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tables/table3.xml" ContentType="application/vnd.openxmlformats-officedocument.spreadsheetml.table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asus\Desktop\info0725\DANIELA\EDURHA DABEIBA\EDURHA 2025\ORDENES DE SERVICIOS, SUMINISTROS\SMC 045 DE 2025 PUENTE MADERA CHAMBUSCADO\"/>
    </mc:Choice>
  </mc:AlternateContent>
  <xr:revisionPtr revIDLastSave="0" documentId="13_ncr:1_{9874B4D1-8268-4BBA-BF1B-4F84866E263F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DATOS INICIALES" sheetId="16" r:id="rId1"/>
    <sheet name="FICHA TECNICA" sheetId="62" r:id="rId2"/>
    <sheet name="MEMORIAS" sheetId="32" r:id="rId3"/>
    <sheet name="PRESUPUESTO" sheetId="33" r:id="rId4"/>
    <sheet name="POLIZAS OBRA" sheetId="18" r:id="rId5"/>
    <sheet name="AIU" sheetId="21" r:id="rId6"/>
    <sheet name="INSUMOS MATERIALES" sheetId="13" r:id="rId7"/>
    <sheet name="INSUMOS EQUIPOS" sheetId="14" r:id="rId8"/>
    <sheet name="INSUMOS TRANSPORTES" sheetId="20" r:id="rId9"/>
    <sheet name="INSUMOS SERVICIOS" sheetId="22" r:id="rId10"/>
    <sheet name="INSUMOS MANO DE OBRA" sheetId="19" r:id="rId11"/>
    <sheet name="1.1" sheetId="50" r:id="rId12"/>
    <sheet name="1.2" sheetId="30" r:id="rId13"/>
    <sheet name="2,1" sheetId="31" r:id="rId14"/>
    <sheet name="2.2" sheetId="42" r:id="rId15"/>
    <sheet name="3,1" sheetId="25" r:id="rId16"/>
    <sheet name="3,2" sheetId="5" r:id="rId17"/>
    <sheet name="4,1" sheetId="36" r:id="rId18"/>
    <sheet name="5,1" sheetId="44" r:id="rId19"/>
    <sheet name="5.2" sheetId="38" r:id="rId20"/>
    <sheet name="5.3" sheetId="39" r:id="rId21"/>
    <sheet name="6,1" sheetId="28" r:id="rId22"/>
    <sheet name="6.2" sheetId="43" r:id="rId23"/>
    <sheet name="6.3" sheetId="56" r:id="rId24"/>
    <sheet name="7,1" sheetId="40" r:id="rId25"/>
    <sheet name="7.2" sheetId="57" r:id="rId26"/>
    <sheet name="7.3" sheetId="58" r:id="rId27"/>
    <sheet name="7.4" sheetId="59" r:id="rId28"/>
    <sheet name="7.5" sheetId="60" r:id="rId29"/>
    <sheet name="8.1" sheetId="47" r:id="rId30"/>
    <sheet name="9.1" sheetId="61" r:id="rId31"/>
    <sheet name="DOSIFICACION_CONCRETO" sheetId="9" r:id="rId32"/>
    <sheet name="APU AUXILIARES (2)" sheetId="34" r:id="rId33"/>
    <sheet name="FACTOR PRESTACIONAL" sheetId="23" r:id="rId34"/>
  </sheets>
  <externalReferences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</externalReferences>
  <definedNames>
    <definedName name="_________key2" localSheetId="11" hidden="1">[1]INST!#REF!</definedName>
    <definedName name="_________key2" localSheetId="13" hidden="1">[1]INST!#REF!</definedName>
    <definedName name="_________key2" localSheetId="14" hidden="1">[1]INST!#REF!</definedName>
    <definedName name="_________key2" localSheetId="17" hidden="1">[1]INST!#REF!</definedName>
    <definedName name="_________key2" localSheetId="18" hidden="1">[1]INST!#REF!</definedName>
    <definedName name="_________key2" localSheetId="19" hidden="1">[1]INST!#REF!</definedName>
    <definedName name="_________key2" localSheetId="20" hidden="1">[1]INST!#REF!</definedName>
    <definedName name="_________key2" localSheetId="22" hidden="1">[1]INST!#REF!</definedName>
    <definedName name="_________key2" localSheetId="23" hidden="1">[1]INST!#REF!</definedName>
    <definedName name="_________key2" localSheetId="24" hidden="1">[1]INST!#REF!</definedName>
    <definedName name="_________key2" localSheetId="25" hidden="1">[1]INST!#REF!</definedName>
    <definedName name="_________key2" localSheetId="26" hidden="1">[1]INST!#REF!</definedName>
    <definedName name="_________key2" localSheetId="27" hidden="1">[1]INST!#REF!</definedName>
    <definedName name="_________key2" localSheetId="28" hidden="1">[1]INST!#REF!</definedName>
    <definedName name="_________key2" localSheetId="29" hidden="1">[1]INST!#REF!</definedName>
    <definedName name="_________key2" localSheetId="30" hidden="1">[1]INST!#REF!</definedName>
    <definedName name="_________key2" localSheetId="5" hidden="1">[1]INST!#REF!</definedName>
    <definedName name="_________key2" localSheetId="32" hidden="1">[1]INST!#REF!</definedName>
    <definedName name="_________key2" localSheetId="0" hidden="1">[1]INST!#REF!</definedName>
    <definedName name="_________key2" localSheetId="33" hidden="1">[1]INST!#REF!</definedName>
    <definedName name="_________key2" localSheetId="1" hidden="1">[1]INST!#REF!</definedName>
    <definedName name="_________key2" localSheetId="7" hidden="1">[1]INST!#REF!</definedName>
    <definedName name="_________key2" localSheetId="10" hidden="1">[1]INST!#REF!</definedName>
    <definedName name="_________key2" localSheetId="6" hidden="1">[1]INST!#REF!</definedName>
    <definedName name="_________key2" localSheetId="9" hidden="1">[1]INST!#REF!</definedName>
    <definedName name="_________key2" localSheetId="8" hidden="1">[1]INST!#REF!</definedName>
    <definedName name="_________key2" localSheetId="2" hidden="1">[1]INST!#REF!</definedName>
    <definedName name="_________key2" localSheetId="4" hidden="1">[1]INST!#REF!</definedName>
    <definedName name="_________key2" localSheetId="3" hidden="1">[1]INST!#REF!</definedName>
    <definedName name="_________key2" hidden="1">[1]INST!#REF!</definedName>
    <definedName name="________key2" localSheetId="11" hidden="1">[2]INST!#REF!</definedName>
    <definedName name="________key2" localSheetId="13" hidden="1">[2]INST!#REF!</definedName>
    <definedName name="________key2" localSheetId="14" hidden="1">[2]INST!#REF!</definedName>
    <definedName name="________key2" localSheetId="17" hidden="1">[2]INST!#REF!</definedName>
    <definedName name="________key2" localSheetId="18" hidden="1">[2]INST!#REF!</definedName>
    <definedName name="________key2" localSheetId="19" hidden="1">[2]INST!#REF!</definedName>
    <definedName name="________key2" localSheetId="20" hidden="1">[2]INST!#REF!</definedName>
    <definedName name="________key2" localSheetId="22" hidden="1">[2]INST!#REF!</definedName>
    <definedName name="________key2" localSheetId="23" hidden="1">[2]INST!#REF!</definedName>
    <definedName name="________key2" localSheetId="24" hidden="1">[2]INST!#REF!</definedName>
    <definedName name="________key2" localSheetId="25" hidden="1">[2]INST!#REF!</definedName>
    <definedName name="________key2" localSheetId="26" hidden="1">[2]INST!#REF!</definedName>
    <definedName name="________key2" localSheetId="27" hidden="1">[2]INST!#REF!</definedName>
    <definedName name="________key2" localSheetId="28" hidden="1">[2]INST!#REF!</definedName>
    <definedName name="________key2" localSheetId="29" hidden="1">[2]INST!#REF!</definedName>
    <definedName name="________key2" localSheetId="30" hidden="1">[2]INST!#REF!</definedName>
    <definedName name="________key2" localSheetId="5" hidden="1">[2]INST!#REF!</definedName>
    <definedName name="________key2" localSheetId="32" hidden="1">[2]INST!#REF!</definedName>
    <definedName name="________key2" localSheetId="0" hidden="1">[2]INST!#REF!</definedName>
    <definedName name="________key2" localSheetId="33" hidden="1">[2]INST!#REF!</definedName>
    <definedName name="________key2" localSheetId="1" hidden="1">[2]INST!#REF!</definedName>
    <definedName name="________key2" localSheetId="7" hidden="1">[2]INST!#REF!</definedName>
    <definedName name="________key2" localSheetId="10" hidden="1">[2]INST!#REF!</definedName>
    <definedName name="________key2" localSheetId="6" hidden="1">[2]INST!#REF!</definedName>
    <definedName name="________key2" localSheetId="9" hidden="1">[2]INST!#REF!</definedName>
    <definedName name="________key2" localSheetId="8" hidden="1">[2]INST!#REF!</definedName>
    <definedName name="________key2" localSheetId="2" hidden="1">[2]INST!#REF!</definedName>
    <definedName name="________key2" localSheetId="4" hidden="1">[2]INST!#REF!</definedName>
    <definedName name="________key2" localSheetId="3" hidden="1">[2]INST!#REF!</definedName>
    <definedName name="________key2" hidden="1">[2]INST!#REF!</definedName>
    <definedName name="________key3" localSheetId="11" hidden="1">#REF!</definedName>
    <definedName name="________key3" localSheetId="13" hidden="1">#REF!</definedName>
    <definedName name="________key3" localSheetId="14" hidden="1">#REF!</definedName>
    <definedName name="________key3" localSheetId="17" hidden="1">#REF!</definedName>
    <definedName name="________key3" localSheetId="18" hidden="1">#REF!</definedName>
    <definedName name="________key3" localSheetId="19" hidden="1">#REF!</definedName>
    <definedName name="________key3" localSheetId="20" hidden="1">#REF!</definedName>
    <definedName name="________key3" localSheetId="22" hidden="1">#REF!</definedName>
    <definedName name="________key3" localSheetId="23" hidden="1">#REF!</definedName>
    <definedName name="________key3" localSheetId="24" hidden="1">#REF!</definedName>
    <definedName name="________key3" localSheetId="25" hidden="1">#REF!</definedName>
    <definedName name="________key3" localSheetId="26" hidden="1">#REF!</definedName>
    <definedName name="________key3" localSheetId="27" hidden="1">#REF!</definedName>
    <definedName name="________key3" localSheetId="28" hidden="1">#REF!</definedName>
    <definedName name="________key3" localSheetId="29" hidden="1">#REF!</definedName>
    <definedName name="________key3" localSheetId="30" hidden="1">#REF!</definedName>
    <definedName name="________key3" localSheetId="5" hidden="1">#REF!</definedName>
    <definedName name="________key3" localSheetId="32" hidden="1">#REF!</definedName>
    <definedName name="________key3" localSheetId="0" hidden="1">#REF!</definedName>
    <definedName name="________key3" localSheetId="33" hidden="1">#REF!</definedName>
    <definedName name="________key3" localSheetId="1" hidden="1">#REF!</definedName>
    <definedName name="________key3" localSheetId="7" hidden="1">#REF!</definedName>
    <definedName name="________key3" localSheetId="10" hidden="1">#REF!</definedName>
    <definedName name="________key3" localSheetId="6" hidden="1">#REF!</definedName>
    <definedName name="________key3" localSheetId="9" hidden="1">#REF!</definedName>
    <definedName name="________key3" localSheetId="8" hidden="1">#REF!</definedName>
    <definedName name="________key3" localSheetId="2" hidden="1">#REF!</definedName>
    <definedName name="________key3" localSheetId="4" hidden="1">#REF!</definedName>
    <definedName name="________key3" localSheetId="3" hidden="1">#REF!</definedName>
    <definedName name="________key3" hidden="1">#REF!</definedName>
    <definedName name="____R" localSheetId="5" hidden="1">{#N/A,#N/A,FALSE,"GRAFICO";#N/A,#N/A,FALSE,"CAJA (2)";#N/A,#N/A,FALSE,"TERCEROS-PROMEDIO";#N/A,#N/A,FALSE,"CAJA";#N/A,#N/A,FALSE,"INGRESOS1995-2003";#N/A,#N/A,FALSE,"GASTOS1995-2003"}</definedName>
    <definedName name="____R" localSheetId="32" hidden="1">{#N/A,#N/A,FALSE,"GRAFICO";#N/A,#N/A,FALSE,"CAJA (2)";#N/A,#N/A,FALSE,"TERCEROS-PROMEDIO";#N/A,#N/A,FALSE,"CAJA";#N/A,#N/A,FALSE,"INGRESOS1995-2003";#N/A,#N/A,FALSE,"GASTOS1995-2003"}</definedName>
    <definedName name="____R" localSheetId="0" hidden="1">{#N/A,#N/A,FALSE,"GRAFICO";#N/A,#N/A,FALSE,"CAJA (2)";#N/A,#N/A,FALSE,"TERCEROS-PROMEDIO";#N/A,#N/A,FALSE,"CAJA";#N/A,#N/A,FALSE,"INGRESOS1995-2003";#N/A,#N/A,FALSE,"GASTOS1995-2003"}</definedName>
    <definedName name="____R" localSheetId="33" hidden="1">{#N/A,#N/A,FALSE,"GRAFICO";#N/A,#N/A,FALSE,"CAJA (2)";#N/A,#N/A,FALSE,"TERCEROS-PROMEDIO";#N/A,#N/A,FALSE,"CAJA";#N/A,#N/A,FALSE,"INGRESOS1995-2003";#N/A,#N/A,FALSE,"GASTOS1995-2003"}</definedName>
    <definedName name="____R" localSheetId="7" hidden="1">{#N/A,#N/A,FALSE,"GRAFICO";#N/A,#N/A,FALSE,"CAJA (2)";#N/A,#N/A,FALSE,"TERCEROS-PROMEDIO";#N/A,#N/A,FALSE,"CAJA";#N/A,#N/A,FALSE,"INGRESOS1995-2003";#N/A,#N/A,FALSE,"GASTOS1995-2003"}</definedName>
    <definedName name="____R" localSheetId="10" hidden="1">{#N/A,#N/A,FALSE,"GRAFICO";#N/A,#N/A,FALSE,"CAJA (2)";#N/A,#N/A,FALSE,"TERCEROS-PROMEDIO";#N/A,#N/A,FALSE,"CAJA";#N/A,#N/A,FALSE,"INGRESOS1995-2003";#N/A,#N/A,FALSE,"GASTOS1995-2003"}</definedName>
    <definedName name="____R" localSheetId="6" hidden="1">{#N/A,#N/A,FALSE,"GRAFICO";#N/A,#N/A,FALSE,"CAJA (2)";#N/A,#N/A,FALSE,"TERCEROS-PROMEDIO";#N/A,#N/A,FALSE,"CAJA";#N/A,#N/A,FALSE,"INGRESOS1995-2003";#N/A,#N/A,FALSE,"GASTOS1995-2003"}</definedName>
    <definedName name="____R" localSheetId="9" hidden="1">{#N/A,#N/A,FALSE,"GRAFICO";#N/A,#N/A,FALSE,"CAJA (2)";#N/A,#N/A,FALSE,"TERCEROS-PROMEDIO";#N/A,#N/A,FALSE,"CAJA";#N/A,#N/A,FALSE,"INGRESOS1995-2003";#N/A,#N/A,FALSE,"GASTOS1995-2003"}</definedName>
    <definedName name="____R" localSheetId="8" hidden="1">{#N/A,#N/A,FALSE,"GRAFICO";#N/A,#N/A,FALSE,"CAJA (2)";#N/A,#N/A,FALSE,"TERCEROS-PROMEDIO";#N/A,#N/A,FALSE,"CAJA";#N/A,#N/A,FALSE,"INGRESOS1995-2003";#N/A,#N/A,FALSE,"GASTOS1995-2003"}</definedName>
    <definedName name="____R" localSheetId="2" hidden="1">{#N/A,#N/A,FALSE,"GRAFICO";#N/A,#N/A,FALSE,"CAJA (2)";#N/A,#N/A,FALSE,"TERCEROS-PROMEDIO";#N/A,#N/A,FALSE,"CAJA";#N/A,#N/A,FALSE,"INGRESOS1995-2003";#N/A,#N/A,FALSE,"GASTOS1995-2003"}</definedName>
    <definedName name="____R" localSheetId="4" hidden="1">{#N/A,#N/A,FALSE,"GRAFICO";#N/A,#N/A,FALSE,"CAJA (2)";#N/A,#N/A,FALSE,"TERCEROS-PROMEDIO";#N/A,#N/A,FALSE,"CAJA";#N/A,#N/A,FALSE,"INGRESOS1995-2003";#N/A,#N/A,FALSE,"GASTOS1995-2003"}</definedName>
    <definedName name="____R" hidden="1">{#N/A,#N/A,FALSE,"GRAFICO";#N/A,#N/A,FALSE,"CAJA (2)";#N/A,#N/A,FALSE,"TERCEROS-PROMEDIO";#N/A,#N/A,FALSE,"CAJA";#N/A,#N/A,FALSE,"INGRESOS1995-2003";#N/A,#N/A,FALSE,"GASTOS1995-2003"}</definedName>
    <definedName name="___key2" localSheetId="11" hidden="1">[2]INST!#REF!</definedName>
    <definedName name="___key2" localSheetId="13" hidden="1">[2]INST!#REF!</definedName>
    <definedName name="___key2" localSheetId="14" hidden="1">[2]INST!#REF!</definedName>
    <definedName name="___key2" localSheetId="17" hidden="1">[2]INST!#REF!</definedName>
    <definedName name="___key2" localSheetId="18" hidden="1">[2]INST!#REF!</definedName>
    <definedName name="___key2" localSheetId="19" hidden="1">[2]INST!#REF!</definedName>
    <definedName name="___key2" localSheetId="20" hidden="1">[2]INST!#REF!</definedName>
    <definedName name="___key2" localSheetId="22" hidden="1">[2]INST!#REF!</definedName>
    <definedName name="___key2" localSheetId="23" hidden="1">[2]INST!#REF!</definedName>
    <definedName name="___key2" localSheetId="24" hidden="1">[2]INST!#REF!</definedName>
    <definedName name="___key2" localSheetId="25" hidden="1">[2]INST!#REF!</definedName>
    <definedName name="___key2" localSheetId="26" hidden="1">[2]INST!#REF!</definedName>
    <definedName name="___key2" localSheetId="27" hidden="1">[2]INST!#REF!</definedName>
    <definedName name="___key2" localSheetId="28" hidden="1">[2]INST!#REF!</definedName>
    <definedName name="___key2" localSheetId="29" hidden="1">[2]INST!#REF!</definedName>
    <definedName name="___key2" localSheetId="30" hidden="1">[2]INST!#REF!</definedName>
    <definedName name="___key2" localSheetId="32" hidden="1">[2]INST!#REF!</definedName>
    <definedName name="___key2" localSheetId="1" hidden="1">[2]INST!#REF!</definedName>
    <definedName name="___key2" localSheetId="2" hidden="1">[2]INST!#REF!</definedName>
    <definedName name="___key2" localSheetId="3" hidden="1">[2]INST!#REF!</definedName>
    <definedName name="___key2" hidden="1">[2]INST!#REF!</definedName>
    <definedName name="___key3" localSheetId="11" hidden="1">#REF!</definedName>
    <definedName name="___key3" localSheetId="13" hidden="1">#REF!</definedName>
    <definedName name="___key3" localSheetId="14" hidden="1">#REF!</definedName>
    <definedName name="___key3" localSheetId="17" hidden="1">#REF!</definedName>
    <definedName name="___key3" localSheetId="18" hidden="1">#REF!</definedName>
    <definedName name="___key3" localSheetId="19" hidden="1">#REF!</definedName>
    <definedName name="___key3" localSheetId="20" hidden="1">#REF!</definedName>
    <definedName name="___key3" localSheetId="22" hidden="1">#REF!</definedName>
    <definedName name="___key3" localSheetId="23" hidden="1">#REF!</definedName>
    <definedName name="___key3" localSheetId="24" hidden="1">#REF!</definedName>
    <definedName name="___key3" localSheetId="25" hidden="1">#REF!</definedName>
    <definedName name="___key3" localSheetId="26" hidden="1">#REF!</definedName>
    <definedName name="___key3" localSheetId="27" hidden="1">#REF!</definedName>
    <definedName name="___key3" localSheetId="28" hidden="1">#REF!</definedName>
    <definedName name="___key3" localSheetId="29" hidden="1">#REF!</definedName>
    <definedName name="___key3" localSheetId="30" hidden="1">#REF!</definedName>
    <definedName name="___key3" localSheetId="5" hidden="1">#REF!</definedName>
    <definedName name="___key3" localSheetId="32" hidden="1">#REF!</definedName>
    <definedName name="___key3" localSheetId="0" hidden="1">#REF!</definedName>
    <definedName name="___key3" localSheetId="33" hidden="1">#REF!</definedName>
    <definedName name="___key3" localSheetId="1" hidden="1">#REF!</definedName>
    <definedName name="___key3" localSheetId="7" hidden="1">#REF!</definedName>
    <definedName name="___key3" localSheetId="10" hidden="1">#REF!</definedName>
    <definedName name="___key3" localSheetId="6" hidden="1">#REF!</definedName>
    <definedName name="___key3" localSheetId="9" hidden="1">#REF!</definedName>
    <definedName name="___key3" localSheetId="8" hidden="1">#REF!</definedName>
    <definedName name="___key3" localSheetId="2" hidden="1">#REF!</definedName>
    <definedName name="___key3" localSheetId="4" hidden="1">#REF!</definedName>
    <definedName name="___key3" localSheetId="3" hidden="1">#REF!</definedName>
    <definedName name="___key3" hidden="1">#REF!</definedName>
    <definedName name="___key31" localSheetId="11" hidden="1">#REF!</definedName>
    <definedName name="___key31" localSheetId="13" hidden="1">#REF!</definedName>
    <definedName name="___key31" localSheetId="14" hidden="1">#REF!</definedName>
    <definedName name="___key31" localSheetId="17" hidden="1">#REF!</definedName>
    <definedName name="___key31" localSheetId="18" hidden="1">#REF!</definedName>
    <definedName name="___key31" localSheetId="19" hidden="1">#REF!</definedName>
    <definedName name="___key31" localSheetId="20" hidden="1">#REF!</definedName>
    <definedName name="___key31" localSheetId="22" hidden="1">#REF!</definedName>
    <definedName name="___key31" localSheetId="23" hidden="1">#REF!</definedName>
    <definedName name="___key31" localSheetId="24" hidden="1">#REF!</definedName>
    <definedName name="___key31" localSheetId="25" hidden="1">#REF!</definedName>
    <definedName name="___key31" localSheetId="26" hidden="1">#REF!</definedName>
    <definedName name="___key31" localSheetId="27" hidden="1">#REF!</definedName>
    <definedName name="___key31" localSheetId="28" hidden="1">#REF!</definedName>
    <definedName name="___key31" localSheetId="29" hidden="1">#REF!</definedName>
    <definedName name="___key31" localSheetId="30" hidden="1">#REF!</definedName>
    <definedName name="___key31" localSheetId="5" hidden="1">#REF!</definedName>
    <definedName name="___key31" localSheetId="32" hidden="1">#REF!</definedName>
    <definedName name="___key31" localSheetId="0" hidden="1">#REF!</definedName>
    <definedName name="___key31" localSheetId="33" hidden="1">#REF!</definedName>
    <definedName name="___key31" localSheetId="1" hidden="1">#REF!</definedName>
    <definedName name="___key31" localSheetId="7" hidden="1">#REF!</definedName>
    <definedName name="___key31" localSheetId="10" hidden="1">#REF!</definedName>
    <definedName name="___key31" localSheetId="6" hidden="1">#REF!</definedName>
    <definedName name="___key31" localSheetId="9" hidden="1">#REF!</definedName>
    <definedName name="___key31" localSheetId="8" hidden="1">#REF!</definedName>
    <definedName name="___key31" localSheetId="2" hidden="1">#REF!</definedName>
    <definedName name="___key31" localSheetId="4" hidden="1">#REF!</definedName>
    <definedName name="___key31" localSheetId="3" hidden="1">#REF!</definedName>
    <definedName name="___key31" hidden="1">#REF!</definedName>
    <definedName name="___R" localSheetId="5" hidden="1">{#N/A,#N/A,FALSE,"GRAFICO";#N/A,#N/A,FALSE,"CAJA (2)";#N/A,#N/A,FALSE,"TERCEROS-PROMEDIO";#N/A,#N/A,FALSE,"CAJA";#N/A,#N/A,FALSE,"INGRESOS1995-2003";#N/A,#N/A,FALSE,"GASTOS1995-2003"}</definedName>
    <definedName name="___R" localSheetId="32" hidden="1">{#N/A,#N/A,FALSE,"GRAFICO";#N/A,#N/A,FALSE,"CAJA (2)";#N/A,#N/A,FALSE,"TERCEROS-PROMEDIO";#N/A,#N/A,FALSE,"CAJA";#N/A,#N/A,FALSE,"INGRESOS1995-2003";#N/A,#N/A,FALSE,"GASTOS1995-2003"}</definedName>
    <definedName name="___R" localSheetId="0" hidden="1">{#N/A,#N/A,FALSE,"GRAFICO";#N/A,#N/A,FALSE,"CAJA (2)";#N/A,#N/A,FALSE,"TERCEROS-PROMEDIO";#N/A,#N/A,FALSE,"CAJA";#N/A,#N/A,FALSE,"INGRESOS1995-2003";#N/A,#N/A,FALSE,"GASTOS1995-2003"}</definedName>
    <definedName name="___R" localSheetId="33" hidden="1">{#N/A,#N/A,FALSE,"GRAFICO";#N/A,#N/A,FALSE,"CAJA (2)";#N/A,#N/A,FALSE,"TERCEROS-PROMEDIO";#N/A,#N/A,FALSE,"CAJA";#N/A,#N/A,FALSE,"INGRESOS1995-2003";#N/A,#N/A,FALSE,"GASTOS1995-2003"}</definedName>
    <definedName name="___R" localSheetId="7" hidden="1">{#N/A,#N/A,FALSE,"GRAFICO";#N/A,#N/A,FALSE,"CAJA (2)";#N/A,#N/A,FALSE,"TERCEROS-PROMEDIO";#N/A,#N/A,FALSE,"CAJA";#N/A,#N/A,FALSE,"INGRESOS1995-2003";#N/A,#N/A,FALSE,"GASTOS1995-2003"}</definedName>
    <definedName name="___R" localSheetId="10" hidden="1">{#N/A,#N/A,FALSE,"GRAFICO";#N/A,#N/A,FALSE,"CAJA (2)";#N/A,#N/A,FALSE,"TERCEROS-PROMEDIO";#N/A,#N/A,FALSE,"CAJA";#N/A,#N/A,FALSE,"INGRESOS1995-2003";#N/A,#N/A,FALSE,"GASTOS1995-2003"}</definedName>
    <definedName name="___R" localSheetId="6" hidden="1">{#N/A,#N/A,FALSE,"GRAFICO";#N/A,#N/A,FALSE,"CAJA (2)";#N/A,#N/A,FALSE,"TERCEROS-PROMEDIO";#N/A,#N/A,FALSE,"CAJA";#N/A,#N/A,FALSE,"INGRESOS1995-2003";#N/A,#N/A,FALSE,"GASTOS1995-2003"}</definedName>
    <definedName name="___R" localSheetId="9" hidden="1">{#N/A,#N/A,FALSE,"GRAFICO";#N/A,#N/A,FALSE,"CAJA (2)";#N/A,#N/A,FALSE,"TERCEROS-PROMEDIO";#N/A,#N/A,FALSE,"CAJA";#N/A,#N/A,FALSE,"INGRESOS1995-2003";#N/A,#N/A,FALSE,"GASTOS1995-2003"}</definedName>
    <definedName name="___R" localSheetId="8" hidden="1">{#N/A,#N/A,FALSE,"GRAFICO";#N/A,#N/A,FALSE,"CAJA (2)";#N/A,#N/A,FALSE,"TERCEROS-PROMEDIO";#N/A,#N/A,FALSE,"CAJA";#N/A,#N/A,FALSE,"INGRESOS1995-2003";#N/A,#N/A,FALSE,"GASTOS1995-2003"}</definedName>
    <definedName name="___R" localSheetId="2" hidden="1">{#N/A,#N/A,FALSE,"GRAFICO";#N/A,#N/A,FALSE,"CAJA (2)";#N/A,#N/A,FALSE,"TERCEROS-PROMEDIO";#N/A,#N/A,FALSE,"CAJA";#N/A,#N/A,FALSE,"INGRESOS1995-2003";#N/A,#N/A,FALSE,"GASTOS1995-2003"}</definedName>
    <definedName name="___R" localSheetId="4" hidden="1">{#N/A,#N/A,FALSE,"GRAFICO";#N/A,#N/A,FALSE,"CAJA (2)";#N/A,#N/A,FALSE,"TERCEROS-PROMEDIO";#N/A,#N/A,FALSE,"CAJA";#N/A,#N/A,FALSE,"INGRESOS1995-2003";#N/A,#N/A,FALSE,"GASTOS1995-2003"}</definedName>
    <definedName name="___R" hidden="1">{#N/A,#N/A,FALSE,"GRAFICO";#N/A,#N/A,FALSE,"CAJA (2)";#N/A,#N/A,FALSE,"TERCEROS-PROMEDIO";#N/A,#N/A,FALSE,"CAJA";#N/A,#N/A,FALSE,"INGRESOS1995-2003";#N/A,#N/A,FALSE,"GASTOS1995-2003"}</definedName>
    <definedName name="__123Graph_A" localSheetId="11" hidden="1">#REF!</definedName>
    <definedName name="__123Graph_A" localSheetId="13" hidden="1">#REF!</definedName>
    <definedName name="__123Graph_A" localSheetId="14" hidden="1">#REF!</definedName>
    <definedName name="__123Graph_A" localSheetId="17" hidden="1">#REF!</definedName>
    <definedName name="__123Graph_A" localSheetId="18" hidden="1">#REF!</definedName>
    <definedName name="__123Graph_A" localSheetId="19" hidden="1">#REF!</definedName>
    <definedName name="__123Graph_A" localSheetId="20" hidden="1">#REF!</definedName>
    <definedName name="__123Graph_A" localSheetId="22" hidden="1">#REF!</definedName>
    <definedName name="__123Graph_A" localSheetId="23" hidden="1">#REF!</definedName>
    <definedName name="__123Graph_A" localSheetId="24" hidden="1">#REF!</definedName>
    <definedName name="__123Graph_A" localSheetId="25" hidden="1">#REF!</definedName>
    <definedName name="__123Graph_A" localSheetId="26" hidden="1">#REF!</definedName>
    <definedName name="__123Graph_A" localSheetId="27" hidden="1">#REF!</definedName>
    <definedName name="__123Graph_A" localSheetId="28" hidden="1">#REF!</definedName>
    <definedName name="__123Graph_A" localSheetId="29" hidden="1">#REF!</definedName>
    <definedName name="__123Graph_A" localSheetId="30" hidden="1">#REF!</definedName>
    <definedName name="__123Graph_A" localSheetId="32" hidden="1">#REF!</definedName>
    <definedName name="__123Graph_A" localSheetId="1" hidden="1">#REF!</definedName>
    <definedName name="__123Graph_A" localSheetId="2" hidden="1">#REF!</definedName>
    <definedName name="__123Graph_A" localSheetId="3" hidden="1">#REF!</definedName>
    <definedName name="__123Graph_A" hidden="1">#REF!</definedName>
    <definedName name="__123Graph_B" localSheetId="11" hidden="1">#REF!</definedName>
    <definedName name="__123Graph_B" localSheetId="13" hidden="1">#REF!</definedName>
    <definedName name="__123Graph_B" localSheetId="14" hidden="1">#REF!</definedName>
    <definedName name="__123Graph_B" localSheetId="17" hidden="1">#REF!</definedName>
    <definedName name="__123Graph_B" localSheetId="18" hidden="1">#REF!</definedName>
    <definedName name="__123Graph_B" localSheetId="19" hidden="1">#REF!</definedName>
    <definedName name="__123Graph_B" localSheetId="20" hidden="1">#REF!</definedName>
    <definedName name="__123Graph_B" localSheetId="22" hidden="1">#REF!</definedName>
    <definedName name="__123Graph_B" localSheetId="23" hidden="1">#REF!</definedName>
    <definedName name="__123Graph_B" localSheetId="24" hidden="1">#REF!</definedName>
    <definedName name="__123Graph_B" localSheetId="25" hidden="1">#REF!</definedName>
    <definedName name="__123Graph_B" localSheetId="26" hidden="1">#REF!</definedName>
    <definedName name="__123Graph_B" localSheetId="27" hidden="1">#REF!</definedName>
    <definedName name="__123Graph_B" localSheetId="28" hidden="1">#REF!</definedName>
    <definedName name="__123Graph_B" localSheetId="29" hidden="1">#REF!</definedName>
    <definedName name="__123Graph_B" localSheetId="30" hidden="1">#REF!</definedName>
    <definedName name="__123Graph_B" localSheetId="5" hidden="1">#REF!</definedName>
    <definedName name="__123Graph_B" localSheetId="32" hidden="1">#REF!</definedName>
    <definedName name="__123Graph_B" localSheetId="0" hidden="1">#REF!</definedName>
    <definedName name="__123Graph_B" localSheetId="33" hidden="1">#REF!</definedName>
    <definedName name="__123Graph_B" localSheetId="1" hidden="1">#REF!</definedName>
    <definedName name="__123Graph_B" localSheetId="7" hidden="1">#REF!</definedName>
    <definedName name="__123Graph_B" localSheetId="10" hidden="1">#REF!</definedName>
    <definedName name="__123Graph_B" localSheetId="6" hidden="1">#REF!</definedName>
    <definedName name="__123Graph_B" localSheetId="9" hidden="1">#REF!</definedName>
    <definedName name="__123Graph_B" localSheetId="8" hidden="1">#REF!</definedName>
    <definedName name="__123Graph_B" localSheetId="2" hidden="1">#REF!</definedName>
    <definedName name="__123Graph_B" localSheetId="4" hidden="1">#REF!</definedName>
    <definedName name="__123Graph_B" localSheetId="3" hidden="1">#REF!</definedName>
    <definedName name="__123Graph_B" hidden="1">#REF!</definedName>
    <definedName name="__key2" localSheetId="11" hidden="1">[3]INST!#REF!</definedName>
    <definedName name="__key2" localSheetId="13" hidden="1">[3]INST!#REF!</definedName>
    <definedName name="__key2" localSheetId="14" hidden="1">[3]INST!#REF!</definedName>
    <definedName name="__key2" localSheetId="17" hidden="1">[3]INST!#REF!</definedName>
    <definedName name="__key2" localSheetId="18" hidden="1">[3]INST!#REF!</definedName>
    <definedName name="__key2" localSheetId="19" hidden="1">[3]INST!#REF!</definedName>
    <definedName name="__key2" localSheetId="20" hidden="1">[3]INST!#REF!</definedName>
    <definedName name="__key2" localSheetId="22" hidden="1">[3]INST!#REF!</definedName>
    <definedName name="__key2" localSheetId="23" hidden="1">[3]INST!#REF!</definedName>
    <definedName name="__key2" localSheetId="24" hidden="1">[3]INST!#REF!</definedName>
    <definedName name="__key2" localSheetId="25" hidden="1">[3]INST!#REF!</definedName>
    <definedName name="__key2" localSheetId="26" hidden="1">[3]INST!#REF!</definedName>
    <definedName name="__key2" localSheetId="27" hidden="1">[3]INST!#REF!</definedName>
    <definedName name="__key2" localSheetId="28" hidden="1">[3]INST!#REF!</definedName>
    <definedName name="__key2" localSheetId="29" hidden="1">[3]INST!#REF!</definedName>
    <definedName name="__key2" localSheetId="30" hidden="1">[3]INST!#REF!</definedName>
    <definedName name="__key2" localSheetId="5" hidden="1">[3]INST!#REF!</definedName>
    <definedName name="__key2" localSheetId="32" hidden="1">[3]INST!#REF!</definedName>
    <definedName name="__key2" localSheetId="0" hidden="1">[3]INST!#REF!</definedName>
    <definedName name="__key2" localSheetId="33" hidden="1">[3]INST!#REF!</definedName>
    <definedName name="__key2" localSheetId="1" hidden="1">[3]INST!#REF!</definedName>
    <definedName name="__key2" localSheetId="10" hidden="1">[3]INST!#REF!</definedName>
    <definedName name="__key2" localSheetId="9" hidden="1">[3]INST!#REF!</definedName>
    <definedName name="__key2" localSheetId="8" hidden="1">[3]INST!#REF!</definedName>
    <definedName name="__key2" localSheetId="2" hidden="1">[3]INST!#REF!</definedName>
    <definedName name="__key2" localSheetId="4" hidden="1">[3]INST!#REF!</definedName>
    <definedName name="__key2" localSheetId="3" hidden="1">[3]INST!#REF!</definedName>
    <definedName name="__key2" hidden="1">[3]INST!#REF!</definedName>
    <definedName name="__key21" localSheetId="11" hidden="1">[2]INST!#REF!</definedName>
    <definedName name="__key21" localSheetId="13" hidden="1">[2]INST!#REF!</definedName>
    <definedName name="__key21" localSheetId="14" hidden="1">[2]INST!#REF!</definedName>
    <definedName name="__key21" localSheetId="17" hidden="1">[2]INST!#REF!</definedName>
    <definedName name="__key21" localSheetId="18" hidden="1">[2]INST!#REF!</definedName>
    <definedName name="__key21" localSheetId="19" hidden="1">[2]INST!#REF!</definedName>
    <definedName name="__key21" localSheetId="20" hidden="1">[2]INST!#REF!</definedName>
    <definedName name="__key21" localSheetId="22" hidden="1">[2]INST!#REF!</definedName>
    <definedName name="__key21" localSheetId="23" hidden="1">[2]INST!#REF!</definedName>
    <definedName name="__key21" localSheetId="24" hidden="1">[2]INST!#REF!</definedName>
    <definedName name="__key21" localSheetId="25" hidden="1">[2]INST!#REF!</definedName>
    <definedName name="__key21" localSheetId="26" hidden="1">[2]INST!#REF!</definedName>
    <definedName name="__key21" localSheetId="27" hidden="1">[2]INST!#REF!</definedName>
    <definedName name="__key21" localSheetId="28" hidden="1">[2]INST!#REF!</definedName>
    <definedName name="__key21" localSheetId="29" hidden="1">[2]INST!#REF!</definedName>
    <definedName name="__key21" localSheetId="30" hidden="1">[2]INST!#REF!</definedName>
    <definedName name="__key21" localSheetId="5" hidden="1">[2]INST!#REF!</definedName>
    <definedName name="__key21" localSheetId="32" hidden="1">[2]INST!#REF!</definedName>
    <definedName name="__key21" localSheetId="0" hidden="1">[2]INST!#REF!</definedName>
    <definedName name="__key21" localSheetId="33" hidden="1">[2]INST!#REF!</definedName>
    <definedName name="__key21" localSheetId="1" hidden="1">[2]INST!#REF!</definedName>
    <definedName name="__key21" localSheetId="10" hidden="1">[2]INST!#REF!</definedName>
    <definedName name="__key21" localSheetId="9" hidden="1">[2]INST!#REF!</definedName>
    <definedName name="__key21" localSheetId="8" hidden="1">[2]INST!#REF!</definedName>
    <definedName name="__key21" localSheetId="2" hidden="1">[2]INST!#REF!</definedName>
    <definedName name="__key21" localSheetId="4" hidden="1">[2]INST!#REF!</definedName>
    <definedName name="__key21" localSheetId="3" hidden="1">[2]INST!#REF!</definedName>
    <definedName name="__key21" hidden="1">[2]INST!#REF!</definedName>
    <definedName name="__key3" localSheetId="11" hidden="1">#REF!</definedName>
    <definedName name="__key3" localSheetId="13" hidden="1">#REF!</definedName>
    <definedName name="__key3" localSheetId="14" hidden="1">#REF!</definedName>
    <definedName name="__key3" localSheetId="17" hidden="1">#REF!</definedName>
    <definedName name="__key3" localSheetId="18" hidden="1">#REF!</definedName>
    <definedName name="__key3" localSheetId="19" hidden="1">#REF!</definedName>
    <definedName name="__key3" localSheetId="20" hidden="1">#REF!</definedName>
    <definedName name="__key3" localSheetId="22" hidden="1">#REF!</definedName>
    <definedName name="__key3" localSheetId="23" hidden="1">#REF!</definedName>
    <definedName name="__key3" localSheetId="24" hidden="1">#REF!</definedName>
    <definedName name="__key3" localSheetId="25" hidden="1">#REF!</definedName>
    <definedName name="__key3" localSheetId="26" hidden="1">#REF!</definedName>
    <definedName name="__key3" localSheetId="27" hidden="1">#REF!</definedName>
    <definedName name="__key3" localSheetId="28" hidden="1">#REF!</definedName>
    <definedName name="__key3" localSheetId="29" hidden="1">#REF!</definedName>
    <definedName name="__key3" localSheetId="30" hidden="1">#REF!</definedName>
    <definedName name="__key3" localSheetId="5" hidden="1">#REF!</definedName>
    <definedName name="__key3" localSheetId="32" hidden="1">#REF!</definedName>
    <definedName name="__key3" localSheetId="0" hidden="1">#REF!</definedName>
    <definedName name="__key3" localSheetId="33" hidden="1">#REF!</definedName>
    <definedName name="__key3" localSheetId="1" hidden="1">#REF!</definedName>
    <definedName name="__key3" localSheetId="7" hidden="1">#REF!</definedName>
    <definedName name="__key3" localSheetId="10" hidden="1">#REF!</definedName>
    <definedName name="__key3" localSheetId="6" hidden="1">#REF!</definedName>
    <definedName name="__key3" localSheetId="9" hidden="1">#REF!</definedName>
    <definedName name="__key3" localSheetId="8" hidden="1">#REF!</definedName>
    <definedName name="__key3" localSheetId="2" hidden="1">#REF!</definedName>
    <definedName name="__key3" localSheetId="4" hidden="1">#REF!</definedName>
    <definedName name="__key3" localSheetId="3" hidden="1">#REF!</definedName>
    <definedName name="__key3" hidden="1">#REF!</definedName>
    <definedName name="__key31" localSheetId="11" hidden="1">#REF!</definedName>
    <definedName name="__key31" localSheetId="13" hidden="1">#REF!</definedName>
    <definedName name="__key31" localSheetId="14" hidden="1">#REF!</definedName>
    <definedName name="__key31" localSheetId="17" hidden="1">#REF!</definedName>
    <definedName name="__key31" localSheetId="18" hidden="1">#REF!</definedName>
    <definedName name="__key31" localSheetId="19" hidden="1">#REF!</definedName>
    <definedName name="__key31" localSheetId="20" hidden="1">#REF!</definedName>
    <definedName name="__key31" localSheetId="22" hidden="1">#REF!</definedName>
    <definedName name="__key31" localSheetId="23" hidden="1">#REF!</definedName>
    <definedName name="__key31" localSheetId="24" hidden="1">#REF!</definedName>
    <definedName name="__key31" localSheetId="25" hidden="1">#REF!</definedName>
    <definedName name="__key31" localSheetId="26" hidden="1">#REF!</definedName>
    <definedName name="__key31" localSheetId="27" hidden="1">#REF!</definedName>
    <definedName name="__key31" localSheetId="28" hidden="1">#REF!</definedName>
    <definedName name="__key31" localSheetId="29" hidden="1">#REF!</definedName>
    <definedName name="__key31" localSheetId="30" hidden="1">#REF!</definedName>
    <definedName name="__key31" localSheetId="5" hidden="1">#REF!</definedName>
    <definedName name="__key31" localSheetId="32" hidden="1">#REF!</definedName>
    <definedName name="__key31" localSheetId="0" hidden="1">#REF!</definedName>
    <definedName name="__key31" localSheetId="33" hidden="1">#REF!</definedName>
    <definedName name="__key31" localSheetId="1" hidden="1">#REF!</definedName>
    <definedName name="__key31" localSheetId="7" hidden="1">#REF!</definedName>
    <definedName name="__key31" localSheetId="10" hidden="1">#REF!</definedName>
    <definedName name="__key31" localSheetId="6" hidden="1">#REF!</definedName>
    <definedName name="__key31" localSheetId="9" hidden="1">#REF!</definedName>
    <definedName name="__key31" localSheetId="8" hidden="1">#REF!</definedName>
    <definedName name="__key31" localSheetId="2" hidden="1">#REF!</definedName>
    <definedName name="__key31" localSheetId="4" hidden="1">#REF!</definedName>
    <definedName name="__key31" localSheetId="3" hidden="1">#REF!</definedName>
    <definedName name="__key31" hidden="1">#REF!</definedName>
    <definedName name="_a1" localSheetId="5" hidden="1">{"TAB1",#N/A,TRUE,"GENERAL";"TAB2",#N/A,TRUE,"GENERAL";"TAB3",#N/A,TRUE,"GENERAL";"TAB4",#N/A,TRUE,"GENERAL";"TAB5",#N/A,TRUE,"GENERAL"}</definedName>
    <definedName name="_a1" localSheetId="32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localSheetId="33" hidden="1">{"TAB1",#N/A,TRUE,"GENERAL";"TAB2",#N/A,TRUE,"GENERAL";"TAB3",#N/A,TRUE,"GENERAL";"TAB4",#N/A,TRUE,"GENERAL";"TAB5",#N/A,TRUE,"GENERAL"}</definedName>
    <definedName name="_a1" localSheetId="7" hidden="1">{"TAB1",#N/A,TRUE,"GENERAL";"TAB2",#N/A,TRUE,"GENERAL";"TAB3",#N/A,TRUE,"GENERAL";"TAB4",#N/A,TRUE,"GENERAL";"TAB5",#N/A,TRUE,"GENERAL"}</definedName>
    <definedName name="_a1" localSheetId="10" hidden="1">{"TAB1",#N/A,TRUE,"GENERAL";"TAB2",#N/A,TRUE,"GENERAL";"TAB3",#N/A,TRUE,"GENERAL";"TAB4",#N/A,TRUE,"GENERAL";"TAB5",#N/A,TRUE,"GENERAL"}</definedName>
    <definedName name="_a1" localSheetId="6" hidden="1">{"TAB1",#N/A,TRUE,"GENERAL";"TAB2",#N/A,TRUE,"GENERAL";"TAB3",#N/A,TRUE,"GENERAL";"TAB4",#N/A,TRUE,"GENERAL";"TAB5",#N/A,TRUE,"GENERAL"}</definedName>
    <definedName name="_a1" localSheetId="9" hidden="1">{"TAB1",#N/A,TRUE,"GENERAL";"TAB2",#N/A,TRUE,"GENERAL";"TAB3",#N/A,TRUE,"GENERAL";"TAB4",#N/A,TRUE,"GENERAL";"TAB5",#N/A,TRUE,"GENERAL"}</definedName>
    <definedName name="_a1" localSheetId="8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localSheetId="32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33" hidden="1">{"TAB1",#N/A,TRUE,"GENERAL";"TAB2",#N/A,TRUE,"GENERAL";"TAB3",#N/A,TRUE,"GENERAL";"TAB4",#N/A,TRUE,"GENERAL";"TAB5",#N/A,TRUE,"GENERAL"}</definedName>
    <definedName name="_a3" localSheetId="7" hidden="1">{"TAB1",#N/A,TRUE,"GENERAL";"TAB2",#N/A,TRUE,"GENERAL";"TAB3",#N/A,TRUE,"GENERAL";"TAB4",#N/A,TRUE,"GENERAL";"TAB5",#N/A,TRUE,"GENERAL"}</definedName>
    <definedName name="_a3" localSheetId="10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localSheetId="9" hidden="1">{"TAB1",#N/A,TRUE,"GENERAL";"TAB2",#N/A,TRUE,"GENERAL";"TAB3",#N/A,TRUE,"GENERAL";"TAB4",#N/A,TRUE,"GENERAL";"TAB5",#N/A,TRUE,"GENERAL"}</definedName>
    <definedName name="_a3" localSheetId="8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5" hidden="1">{"via1",#N/A,TRUE,"general";"via2",#N/A,TRUE,"general";"via3",#N/A,TRUE,"general"}</definedName>
    <definedName name="_a4" localSheetId="32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localSheetId="33" hidden="1">{"via1",#N/A,TRUE,"general";"via2",#N/A,TRUE,"general";"via3",#N/A,TRUE,"general"}</definedName>
    <definedName name="_a4" localSheetId="7" hidden="1">{"via1",#N/A,TRUE,"general";"via2",#N/A,TRUE,"general";"via3",#N/A,TRUE,"general"}</definedName>
    <definedName name="_a4" localSheetId="10" hidden="1">{"via1",#N/A,TRUE,"general";"via2",#N/A,TRUE,"general";"via3",#N/A,TRUE,"general"}</definedName>
    <definedName name="_a4" localSheetId="6" hidden="1">{"via1",#N/A,TRUE,"general";"via2",#N/A,TRUE,"general";"via3",#N/A,TRUE,"general"}</definedName>
    <definedName name="_a4" localSheetId="9" hidden="1">{"via1",#N/A,TRUE,"general";"via2",#N/A,TRUE,"general";"via3",#N/A,TRUE,"general"}</definedName>
    <definedName name="_a4" localSheetId="8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5" hidden="1">{"TAB1",#N/A,TRUE,"GENERAL";"TAB2",#N/A,TRUE,"GENERAL";"TAB3",#N/A,TRUE,"GENERAL";"TAB4",#N/A,TRUE,"GENERAL";"TAB5",#N/A,TRUE,"GENERAL"}</definedName>
    <definedName name="_a5" localSheetId="32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33" hidden="1">{"TAB1",#N/A,TRUE,"GENERAL";"TAB2",#N/A,TRUE,"GENERAL";"TAB3",#N/A,TRUE,"GENERAL";"TAB4",#N/A,TRUE,"GENERAL";"TAB5",#N/A,TRUE,"GENERAL"}</definedName>
    <definedName name="_a5" localSheetId="7" hidden="1">{"TAB1",#N/A,TRUE,"GENERAL";"TAB2",#N/A,TRUE,"GENERAL";"TAB3",#N/A,TRUE,"GENERAL";"TAB4",#N/A,TRUE,"GENERAL";"TAB5",#N/A,TRUE,"GENERAL"}</definedName>
    <definedName name="_a5" localSheetId="10" hidden="1">{"TAB1",#N/A,TRUE,"GENERAL";"TAB2",#N/A,TRUE,"GENERAL";"TAB3",#N/A,TRUE,"GENERAL";"TAB4",#N/A,TRUE,"GENERAL";"TAB5",#N/A,TRUE,"GENERAL"}</definedName>
    <definedName name="_a5" localSheetId="6" hidden="1">{"TAB1",#N/A,TRUE,"GENERAL";"TAB2",#N/A,TRUE,"GENERAL";"TAB3",#N/A,TRUE,"GENERAL";"TAB4",#N/A,TRUE,"GENERAL";"TAB5",#N/A,TRUE,"GENERAL"}</definedName>
    <definedName name="_a5" localSheetId="9" hidden="1">{"TAB1",#N/A,TRUE,"GENERAL";"TAB2",#N/A,TRUE,"GENERAL";"TAB3",#N/A,TRUE,"GENERAL";"TAB4",#N/A,TRUE,"GENERAL";"TAB5",#N/A,TRUE,"GENERAL"}</definedName>
    <definedName name="_a5" localSheetId="8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localSheetId="32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33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localSheetId="10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localSheetId="9" hidden="1">{"TAB1",#N/A,TRUE,"GENERAL";"TAB2",#N/A,TRUE,"GENERAL";"TAB3",#N/A,TRUE,"GENERAL";"TAB4",#N/A,TRUE,"GENERAL";"TAB5",#N/A,TRUE,"GENERAL"}</definedName>
    <definedName name="_a6" localSheetId="8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5" hidden="1">{#N/A,#N/A,TRUE,"INGENIERIA";#N/A,#N/A,TRUE,"COMPRAS";#N/A,#N/A,TRUE,"DIRECCION";#N/A,#N/A,TRUE,"RESUMEN"}</definedName>
    <definedName name="_AAS1" localSheetId="32" hidden="1">{#N/A,#N/A,TRUE,"INGENIERIA";#N/A,#N/A,TRUE,"COMPRAS";#N/A,#N/A,TRUE,"DIRECCION";#N/A,#N/A,TRUE,"RESUMEN"}</definedName>
    <definedName name="_AAS1" localSheetId="0" hidden="1">{#N/A,#N/A,TRUE,"INGENIERIA";#N/A,#N/A,TRUE,"COMPRAS";#N/A,#N/A,TRUE,"DIRECCION";#N/A,#N/A,TRUE,"RESUMEN"}</definedName>
    <definedName name="_AAS1" localSheetId="33" hidden="1">{#N/A,#N/A,TRUE,"INGENIERIA";#N/A,#N/A,TRUE,"COMPRAS";#N/A,#N/A,TRUE,"DIRECCION";#N/A,#N/A,TRUE,"RESUMEN"}</definedName>
    <definedName name="_AAS1" localSheetId="7" hidden="1">{#N/A,#N/A,TRUE,"INGENIERIA";#N/A,#N/A,TRUE,"COMPRAS";#N/A,#N/A,TRUE,"DIRECCION";#N/A,#N/A,TRUE,"RESUMEN"}</definedName>
    <definedName name="_AAS1" localSheetId="10" hidden="1">{#N/A,#N/A,TRUE,"INGENIERIA";#N/A,#N/A,TRUE,"COMPRAS";#N/A,#N/A,TRUE,"DIRECCION";#N/A,#N/A,TRUE,"RESUMEN"}</definedName>
    <definedName name="_AAS1" localSheetId="6" hidden="1">{#N/A,#N/A,TRUE,"INGENIERIA";#N/A,#N/A,TRUE,"COMPRAS";#N/A,#N/A,TRUE,"DIRECCION";#N/A,#N/A,TRUE,"RESUMEN"}</definedName>
    <definedName name="_AAS1" localSheetId="9" hidden="1">{#N/A,#N/A,TRUE,"INGENIERIA";#N/A,#N/A,TRUE,"COMPRAS";#N/A,#N/A,TRUE,"DIRECCION";#N/A,#N/A,TRUE,"RESUMEN"}</definedName>
    <definedName name="_AAS1" localSheetId="8" hidden="1">{#N/A,#N/A,TRUE,"INGENIERIA";#N/A,#N/A,TRUE,"COMPRAS";#N/A,#N/A,TRUE,"DIRECCION";#N/A,#N/A,TRUE,"RESUMEN"}</definedName>
    <definedName name="_AAS1" localSheetId="2" hidden="1">{#N/A,#N/A,TRUE,"INGENIERIA";#N/A,#N/A,TRUE,"COMPRAS";#N/A,#N/A,TRUE,"DIRECCION";#N/A,#N/A,TRUE,"RESUMEN"}</definedName>
    <definedName name="_AAS1" localSheetId="4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5" hidden="1">{#N/A,#N/A,TRUE,"1842CWN0"}</definedName>
    <definedName name="_ABC1" localSheetId="32" hidden="1">{#N/A,#N/A,TRUE,"1842CWN0"}</definedName>
    <definedName name="_ABC1" localSheetId="0" hidden="1">{#N/A,#N/A,TRUE,"1842CWN0"}</definedName>
    <definedName name="_ABC1" localSheetId="33" hidden="1">{#N/A,#N/A,TRUE,"1842CWN0"}</definedName>
    <definedName name="_ABC1" localSheetId="7" hidden="1">{#N/A,#N/A,TRUE,"1842CWN0"}</definedName>
    <definedName name="_ABC1" localSheetId="10" hidden="1">{#N/A,#N/A,TRUE,"1842CWN0"}</definedName>
    <definedName name="_ABC1" localSheetId="6" hidden="1">{#N/A,#N/A,TRUE,"1842CWN0"}</definedName>
    <definedName name="_ABC1" localSheetId="9" hidden="1">{#N/A,#N/A,TRUE,"1842CWN0"}</definedName>
    <definedName name="_ABC1" localSheetId="8" hidden="1">{#N/A,#N/A,TRUE,"1842CWN0"}</definedName>
    <definedName name="_ABC1" localSheetId="2" hidden="1">{#N/A,#N/A,TRUE,"1842CWN0"}</definedName>
    <definedName name="_ABC1" localSheetId="4" hidden="1">{#N/A,#N/A,TRUE,"1842CWN0"}</definedName>
    <definedName name="_ABC1" hidden="1">{#N/A,#N/A,TRUE,"1842CWN0"}</definedName>
    <definedName name="_abc2" localSheetId="5" hidden="1">{#N/A,#N/A,TRUE,"1842CWN0"}</definedName>
    <definedName name="_abc2" localSheetId="32" hidden="1">{#N/A,#N/A,TRUE,"1842CWN0"}</definedName>
    <definedName name="_abc2" localSheetId="0" hidden="1">{#N/A,#N/A,TRUE,"1842CWN0"}</definedName>
    <definedName name="_abc2" localSheetId="33" hidden="1">{#N/A,#N/A,TRUE,"1842CWN0"}</definedName>
    <definedName name="_abc2" localSheetId="7" hidden="1">{#N/A,#N/A,TRUE,"1842CWN0"}</definedName>
    <definedName name="_abc2" localSheetId="10" hidden="1">{#N/A,#N/A,TRUE,"1842CWN0"}</definedName>
    <definedName name="_abc2" localSheetId="6" hidden="1">{#N/A,#N/A,TRUE,"1842CWN0"}</definedName>
    <definedName name="_abc2" localSheetId="9" hidden="1">{#N/A,#N/A,TRUE,"1842CWN0"}</definedName>
    <definedName name="_abc2" localSheetId="8" hidden="1">{#N/A,#N/A,TRUE,"1842CWN0"}</definedName>
    <definedName name="_abc2" localSheetId="2" hidden="1">{#N/A,#N/A,TRUE,"1842CWN0"}</definedName>
    <definedName name="_abc2" localSheetId="4" hidden="1">{#N/A,#N/A,TRUE,"1842CWN0"}</definedName>
    <definedName name="_abc2" hidden="1">{#N/A,#N/A,TRUE,"1842CWN0"}</definedName>
    <definedName name="_b2" localSheetId="5" hidden="1">{"TAB1",#N/A,TRUE,"GENERAL";"TAB2",#N/A,TRUE,"GENERAL";"TAB3",#N/A,TRUE,"GENERAL";"TAB4",#N/A,TRUE,"GENERAL";"TAB5",#N/A,TRUE,"GENERAL"}</definedName>
    <definedName name="_b2" localSheetId="32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localSheetId="33" hidden="1">{"TAB1",#N/A,TRUE,"GENERAL";"TAB2",#N/A,TRUE,"GENERAL";"TAB3",#N/A,TRUE,"GENERAL";"TAB4",#N/A,TRUE,"GENERAL";"TAB5",#N/A,TRUE,"GENERAL"}</definedName>
    <definedName name="_b2" localSheetId="7" hidden="1">{"TAB1",#N/A,TRUE,"GENERAL";"TAB2",#N/A,TRUE,"GENERAL";"TAB3",#N/A,TRUE,"GENERAL";"TAB4",#N/A,TRUE,"GENERAL";"TAB5",#N/A,TRUE,"GENERAL"}</definedName>
    <definedName name="_b2" localSheetId="10" hidden="1">{"TAB1",#N/A,TRUE,"GENERAL";"TAB2",#N/A,TRUE,"GENERAL";"TAB3",#N/A,TRUE,"GENERAL";"TAB4",#N/A,TRUE,"GENERAL";"TAB5",#N/A,TRUE,"GENERAL"}</definedName>
    <definedName name="_b2" localSheetId="6" hidden="1">{"TAB1",#N/A,TRUE,"GENERAL";"TAB2",#N/A,TRUE,"GENERAL";"TAB3",#N/A,TRUE,"GENERAL";"TAB4",#N/A,TRUE,"GENERAL";"TAB5",#N/A,TRUE,"GENERAL"}</definedName>
    <definedName name="_b2" localSheetId="9" hidden="1">{"TAB1",#N/A,TRUE,"GENERAL";"TAB2",#N/A,TRUE,"GENERAL";"TAB3",#N/A,TRUE,"GENERAL";"TAB4",#N/A,TRUE,"GENERAL";"TAB5",#N/A,TRUE,"GENERAL"}</definedName>
    <definedName name="_b2" localSheetId="8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localSheetId="3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33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localSheetId="10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localSheetId="9" hidden="1">{"TAB1",#N/A,TRUE,"GENERAL";"TAB2",#N/A,TRUE,"GENERAL";"TAB3",#N/A,TRUE,"GENERAL";"TAB4",#N/A,TRUE,"GENERAL";"TAB5",#N/A,TRUE,"GENERAL"}</definedName>
    <definedName name="_b3" localSheetId="8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localSheetId="32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33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localSheetId="10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localSheetId="9" hidden="1">{"TAB1",#N/A,TRUE,"GENERAL";"TAB2",#N/A,TRUE,"GENERAL";"TAB3",#N/A,TRUE,"GENERAL";"TAB4",#N/A,TRUE,"GENERAL";"TAB5",#N/A,TRUE,"GENERAL"}</definedName>
    <definedName name="_b4" localSheetId="8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localSheetId="32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33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localSheetId="10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localSheetId="9" hidden="1">{"TAB1",#N/A,TRUE,"GENERAL";"TAB2",#N/A,TRUE,"GENERAL";"TAB3",#N/A,TRUE,"GENERAL";"TAB4",#N/A,TRUE,"GENERAL";"TAB5",#N/A,TRUE,"GENERAL"}</definedName>
    <definedName name="_b5" localSheetId="8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localSheetId="32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33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localSheetId="10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localSheetId="9" hidden="1">{"TAB1",#N/A,TRUE,"GENERAL";"TAB2",#N/A,TRUE,"GENERAL";"TAB3",#N/A,TRUE,"GENERAL";"TAB4",#N/A,TRUE,"GENERAL";"TAB5",#N/A,TRUE,"GENERAL"}</definedName>
    <definedName name="_b6" localSheetId="8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5" hidden="1">{"via1",#N/A,TRUE,"general";"via2",#N/A,TRUE,"general";"via3",#N/A,TRUE,"general"}</definedName>
    <definedName name="_b7" localSheetId="32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localSheetId="33" hidden="1">{"via1",#N/A,TRUE,"general";"via2",#N/A,TRUE,"general";"via3",#N/A,TRUE,"general"}</definedName>
    <definedName name="_b7" localSheetId="7" hidden="1">{"via1",#N/A,TRUE,"general";"via2",#N/A,TRUE,"general";"via3",#N/A,TRUE,"general"}</definedName>
    <definedName name="_b7" localSheetId="10" hidden="1">{"via1",#N/A,TRUE,"general";"via2",#N/A,TRUE,"general";"via3",#N/A,TRUE,"general"}</definedName>
    <definedName name="_b7" localSheetId="6" hidden="1">{"via1",#N/A,TRUE,"general";"via2",#N/A,TRUE,"general";"via3",#N/A,TRUE,"general"}</definedName>
    <definedName name="_b7" localSheetId="9" hidden="1">{"via1",#N/A,TRUE,"general";"via2",#N/A,TRUE,"general";"via3",#N/A,TRUE,"general"}</definedName>
    <definedName name="_b7" localSheetId="8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localSheetId="32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33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localSheetId="10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localSheetId="9" hidden="1">{"via1",#N/A,TRUE,"general";"via2",#N/A,TRUE,"general";"via3",#N/A,TRUE,"general"}</definedName>
    <definedName name="_b8" localSheetId="8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5" hidden="1">{"TAB1",#N/A,TRUE,"GENERAL";"TAB2",#N/A,TRUE,"GENERAL";"TAB3",#N/A,TRUE,"GENERAL";"TAB4",#N/A,TRUE,"GENERAL";"TAB5",#N/A,TRUE,"GENERAL"}</definedName>
    <definedName name="_bb9" localSheetId="32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33" hidden="1">{"TAB1",#N/A,TRUE,"GENERAL";"TAB2",#N/A,TRUE,"GENERAL";"TAB3",#N/A,TRUE,"GENERAL";"TAB4",#N/A,TRUE,"GENERAL";"TAB5",#N/A,TRUE,"GENERAL"}</definedName>
    <definedName name="_bb9" localSheetId="7" hidden="1">{"TAB1",#N/A,TRUE,"GENERAL";"TAB2",#N/A,TRUE,"GENERAL";"TAB3",#N/A,TRUE,"GENERAL";"TAB4",#N/A,TRUE,"GENERAL";"TAB5",#N/A,TRUE,"GENERAL"}</definedName>
    <definedName name="_bb9" localSheetId="10" hidden="1">{"TAB1",#N/A,TRUE,"GENERAL";"TAB2",#N/A,TRUE,"GENERAL";"TAB3",#N/A,TRUE,"GENERAL";"TAB4",#N/A,TRUE,"GENERAL";"TAB5",#N/A,TRUE,"GENERAL"}</definedName>
    <definedName name="_bb9" localSheetId="6" hidden="1">{"TAB1",#N/A,TRUE,"GENERAL";"TAB2",#N/A,TRUE,"GENERAL";"TAB3",#N/A,TRUE,"GENERAL";"TAB4",#N/A,TRUE,"GENERAL";"TAB5",#N/A,TRUE,"GENERAL"}</definedName>
    <definedName name="_bb9" localSheetId="9" hidden="1">{"TAB1",#N/A,TRUE,"GENERAL";"TAB2",#N/A,TRUE,"GENERAL";"TAB3",#N/A,TRUE,"GENERAL";"TAB4",#N/A,TRUE,"GENERAL";"TAB5",#N/A,TRUE,"GENERAL"}</definedName>
    <definedName name="_bb9" localSheetId="8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localSheetId="32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33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localSheetId="10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localSheetId="9" hidden="1">{"TAB1",#N/A,TRUE,"GENERAL";"TAB2",#N/A,TRUE,"GENERAL";"TAB3",#N/A,TRUE,"GENERAL";"TAB4",#N/A,TRUE,"GENERAL";"TAB5",#N/A,TRUE,"GENERAL"}</definedName>
    <definedName name="_bgb5" localSheetId="8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Dist_Bin" hidden="1">[4]MPC3I4!$A$2040:$DD$3161</definedName>
    <definedName name="_Dist_Values" hidden="1">[4]MPC3I4!$2552:$3906</definedName>
    <definedName name="_Fill" localSheetId="11" hidden="1">#REF!</definedName>
    <definedName name="_Fill" localSheetId="13" hidden="1">#REF!</definedName>
    <definedName name="_Fill" localSheetId="14" hidden="1">#REF!</definedName>
    <definedName name="_Fill" localSheetId="17" hidden="1">#REF!</definedName>
    <definedName name="_Fill" localSheetId="18" hidden="1">#REF!</definedName>
    <definedName name="_Fill" localSheetId="19" hidden="1">#REF!</definedName>
    <definedName name="_Fill" localSheetId="20" hidden="1">#REF!</definedName>
    <definedName name="_Fill" localSheetId="22" hidden="1">#REF!</definedName>
    <definedName name="_Fill" localSheetId="23" hidden="1">#REF!</definedName>
    <definedName name="_Fill" localSheetId="24" hidden="1">#REF!</definedName>
    <definedName name="_Fill" localSheetId="25" hidden="1">#REF!</definedName>
    <definedName name="_Fill" localSheetId="26" hidden="1">#REF!</definedName>
    <definedName name="_Fill" localSheetId="27" hidden="1">#REF!</definedName>
    <definedName name="_Fill" localSheetId="28" hidden="1">#REF!</definedName>
    <definedName name="_Fill" localSheetId="29" hidden="1">#REF!</definedName>
    <definedName name="_Fill" localSheetId="30" hidden="1">#REF!</definedName>
    <definedName name="_Fill" localSheetId="5" hidden="1">#REF!</definedName>
    <definedName name="_Fill" localSheetId="32" hidden="1">#REF!</definedName>
    <definedName name="_Fill" localSheetId="0" hidden="1">#REF!</definedName>
    <definedName name="_Fill" localSheetId="33" hidden="1">#REF!</definedName>
    <definedName name="_Fill" localSheetId="1" hidden="1">#REF!</definedName>
    <definedName name="_Fill" localSheetId="7" hidden="1">#REF!</definedName>
    <definedName name="_Fill" localSheetId="10" hidden="1">#REF!</definedName>
    <definedName name="_Fill" localSheetId="6" hidden="1">#REF!</definedName>
    <definedName name="_Fill" localSheetId="9" hidden="1">#REF!</definedName>
    <definedName name="_Fill" localSheetId="8" hidden="1">#REF!</definedName>
    <definedName name="_Fill" localSheetId="2" hidden="1">#REF!</definedName>
    <definedName name="_Fill" localSheetId="4" hidden="1">#REF!</definedName>
    <definedName name="_Fill" localSheetId="3" hidden="1">#REF!</definedName>
    <definedName name="_Fill" hidden="1">#REF!</definedName>
    <definedName name="_Fill1" localSheetId="11" hidden="1">#REF!</definedName>
    <definedName name="_Fill1" localSheetId="13" hidden="1">#REF!</definedName>
    <definedName name="_Fill1" localSheetId="14" hidden="1">#REF!</definedName>
    <definedName name="_Fill1" localSheetId="17" hidden="1">#REF!</definedName>
    <definedName name="_Fill1" localSheetId="18" hidden="1">#REF!</definedName>
    <definedName name="_Fill1" localSheetId="19" hidden="1">#REF!</definedName>
    <definedName name="_Fill1" localSheetId="20" hidden="1">#REF!</definedName>
    <definedName name="_Fill1" localSheetId="22" hidden="1">#REF!</definedName>
    <definedName name="_Fill1" localSheetId="23" hidden="1">#REF!</definedName>
    <definedName name="_Fill1" localSheetId="24" hidden="1">#REF!</definedName>
    <definedName name="_Fill1" localSheetId="25" hidden="1">#REF!</definedName>
    <definedName name="_Fill1" localSheetId="26" hidden="1">#REF!</definedName>
    <definedName name="_Fill1" localSheetId="27" hidden="1">#REF!</definedName>
    <definedName name="_Fill1" localSheetId="28" hidden="1">#REF!</definedName>
    <definedName name="_Fill1" localSheetId="29" hidden="1">#REF!</definedName>
    <definedName name="_Fill1" localSheetId="30" hidden="1">#REF!</definedName>
    <definedName name="_Fill1" localSheetId="5" hidden="1">#REF!</definedName>
    <definedName name="_Fill1" localSheetId="32" hidden="1">#REF!</definedName>
    <definedName name="_Fill1" localSheetId="0" hidden="1">#REF!</definedName>
    <definedName name="_Fill1" localSheetId="33" hidden="1">#REF!</definedName>
    <definedName name="_Fill1" localSheetId="1" hidden="1">#REF!</definedName>
    <definedName name="_Fill1" localSheetId="7" hidden="1">#REF!</definedName>
    <definedName name="_Fill1" localSheetId="10" hidden="1">#REF!</definedName>
    <definedName name="_Fill1" localSheetId="6" hidden="1">#REF!</definedName>
    <definedName name="_Fill1" localSheetId="9" hidden="1">#REF!</definedName>
    <definedName name="_Fill1" localSheetId="8" hidden="1">#REF!</definedName>
    <definedName name="_Fill1" localSheetId="2" hidden="1">#REF!</definedName>
    <definedName name="_Fill1" localSheetId="4" hidden="1">#REF!</definedName>
    <definedName name="_Fill1" localSheetId="3" hidden="1">#REF!</definedName>
    <definedName name="_Fill1" hidden="1">#REF!</definedName>
    <definedName name="_xlnm._FilterDatabase" localSheetId="7" hidden="1">'INSUMOS EQUIPOS'!$A$7:$D$44</definedName>
    <definedName name="_xlnm._FilterDatabase" localSheetId="6" hidden="1">'INSUMOS MATERIALES'!$A$7:$D$99</definedName>
    <definedName name="_xlnm._FilterDatabase" localSheetId="8" hidden="1">'INSUMOS TRANSPORTES'!$A$7:$D$7</definedName>
    <definedName name="_g2" localSheetId="5" hidden="1">{"TAB1",#N/A,TRUE,"GENERAL";"TAB2",#N/A,TRUE,"GENERAL";"TAB3",#N/A,TRUE,"GENERAL";"TAB4",#N/A,TRUE,"GENERAL";"TAB5",#N/A,TRUE,"GENERAL"}</definedName>
    <definedName name="_g2" localSheetId="32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localSheetId="33" hidden="1">{"TAB1",#N/A,TRUE,"GENERAL";"TAB2",#N/A,TRUE,"GENERAL";"TAB3",#N/A,TRUE,"GENERAL";"TAB4",#N/A,TRUE,"GENERAL";"TAB5",#N/A,TRUE,"GENERAL"}</definedName>
    <definedName name="_g2" localSheetId="7" hidden="1">{"TAB1",#N/A,TRUE,"GENERAL";"TAB2",#N/A,TRUE,"GENERAL";"TAB3",#N/A,TRUE,"GENERAL";"TAB4",#N/A,TRUE,"GENERAL";"TAB5",#N/A,TRUE,"GENERAL"}</definedName>
    <definedName name="_g2" localSheetId="10" hidden="1">{"TAB1",#N/A,TRUE,"GENERAL";"TAB2",#N/A,TRUE,"GENERAL";"TAB3",#N/A,TRUE,"GENERAL";"TAB4",#N/A,TRUE,"GENERAL";"TAB5",#N/A,TRUE,"GENERAL"}</definedName>
    <definedName name="_g2" localSheetId="6" hidden="1">{"TAB1",#N/A,TRUE,"GENERAL";"TAB2",#N/A,TRUE,"GENERAL";"TAB3",#N/A,TRUE,"GENERAL";"TAB4",#N/A,TRUE,"GENERAL";"TAB5",#N/A,TRUE,"GENERAL"}</definedName>
    <definedName name="_g2" localSheetId="9" hidden="1">{"TAB1",#N/A,TRUE,"GENERAL";"TAB2",#N/A,TRUE,"GENERAL";"TAB3",#N/A,TRUE,"GENERAL";"TAB4",#N/A,TRUE,"GENERAL";"TAB5",#N/A,TRUE,"GENERAL"}</definedName>
    <definedName name="_g2" localSheetId="8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5" hidden="1">{"via1",#N/A,TRUE,"general";"via2",#N/A,TRUE,"general";"via3",#N/A,TRUE,"general"}</definedName>
    <definedName name="_g3" localSheetId="32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localSheetId="33" hidden="1">{"via1",#N/A,TRUE,"general";"via2",#N/A,TRUE,"general";"via3",#N/A,TRUE,"general"}</definedName>
    <definedName name="_g3" localSheetId="7" hidden="1">{"via1",#N/A,TRUE,"general";"via2",#N/A,TRUE,"general";"via3",#N/A,TRUE,"general"}</definedName>
    <definedName name="_g3" localSheetId="10" hidden="1">{"via1",#N/A,TRUE,"general";"via2",#N/A,TRUE,"general";"via3",#N/A,TRUE,"general"}</definedName>
    <definedName name="_g3" localSheetId="6" hidden="1">{"via1",#N/A,TRUE,"general";"via2",#N/A,TRUE,"general";"via3",#N/A,TRUE,"general"}</definedName>
    <definedName name="_g3" localSheetId="9" hidden="1">{"via1",#N/A,TRUE,"general";"via2",#N/A,TRUE,"general";"via3",#N/A,TRUE,"general"}</definedName>
    <definedName name="_g3" localSheetId="8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localSheetId="32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33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localSheetId="10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localSheetId="9" hidden="1">{"via1",#N/A,TRUE,"general";"via2",#N/A,TRUE,"general";"via3",#N/A,TRUE,"general"}</definedName>
    <definedName name="_g4" localSheetId="8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localSheetId="32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33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localSheetId="10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localSheetId="9" hidden="1">{"via1",#N/A,TRUE,"general";"via2",#N/A,TRUE,"general";"via3",#N/A,TRUE,"general"}</definedName>
    <definedName name="_g5" localSheetId="8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localSheetId="32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33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localSheetId="10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localSheetId="9" hidden="1">{"via1",#N/A,TRUE,"general";"via2",#N/A,TRUE,"general";"via3",#N/A,TRUE,"general"}</definedName>
    <definedName name="_g6" localSheetId="8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5" hidden="1">{"TAB1",#N/A,TRUE,"GENERAL";"TAB2",#N/A,TRUE,"GENERAL";"TAB3",#N/A,TRUE,"GENERAL";"TAB4",#N/A,TRUE,"GENERAL";"TAB5",#N/A,TRUE,"GENERAL"}</definedName>
    <definedName name="_g7" localSheetId="32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33" hidden="1">{"TAB1",#N/A,TRUE,"GENERAL";"TAB2",#N/A,TRUE,"GENERAL";"TAB3",#N/A,TRUE,"GENERAL";"TAB4",#N/A,TRUE,"GENERAL";"TAB5",#N/A,TRUE,"GENERAL"}</definedName>
    <definedName name="_g7" localSheetId="7" hidden="1">{"TAB1",#N/A,TRUE,"GENERAL";"TAB2",#N/A,TRUE,"GENERAL";"TAB3",#N/A,TRUE,"GENERAL";"TAB4",#N/A,TRUE,"GENERAL";"TAB5",#N/A,TRUE,"GENERAL"}</definedName>
    <definedName name="_g7" localSheetId="10" hidden="1">{"TAB1",#N/A,TRUE,"GENERAL";"TAB2",#N/A,TRUE,"GENERAL";"TAB3",#N/A,TRUE,"GENERAL";"TAB4",#N/A,TRUE,"GENERAL";"TAB5",#N/A,TRUE,"GENERAL"}</definedName>
    <definedName name="_g7" localSheetId="6" hidden="1">{"TAB1",#N/A,TRUE,"GENERAL";"TAB2",#N/A,TRUE,"GENERAL";"TAB3",#N/A,TRUE,"GENERAL";"TAB4",#N/A,TRUE,"GENERAL";"TAB5",#N/A,TRUE,"GENERAL"}</definedName>
    <definedName name="_g7" localSheetId="9" hidden="1">{"TAB1",#N/A,TRUE,"GENERAL";"TAB2",#N/A,TRUE,"GENERAL";"TAB3",#N/A,TRUE,"GENERAL";"TAB4",#N/A,TRUE,"GENERAL";"TAB5",#N/A,TRUE,"GENERAL"}</definedName>
    <definedName name="_g7" localSheetId="8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localSheetId="32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33" hidden="1">{"TAB1",#N/A,TRUE,"GENERAL";"TAB2",#N/A,TRUE,"GENERAL";"TAB3",#N/A,TRUE,"GENERAL";"TAB4",#N/A,TRUE,"GENERAL";"TAB5",#N/A,TRUE,"GENERAL"}</definedName>
    <definedName name="_GR1" localSheetId="7" hidden="1">{"TAB1",#N/A,TRUE,"GENERAL";"TAB2",#N/A,TRUE,"GENERAL";"TAB3",#N/A,TRUE,"GENERAL";"TAB4",#N/A,TRUE,"GENERAL";"TAB5",#N/A,TRUE,"GENERAL"}</definedName>
    <definedName name="_GR1" localSheetId="10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localSheetId="9" hidden="1">{"TAB1",#N/A,TRUE,"GENERAL";"TAB2",#N/A,TRUE,"GENERAL";"TAB3",#N/A,TRUE,"GENERAL";"TAB4",#N/A,TRUE,"GENERAL";"TAB5",#N/A,TRUE,"GENERAL"}</definedName>
    <definedName name="_GR1" localSheetId="8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5" hidden="1">{"via1",#N/A,TRUE,"general";"via2",#N/A,TRUE,"general";"via3",#N/A,TRUE,"general"}</definedName>
    <definedName name="_gtr4" localSheetId="32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localSheetId="33" hidden="1">{"via1",#N/A,TRUE,"general";"via2",#N/A,TRUE,"general";"via3",#N/A,TRUE,"general"}</definedName>
    <definedName name="_gtr4" localSheetId="7" hidden="1">{"via1",#N/A,TRUE,"general";"via2",#N/A,TRUE,"general";"via3",#N/A,TRUE,"general"}</definedName>
    <definedName name="_gtr4" localSheetId="10" hidden="1">{"via1",#N/A,TRUE,"general";"via2",#N/A,TRUE,"general";"via3",#N/A,TRUE,"general"}</definedName>
    <definedName name="_gtr4" localSheetId="6" hidden="1">{"via1",#N/A,TRUE,"general";"via2",#N/A,TRUE,"general";"via3",#N/A,TRUE,"general"}</definedName>
    <definedName name="_gtr4" localSheetId="9" hidden="1">{"via1",#N/A,TRUE,"general";"via2",#N/A,TRUE,"general";"via3",#N/A,TRUE,"general"}</definedName>
    <definedName name="_gtr4" localSheetId="8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localSheetId="32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33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localSheetId="10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localSheetId="9" hidden="1">{"via1",#N/A,TRUE,"general";"via2",#N/A,TRUE,"general";"via3",#N/A,TRUE,"general"}</definedName>
    <definedName name="_h2" localSheetId="8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localSheetId="3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33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localSheetId="10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localSheetId="9" hidden="1">{"via1",#N/A,TRUE,"general";"via2",#N/A,TRUE,"general";"via3",#N/A,TRUE,"general"}</definedName>
    <definedName name="_h3" localSheetId="8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5" hidden="1">{"TAB1",#N/A,TRUE,"GENERAL";"TAB2",#N/A,TRUE,"GENERAL";"TAB3",#N/A,TRUE,"GENERAL";"TAB4",#N/A,TRUE,"GENERAL";"TAB5",#N/A,TRUE,"GENERAL"}</definedName>
    <definedName name="_h4" localSheetId="32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33" hidden="1">{"TAB1",#N/A,TRUE,"GENERAL";"TAB2",#N/A,TRUE,"GENERAL";"TAB3",#N/A,TRUE,"GENERAL";"TAB4",#N/A,TRUE,"GENERAL";"TAB5",#N/A,TRUE,"GENERAL"}</definedName>
    <definedName name="_h4" localSheetId="7" hidden="1">{"TAB1",#N/A,TRUE,"GENERAL";"TAB2",#N/A,TRUE,"GENERAL";"TAB3",#N/A,TRUE,"GENERAL";"TAB4",#N/A,TRUE,"GENERAL";"TAB5",#N/A,TRUE,"GENERAL"}</definedName>
    <definedName name="_h4" localSheetId="10" hidden="1">{"TAB1",#N/A,TRUE,"GENERAL";"TAB2",#N/A,TRUE,"GENERAL";"TAB3",#N/A,TRUE,"GENERAL";"TAB4",#N/A,TRUE,"GENERAL";"TAB5",#N/A,TRUE,"GENERAL"}</definedName>
    <definedName name="_h4" localSheetId="6" hidden="1">{"TAB1",#N/A,TRUE,"GENERAL";"TAB2",#N/A,TRUE,"GENERAL";"TAB3",#N/A,TRUE,"GENERAL";"TAB4",#N/A,TRUE,"GENERAL";"TAB5",#N/A,TRUE,"GENERAL"}</definedName>
    <definedName name="_h4" localSheetId="9" hidden="1">{"TAB1",#N/A,TRUE,"GENERAL";"TAB2",#N/A,TRUE,"GENERAL";"TAB3",#N/A,TRUE,"GENERAL";"TAB4",#N/A,TRUE,"GENERAL";"TAB5",#N/A,TRUE,"GENERAL"}</definedName>
    <definedName name="_h4" localSheetId="8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localSheetId="32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33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localSheetId="10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localSheetId="9" hidden="1">{"TAB1",#N/A,TRUE,"GENERAL";"TAB2",#N/A,TRUE,"GENERAL";"TAB3",#N/A,TRUE,"GENERAL";"TAB4",#N/A,TRUE,"GENERAL";"TAB5",#N/A,TRUE,"GENERAL"}</definedName>
    <definedName name="_h5" localSheetId="8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5" hidden="1">{"via1",#N/A,TRUE,"general";"via2",#N/A,TRUE,"general";"via3",#N/A,TRUE,"general"}</definedName>
    <definedName name="_h6" localSheetId="32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localSheetId="33" hidden="1">{"via1",#N/A,TRUE,"general";"via2",#N/A,TRUE,"general";"via3",#N/A,TRUE,"general"}</definedName>
    <definedName name="_h6" localSheetId="7" hidden="1">{"via1",#N/A,TRUE,"general";"via2",#N/A,TRUE,"general";"via3",#N/A,TRUE,"general"}</definedName>
    <definedName name="_h6" localSheetId="10" hidden="1">{"via1",#N/A,TRUE,"general";"via2",#N/A,TRUE,"general";"via3",#N/A,TRUE,"general"}</definedName>
    <definedName name="_h6" localSheetId="6" hidden="1">{"via1",#N/A,TRUE,"general";"via2",#N/A,TRUE,"general";"via3",#N/A,TRUE,"general"}</definedName>
    <definedName name="_h6" localSheetId="9" hidden="1">{"via1",#N/A,TRUE,"general";"via2",#N/A,TRUE,"general";"via3",#N/A,TRUE,"general"}</definedName>
    <definedName name="_h6" localSheetId="8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5" hidden="1">{"TAB1",#N/A,TRUE,"GENERAL";"TAB2",#N/A,TRUE,"GENERAL";"TAB3",#N/A,TRUE,"GENERAL";"TAB4",#N/A,TRUE,"GENERAL";"TAB5",#N/A,TRUE,"GENERAL"}</definedName>
    <definedName name="_h7" localSheetId="32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33" hidden="1">{"TAB1",#N/A,TRUE,"GENERAL";"TAB2",#N/A,TRUE,"GENERAL";"TAB3",#N/A,TRUE,"GENERAL";"TAB4",#N/A,TRUE,"GENERAL";"TAB5",#N/A,TRUE,"GENERAL"}</definedName>
    <definedName name="_h7" localSheetId="7" hidden="1">{"TAB1",#N/A,TRUE,"GENERAL";"TAB2",#N/A,TRUE,"GENERAL";"TAB3",#N/A,TRUE,"GENERAL";"TAB4",#N/A,TRUE,"GENERAL";"TAB5",#N/A,TRUE,"GENERAL"}</definedName>
    <definedName name="_h7" localSheetId="10" hidden="1">{"TAB1",#N/A,TRUE,"GENERAL";"TAB2",#N/A,TRUE,"GENERAL";"TAB3",#N/A,TRUE,"GENERAL";"TAB4",#N/A,TRUE,"GENERAL";"TAB5",#N/A,TRUE,"GENERAL"}</definedName>
    <definedName name="_h7" localSheetId="6" hidden="1">{"TAB1",#N/A,TRUE,"GENERAL";"TAB2",#N/A,TRUE,"GENERAL";"TAB3",#N/A,TRUE,"GENERAL";"TAB4",#N/A,TRUE,"GENERAL";"TAB5",#N/A,TRUE,"GENERAL"}</definedName>
    <definedName name="_h7" localSheetId="9" hidden="1">{"TAB1",#N/A,TRUE,"GENERAL";"TAB2",#N/A,TRUE,"GENERAL";"TAB3",#N/A,TRUE,"GENERAL";"TAB4",#N/A,TRUE,"GENERAL";"TAB5",#N/A,TRUE,"GENERAL"}</definedName>
    <definedName name="_h7" localSheetId="8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5" hidden="1">{"via1",#N/A,TRUE,"general";"via2",#N/A,TRUE,"general";"via3",#N/A,TRUE,"general"}</definedName>
    <definedName name="_h8" localSheetId="32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localSheetId="33" hidden="1">{"via1",#N/A,TRUE,"general";"via2",#N/A,TRUE,"general";"via3",#N/A,TRUE,"general"}</definedName>
    <definedName name="_h8" localSheetId="7" hidden="1">{"via1",#N/A,TRUE,"general";"via2",#N/A,TRUE,"general";"via3",#N/A,TRUE,"general"}</definedName>
    <definedName name="_h8" localSheetId="10" hidden="1">{"via1",#N/A,TRUE,"general";"via2",#N/A,TRUE,"general";"via3",#N/A,TRUE,"general"}</definedName>
    <definedName name="_h8" localSheetId="6" hidden="1">{"via1",#N/A,TRUE,"general";"via2",#N/A,TRUE,"general";"via3",#N/A,TRUE,"general"}</definedName>
    <definedName name="_h8" localSheetId="9" hidden="1">{"via1",#N/A,TRUE,"general";"via2",#N/A,TRUE,"general";"via3",#N/A,TRUE,"general"}</definedName>
    <definedName name="_h8" localSheetId="8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localSheetId="32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33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localSheetId="10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localSheetId="9" hidden="1">{"via1",#N/A,TRUE,"general";"via2",#N/A,TRUE,"general";"via3",#N/A,TRUE,"general"}</definedName>
    <definedName name="_hfh7" localSheetId="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5" hidden="1">{#N/A,#N/A,TRUE,"1842CWN0"}</definedName>
    <definedName name="_hhg1" localSheetId="32" hidden="1">{#N/A,#N/A,TRUE,"1842CWN0"}</definedName>
    <definedName name="_hhg1" localSheetId="0" hidden="1">{#N/A,#N/A,TRUE,"1842CWN0"}</definedName>
    <definedName name="_hhg1" localSheetId="33" hidden="1">{#N/A,#N/A,TRUE,"1842CWN0"}</definedName>
    <definedName name="_hhg1" localSheetId="7" hidden="1">{#N/A,#N/A,TRUE,"1842CWN0"}</definedName>
    <definedName name="_hhg1" localSheetId="10" hidden="1">{#N/A,#N/A,TRUE,"1842CWN0"}</definedName>
    <definedName name="_hhg1" localSheetId="6" hidden="1">{#N/A,#N/A,TRUE,"1842CWN0"}</definedName>
    <definedName name="_hhg1" localSheetId="9" hidden="1">{#N/A,#N/A,TRUE,"1842CWN0"}</definedName>
    <definedName name="_hhg1" localSheetId="8" hidden="1">{#N/A,#N/A,TRUE,"1842CWN0"}</definedName>
    <definedName name="_hhg1" localSheetId="2" hidden="1">{#N/A,#N/A,TRUE,"1842CWN0"}</definedName>
    <definedName name="_hhg1" localSheetId="4" hidden="1">{#N/A,#N/A,TRUE,"1842CWN0"}</definedName>
    <definedName name="_hhg1" hidden="1">{#N/A,#N/A,TRUE,"1842CWN0"}</definedName>
    <definedName name="_i4" localSheetId="5" hidden="1">{"via1",#N/A,TRUE,"general";"via2",#N/A,TRUE,"general";"via3",#N/A,TRUE,"general"}</definedName>
    <definedName name="_i4" localSheetId="32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localSheetId="33" hidden="1">{"via1",#N/A,TRUE,"general";"via2",#N/A,TRUE,"general";"via3",#N/A,TRUE,"general"}</definedName>
    <definedName name="_i4" localSheetId="7" hidden="1">{"via1",#N/A,TRUE,"general";"via2",#N/A,TRUE,"general";"via3",#N/A,TRUE,"general"}</definedName>
    <definedName name="_i4" localSheetId="10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localSheetId="9" hidden="1">{"via1",#N/A,TRUE,"general";"via2",#N/A,TRUE,"general";"via3",#N/A,TRUE,"general"}</definedName>
    <definedName name="_i4" localSheetId="8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5" hidden="1">{"TAB1",#N/A,TRUE,"GENERAL";"TAB2",#N/A,TRUE,"GENERAL";"TAB3",#N/A,TRUE,"GENERAL";"TAB4",#N/A,TRUE,"GENERAL";"TAB5",#N/A,TRUE,"GENERAL"}</definedName>
    <definedName name="_i5" localSheetId="32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33" hidden="1">{"TAB1",#N/A,TRUE,"GENERAL";"TAB2",#N/A,TRUE,"GENERAL";"TAB3",#N/A,TRUE,"GENERAL";"TAB4",#N/A,TRUE,"GENERAL";"TAB5",#N/A,TRUE,"GENERAL"}</definedName>
    <definedName name="_i5" localSheetId="7" hidden="1">{"TAB1",#N/A,TRUE,"GENERAL";"TAB2",#N/A,TRUE,"GENERAL";"TAB3",#N/A,TRUE,"GENERAL";"TAB4",#N/A,TRUE,"GENERAL";"TAB5",#N/A,TRUE,"GENERAL"}</definedName>
    <definedName name="_i5" localSheetId="10" hidden="1">{"TAB1",#N/A,TRUE,"GENERAL";"TAB2",#N/A,TRUE,"GENERAL";"TAB3",#N/A,TRUE,"GENERAL";"TAB4",#N/A,TRUE,"GENERAL";"TAB5",#N/A,TRUE,"GENERAL"}</definedName>
    <definedName name="_i5" localSheetId="6" hidden="1">{"TAB1",#N/A,TRUE,"GENERAL";"TAB2",#N/A,TRUE,"GENERAL";"TAB3",#N/A,TRUE,"GENERAL";"TAB4",#N/A,TRUE,"GENERAL";"TAB5",#N/A,TRUE,"GENERAL"}</definedName>
    <definedName name="_i5" localSheetId="9" hidden="1">{"TAB1",#N/A,TRUE,"GENERAL";"TAB2",#N/A,TRUE,"GENERAL";"TAB3",#N/A,TRUE,"GENERAL";"TAB4",#N/A,TRUE,"GENERAL";"TAB5",#N/A,TRUE,"GENERAL"}</definedName>
    <definedName name="_i5" localSheetId="8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localSheetId="32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33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localSheetId="10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localSheetId="9" hidden="1">{"TAB1",#N/A,TRUE,"GENERAL";"TAB2",#N/A,TRUE,"GENERAL";"TAB3",#N/A,TRUE,"GENERAL";"TAB4",#N/A,TRUE,"GENERAL";"TAB5",#N/A,TRUE,"GENERAL"}</definedName>
    <definedName name="_i6" localSheetId="8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5" hidden="1">{"via1",#N/A,TRUE,"general";"via2",#N/A,TRUE,"general";"via3",#N/A,TRUE,"general"}</definedName>
    <definedName name="_i7" localSheetId="32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localSheetId="33" hidden="1">{"via1",#N/A,TRUE,"general";"via2",#N/A,TRUE,"general";"via3",#N/A,TRUE,"general"}</definedName>
    <definedName name="_i7" localSheetId="7" hidden="1">{"via1",#N/A,TRUE,"general";"via2",#N/A,TRUE,"general";"via3",#N/A,TRUE,"general"}</definedName>
    <definedName name="_i7" localSheetId="10" hidden="1">{"via1",#N/A,TRUE,"general";"via2",#N/A,TRUE,"general";"via3",#N/A,TRUE,"general"}</definedName>
    <definedName name="_i7" localSheetId="6" hidden="1">{"via1",#N/A,TRUE,"general";"via2",#N/A,TRUE,"general";"via3",#N/A,TRUE,"general"}</definedName>
    <definedName name="_i7" localSheetId="9" hidden="1">{"via1",#N/A,TRUE,"general";"via2",#N/A,TRUE,"general";"via3",#N/A,TRUE,"general"}</definedName>
    <definedName name="_i7" localSheetId="8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5" hidden="1">{"TAB1",#N/A,TRUE,"GENERAL";"TAB2",#N/A,TRUE,"GENERAL";"TAB3",#N/A,TRUE,"GENERAL";"TAB4",#N/A,TRUE,"GENERAL";"TAB5",#N/A,TRUE,"GENERAL"}</definedName>
    <definedName name="_i77" localSheetId="32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33" hidden="1">{"TAB1",#N/A,TRUE,"GENERAL";"TAB2",#N/A,TRUE,"GENERAL";"TAB3",#N/A,TRUE,"GENERAL";"TAB4",#N/A,TRUE,"GENERAL";"TAB5",#N/A,TRUE,"GENERAL"}</definedName>
    <definedName name="_i77" localSheetId="7" hidden="1">{"TAB1",#N/A,TRUE,"GENERAL";"TAB2",#N/A,TRUE,"GENERAL";"TAB3",#N/A,TRUE,"GENERAL";"TAB4",#N/A,TRUE,"GENERAL";"TAB5",#N/A,TRUE,"GENERAL"}</definedName>
    <definedName name="_i77" localSheetId="10" hidden="1">{"TAB1",#N/A,TRUE,"GENERAL";"TAB2",#N/A,TRUE,"GENERAL";"TAB3",#N/A,TRUE,"GENERAL";"TAB4",#N/A,TRUE,"GENERAL";"TAB5",#N/A,TRUE,"GENERAL"}</definedName>
    <definedName name="_i77" localSheetId="6" hidden="1">{"TAB1",#N/A,TRUE,"GENERAL";"TAB2",#N/A,TRUE,"GENERAL";"TAB3",#N/A,TRUE,"GENERAL";"TAB4",#N/A,TRUE,"GENERAL";"TAB5",#N/A,TRUE,"GENERAL"}</definedName>
    <definedName name="_i77" localSheetId="9" hidden="1">{"TAB1",#N/A,TRUE,"GENERAL";"TAB2",#N/A,TRUE,"GENERAL";"TAB3",#N/A,TRUE,"GENERAL";"TAB4",#N/A,TRUE,"GENERAL";"TAB5",#N/A,TRUE,"GENERAL"}</definedName>
    <definedName name="_i77" localSheetId="8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5" hidden="1">{"via1",#N/A,TRUE,"general";"via2",#N/A,TRUE,"general";"via3",#N/A,TRUE,"general"}</definedName>
    <definedName name="_i8" localSheetId="32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localSheetId="33" hidden="1">{"via1",#N/A,TRUE,"general";"via2",#N/A,TRUE,"general";"via3",#N/A,TRUE,"general"}</definedName>
    <definedName name="_i8" localSheetId="7" hidden="1">{"via1",#N/A,TRUE,"general";"via2",#N/A,TRUE,"general";"via3",#N/A,TRUE,"general"}</definedName>
    <definedName name="_i8" localSheetId="10" hidden="1">{"via1",#N/A,TRUE,"general";"via2",#N/A,TRUE,"general";"via3",#N/A,TRUE,"general"}</definedName>
    <definedName name="_i8" localSheetId="6" hidden="1">{"via1",#N/A,TRUE,"general";"via2",#N/A,TRUE,"general";"via3",#N/A,TRUE,"general"}</definedName>
    <definedName name="_i8" localSheetId="9" hidden="1">{"via1",#N/A,TRUE,"general";"via2",#N/A,TRUE,"general";"via3",#N/A,TRUE,"general"}</definedName>
    <definedName name="_i8" localSheetId="8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5" hidden="1">{"TAB1",#N/A,TRUE,"GENERAL";"TAB2",#N/A,TRUE,"GENERAL";"TAB3",#N/A,TRUE,"GENERAL";"TAB4",#N/A,TRUE,"GENERAL";"TAB5",#N/A,TRUE,"GENERAL"}</definedName>
    <definedName name="_i9" localSheetId="32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33" hidden="1">{"TAB1",#N/A,TRUE,"GENERAL";"TAB2",#N/A,TRUE,"GENERAL";"TAB3",#N/A,TRUE,"GENERAL";"TAB4",#N/A,TRUE,"GENERAL";"TAB5",#N/A,TRUE,"GENERAL"}</definedName>
    <definedName name="_i9" localSheetId="7" hidden="1">{"TAB1",#N/A,TRUE,"GENERAL";"TAB2",#N/A,TRUE,"GENERAL";"TAB3",#N/A,TRUE,"GENERAL";"TAB4",#N/A,TRUE,"GENERAL";"TAB5",#N/A,TRUE,"GENERAL"}</definedName>
    <definedName name="_i9" localSheetId="10" hidden="1">{"TAB1",#N/A,TRUE,"GENERAL";"TAB2",#N/A,TRUE,"GENERAL";"TAB3",#N/A,TRUE,"GENERAL";"TAB4",#N/A,TRUE,"GENERAL";"TAB5",#N/A,TRUE,"GENERAL"}</definedName>
    <definedName name="_i9" localSheetId="6" hidden="1">{"TAB1",#N/A,TRUE,"GENERAL";"TAB2",#N/A,TRUE,"GENERAL";"TAB3",#N/A,TRUE,"GENERAL";"TAB4",#N/A,TRUE,"GENERAL";"TAB5",#N/A,TRUE,"GENERAL"}</definedName>
    <definedName name="_i9" localSheetId="9" hidden="1">{"TAB1",#N/A,TRUE,"GENERAL";"TAB2",#N/A,TRUE,"GENERAL";"TAB3",#N/A,TRUE,"GENERAL";"TAB4",#N/A,TRUE,"GENERAL";"TAB5",#N/A,TRUE,"GENERAL"}</definedName>
    <definedName name="_i9" localSheetId="8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localSheetId="32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localSheetId="33" hidden="1">{"TAB1",#N/A,TRUE,"GENERAL";"TAB2",#N/A,TRUE,"GENERAL";"TAB3",#N/A,TRUE,"GENERAL";"TAB4",#N/A,TRUE,"GENERAL";"TAB5",#N/A,TRUE,"GENERAL"}</definedName>
    <definedName name="_k3" localSheetId="7" hidden="1">{"TAB1",#N/A,TRUE,"GENERAL";"TAB2",#N/A,TRUE,"GENERAL";"TAB3",#N/A,TRUE,"GENERAL";"TAB4",#N/A,TRUE,"GENERAL";"TAB5",#N/A,TRUE,"GENERAL"}</definedName>
    <definedName name="_k3" localSheetId="10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localSheetId="9" hidden="1">{"TAB1",#N/A,TRUE,"GENERAL";"TAB2",#N/A,TRUE,"GENERAL";"TAB3",#N/A,TRUE,"GENERAL";"TAB4",#N/A,TRUE,"GENERAL";"TAB5",#N/A,TRUE,"GENERAL"}</definedName>
    <definedName name="_k3" localSheetId="8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5" hidden="1">{"via1",#N/A,TRUE,"general";"via2",#N/A,TRUE,"general";"via3",#N/A,TRUE,"general"}</definedName>
    <definedName name="_k4" localSheetId="32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localSheetId="33" hidden="1">{"via1",#N/A,TRUE,"general";"via2",#N/A,TRUE,"general";"via3",#N/A,TRUE,"general"}</definedName>
    <definedName name="_k4" localSheetId="7" hidden="1">{"via1",#N/A,TRUE,"general";"via2",#N/A,TRUE,"general";"via3",#N/A,TRUE,"general"}</definedName>
    <definedName name="_k4" localSheetId="10" hidden="1">{"via1",#N/A,TRUE,"general";"via2",#N/A,TRUE,"general";"via3",#N/A,TRUE,"general"}</definedName>
    <definedName name="_k4" localSheetId="6" hidden="1">{"via1",#N/A,TRUE,"general";"via2",#N/A,TRUE,"general";"via3",#N/A,TRUE,"general"}</definedName>
    <definedName name="_k4" localSheetId="9" hidden="1">{"via1",#N/A,TRUE,"general";"via2",#N/A,TRUE,"general";"via3",#N/A,TRUE,"general"}</definedName>
    <definedName name="_k4" localSheetId="8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localSheetId="32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33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localSheetId="10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localSheetId="9" hidden="1">{"via1",#N/A,TRUE,"general";"via2",#N/A,TRUE,"general";"via3",#N/A,TRUE,"general"}</definedName>
    <definedName name="_k5" localSheetId="8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5" hidden="1">{"TAB1",#N/A,TRUE,"GENERAL";"TAB2",#N/A,TRUE,"GENERAL";"TAB3",#N/A,TRUE,"GENERAL";"TAB4",#N/A,TRUE,"GENERAL";"TAB5",#N/A,TRUE,"GENERAL"}</definedName>
    <definedName name="_k6" localSheetId="32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33" hidden="1">{"TAB1",#N/A,TRUE,"GENERAL";"TAB2",#N/A,TRUE,"GENERAL";"TAB3",#N/A,TRUE,"GENERAL";"TAB4",#N/A,TRUE,"GENERAL";"TAB5",#N/A,TRUE,"GENERAL"}</definedName>
    <definedName name="_k6" localSheetId="7" hidden="1">{"TAB1",#N/A,TRUE,"GENERAL";"TAB2",#N/A,TRUE,"GENERAL";"TAB3",#N/A,TRUE,"GENERAL";"TAB4",#N/A,TRUE,"GENERAL";"TAB5",#N/A,TRUE,"GENERAL"}</definedName>
    <definedName name="_k6" localSheetId="10" hidden="1">{"TAB1",#N/A,TRUE,"GENERAL";"TAB2",#N/A,TRUE,"GENERAL";"TAB3",#N/A,TRUE,"GENERAL";"TAB4",#N/A,TRUE,"GENERAL";"TAB5",#N/A,TRUE,"GENERAL"}</definedName>
    <definedName name="_k6" localSheetId="6" hidden="1">{"TAB1",#N/A,TRUE,"GENERAL";"TAB2",#N/A,TRUE,"GENERAL";"TAB3",#N/A,TRUE,"GENERAL";"TAB4",#N/A,TRUE,"GENERAL";"TAB5",#N/A,TRUE,"GENERAL"}</definedName>
    <definedName name="_k6" localSheetId="9" hidden="1">{"TAB1",#N/A,TRUE,"GENERAL";"TAB2",#N/A,TRUE,"GENERAL";"TAB3",#N/A,TRUE,"GENERAL";"TAB4",#N/A,TRUE,"GENERAL";"TAB5",#N/A,TRUE,"GENERAL"}</definedName>
    <definedName name="_k6" localSheetId="8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5" hidden="1">{"via1",#N/A,TRUE,"general";"via2",#N/A,TRUE,"general";"via3",#N/A,TRUE,"general"}</definedName>
    <definedName name="_k7" localSheetId="32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localSheetId="33" hidden="1">{"via1",#N/A,TRUE,"general";"via2",#N/A,TRUE,"general";"via3",#N/A,TRUE,"general"}</definedName>
    <definedName name="_k7" localSheetId="7" hidden="1">{"via1",#N/A,TRUE,"general";"via2",#N/A,TRUE,"general";"via3",#N/A,TRUE,"general"}</definedName>
    <definedName name="_k7" localSheetId="10" hidden="1">{"via1",#N/A,TRUE,"general";"via2",#N/A,TRUE,"general";"via3",#N/A,TRUE,"general"}</definedName>
    <definedName name="_k7" localSheetId="6" hidden="1">{"via1",#N/A,TRUE,"general";"via2",#N/A,TRUE,"general";"via3",#N/A,TRUE,"general"}</definedName>
    <definedName name="_k7" localSheetId="9" hidden="1">{"via1",#N/A,TRUE,"general";"via2",#N/A,TRUE,"general";"via3",#N/A,TRUE,"general"}</definedName>
    <definedName name="_k7" localSheetId="8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localSheetId="32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33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localSheetId="10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localSheetId="9" hidden="1">{"via1",#N/A,TRUE,"general";"via2",#N/A,TRUE,"general";"via3",#N/A,TRUE,"general"}</definedName>
    <definedName name="_k8" localSheetId="8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5" hidden="1">{"TAB1",#N/A,TRUE,"GENERAL";"TAB2",#N/A,TRUE,"GENERAL";"TAB3",#N/A,TRUE,"GENERAL";"TAB4",#N/A,TRUE,"GENERAL";"TAB5",#N/A,TRUE,"GENERAL"}</definedName>
    <definedName name="_k9" localSheetId="32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33" hidden="1">{"TAB1",#N/A,TRUE,"GENERAL";"TAB2",#N/A,TRUE,"GENERAL";"TAB3",#N/A,TRUE,"GENERAL";"TAB4",#N/A,TRUE,"GENERAL";"TAB5",#N/A,TRUE,"GENERAL"}</definedName>
    <definedName name="_k9" localSheetId="7" hidden="1">{"TAB1",#N/A,TRUE,"GENERAL";"TAB2",#N/A,TRUE,"GENERAL";"TAB3",#N/A,TRUE,"GENERAL";"TAB4",#N/A,TRUE,"GENERAL";"TAB5",#N/A,TRUE,"GENERAL"}</definedName>
    <definedName name="_k9" localSheetId="10" hidden="1">{"TAB1",#N/A,TRUE,"GENERAL";"TAB2",#N/A,TRUE,"GENERAL";"TAB3",#N/A,TRUE,"GENERAL";"TAB4",#N/A,TRUE,"GENERAL";"TAB5",#N/A,TRUE,"GENERAL"}</definedName>
    <definedName name="_k9" localSheetId="6" hidden="1">{"TAB1",#N/A,TRUE,"GENERAL";"TAB2",#N/A,TRUE,"GENERAL";"TAB3",#N/A,TRUE,"GENERAL";"TAB4",#N/A,TRUE,"GENERAL";"TAB5",#N/A,TRUE,"GENERAL"}</definedName>
    <definedName name="_k9" localSheetId="9" hidden="1">{"TAB1",#N/A,TRUE,"GENERAL";"TAB2",#N/A,TRUE,"GENERAL";"TAB3",#N/A,TRUE,"GENERAL";"TAB4",#N/A,TRUE,"GENERAL";"TAB5",#N/A,TRUE,"GENERAL"}</definedName>
    <definedName name="_k9" localSheetId="8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1" hidden="1">#REF!</definedName>
    <definedName name="_Key1" localSheetId="13" hidden="1">#REF!</definedName>
    <definedName name="_Key1" localSheetId="14" hidden="1">#REF!</definedName>
    <definedName name="_Key1" localSheetId="17" hidden="1">#REF!</definedName>
    <definedName name="_Key1" localSheetId="18" hidden="1">#REF!</definedName>
    <definedName name="_Key1" localSheetId="19" hidden="1">#REF!</definedName>
    <definedName name="_Key1" localSheetId="20" hidden="1">#REF!</definedName>
    <definedName name="_Key1" localSheetId="22" hidden="1">#REF!</definedName>
    <definedName name="_Key1" localSheetId="23" hidden="1">#REF!</definedName>
    <definedName name="_Key1" localSheetId="24" hidden="1">#REF!</definedName>
    <definedName name="_Key1" localSheetId="25" hidden="1">#REF!</definedName>
    <definedName name="_Key1" localSheetId="26" hidden="1">#REF!</definedName>
    <definedName name="_Key1" localSheetId="27" hidden="1">#REF!</definedName>
    <definedName name="_Key1" localSheetId="28" hidden="1">#REF!</definedName>
    <definedName name="_Key1" localSheetId="29" hidden="1">#REF!</definedName>
    <definedName name="_Key1" localSheetId="30" hidden="1">#REF!</definedName>
    <definedName name="_Key1" localSheetId="32" hidden="1">#REF!</definedName>
    <definedName name="_Key1" localSheetId="1" hidden="1">#REF!</definedName>
    <definedName name="_Key1" localSheetId="2" hidden="1">#REF!</definedName>
    <definedName name="_Key1" localSheetId="3" hidden="1">#REF!</definedName>
    <definedName name="_Key1" hidden="1">#REF!</definedName>
    <definedName name="_Key11" localSheetId="11" hidden="1">[5]INST!#REF!</definedName>
    <definedName name="_Key11" localSheetId="13" hidden="1">[5]INST!#REF!</definedName>
    <definedName name="_Key11" localSheetId="14" hidden="1">[5]INST!#REF!</definedName>
    <definedName name="_Key11" localSheetId="17" hidden="1">[5]INST!#REF!</definedName>
    <definedName name="_Key11" localSheetId="18" hidden="1">[5]INST!#REF!</definedName>
    <definedName name="_Key11" localSheetId="19" hidden="1">[5]INST!#REF!</definedName>
    <definedName name="_Key11" localSheetId="20" hidden="1">[5]INST!#REF!</definedName>
    <definedName name="_Key11" localSheetId="22" hidden="1">[5]INST!#REF!</definedName>
    <definedName name="_Key11" localSheetId="23" hidden="1">[5]INST!#REF!</definedName>
    <definedName name="_Key11" localSheetId="24" hidden="1">[5]INST!#REF!</definedName>
    <definedName name="_Key11" localSheetId="25" hidden="1">[5]INST!#REF!</definedName>
    <definedName name="_Key11" localSheetId="26" hidden="1">[5]INST!#REF!</definedName>
    <definedName name="_Key11" localSheetId="27" hidden="1">[5]INST!#REF!</definedName>
    <definedName name="_Key11" localSheetId="28" hidden="1">[5]INST!#REF!</definedName>
    <definedName name="_Key11" localSheetId="29" hidden="1">[5]INST!#REF!</definedName>
    <definedName name="_Key11" localSheetId="30" hidden="1">[5]INST!#REF!</definedName>
    <definedName name="_Key11" localSheetId="32" hidden="1">[5]INST!#REF!</definedName>
    <definedName name="_Key11" localSheetId="1" hidden="1">[5]INST!#REF!</definedName>
    <definedName name="_Key11" localSheetId="2" hidden="1">[5]INST!#REF!</definedName>
    <definedName name="_Key11" localSheetId="3" hidden="1">[5]INST!#REF!</definedName>
    <definedName name="_Key11" hidden="1">[5]INST!#REF!</definedName>
    <definedName name="_Key2" localSheetId="11" hidden="1">#REF!</definedName>
    <definedName name="_Key2" localSheetId="13" hidden="1">#REF!</definedName>
    <definedName name="_Key2" localSheetId="14" hidden="1">#REF!</definedName>
    <definedName name="_Key2" localSheetId="17" hidden="1">#REF!</definedName>
    <definedName name="_Key2" localSheetId="18" hidden="1">#REF!</definedName>
    <definedName name="_Key2" localSheetId="19" hidden="1">#REF!</definedName>
    <definedName name="_Key2" localSheetId="20" hidden="1">#REF!</definedName>
    <definedName name="_Key2" localSheetId="22" hidden="1">#REF!</definedName>
    <definedName name="_Key2" localSheetId="23" hidden="1">#REF!</definedName>
    <definedName name="_Key2" localSheetId="24" hidden="1">#REF!</definedName>
    <definedName name="_Key2" localSheetId="25" hidden="1">#REF!</definedName>
    <definedName name="_Key2" localSheetId="26" hidden="1">#REF!</definedName>
    <definedName name="_Key2" localSheetId="27" hidden="1">#REF!</definedName>
    <definedName name="_Key2" localSheetId="28" hidden="1">#REF!</definedName>
    <definedName name="_Key2" localSheetId="29" hidden="1">#REF!</definedName>
    <definedName name="_Key2" localSheetId="30" hidden="1">#REF!</definedName>
    <definedName name="_Key2" localSheetId="5" hidden="1">#REF!</definedName>
    <definedName name="_Key2" localSheetId="32" hidden="1">#REF!</definedName>
    <definedName name="_Key2" localSheetId="0" hidden="1">#REF!</definedName>
    <definedName name="_Key2" localSheetId="33" hidden="1">#REF!</definedName>
    <definedName name="_Key2" localSheetId="1" hidden="1">#REF!</definedName>
    <definedName name="_Key2" localSheetId="7" hidden="1">#REF!</definedName>
    <definedName name="_Key2" localSheetId="10" hidden="1">#REF!</definedName>
    <definedName name="_Key2" localSheetId="6" hidden="1">#REF!</definedName>
    <definedName name="_Key2" localSheetId="9" hidden="1">#REF!</definedName>
    <definedName name="_Key2" localSheetId="8" hidden="1">#REF!</definedName>
    <definedName name="_Key2" localSheetId="2" hidden="1">#REF!</definedName>
    <definedName name="_Key2" localSheetId="4" hidden="1">#REF!</definedName>
    <definedName name="_Key2" localSheetId="3" hidden="1">#REF!</definedName>
    <definedName name="_Key2" hidden="1">#REF!</definedName>
    <definedName name="_Key21" localSheetId="11" hidden="1">#REF!</definedName>
    <definedName name="_Key21" localSheetId="13" hidden="1">#REF!</definedName>
    <definedName name="_Key21" localSheetId="14" hidden="1">#REF!</definedName>
    <definedName name="_Key21" localSheetId="17" hidden="1">#REF!</definedName>
    <definedName name="_Key21" localSheetId="18" hidden="1">#REF!</definedName>
    <definedName name="_Key21" localSheetId="19" hidden="1">#REF!</definedName>
    <definedName name="_Key21" localSheetId="20" hidden="1">#REF!</definedName>
    <definedName name="_Key21" localSheetId="22" hidden="1">#REF!</definedName>
    <definedName name="_Key21" localSheetId="23" hidden="1">#REF!</definedName>
    <definedName name="_Key21" localSheetId="24" hidden="1">#REF!</definedName>
    <definedName name="_Key21" localSheetId="25" hidden="1">#REF!</definedName>
    <definedName name="_Key21" localSheetId="26" hidden="1">#REF!</definedName>
    <definedName name="_Key21" localSheetId="27" hidden="1">#REF!</definedName>
    <definedName name="_Key21" localSheetId="28" hidden="1">#REF!</definedName>
    <definedName name="_Key21" localSheetId="29" hidden="1">#REF!</definedName>
    <definedName name="_Key21" localSheetId="30" hidden="1">#REF!</definedName>
    <definedName name="_Key21" localSheetId="5" hidden="1">#REF!</definedName>
    <definedName name="_Key21" localSheetId="32" hidden="1">#REF!</definedName>
    <definedName name="_Key21" localSheetId="0" hidden="1">#REF!</definedName>
    <definedName name="_Key21" localSheetId="33" hidden="1">#REF!</definedName>
    <definedName name="_Key21" localSheetId="1" hidden="1">#REF!</definedName>
    <definedName name="_Key21" localSheetId="7" hidden="1">#REF!</definedName>
    <definedName name="_Key21" localSheetId="10" hidden="1">#REF!</definedName>
    <definedName name="_Key21" localSheetId="6" hidden="1">#REF!</definedName>
    <definedName name="_Key21" localSheetId="9" hidden="1">#REF!</definedName>
    <definedName name="_Key21" localSheetId="8" hidden="1">#REF!</definedName>
    <definedName name="_Key21" localSheetId="2" hidden="1">#REF!</definedName>
    <definedName name="_Key21" localSheetId="4" hidden="1">#REF!</definedName>
    <definedName name="_Key21" localSheetId="3" hidden="1">#REF!</definedName>
    <definedName name="_Key21" hidden="1">#REF!</definedName>
    <definedName name="_Key3" localSheetId="11" hidden="1">#REF!</definedName>
    <definedName name="_Key3" localSheetId="13" hidden="1">#REF!</definedName>
    <definedName name="_Key3" localSheetId="14" hidden="1">#REF!</definedName>
    <definedName name="_Key3" localSheetId="17" hidden="1">#REF!</definedName>
    <definedName name="_Key3" localSheetId="18" hidden="1">#REF!</definedName>
    <definedName name="_Key3" localSheetId="19" hidden="1">#REF!</definedName>
    <definedName name="_Key3" localSheetId="20" hidden="1">#REF!</definedName>
    <definedName name="_Key3" localSheetId="22" hidden="1">#REF!</definedName>
    <definedName name="_Key3" localSheetId="23" hidden="1">#REF!</definedName>
    <definedName name="_Key3" localSheetId="24" hidden="1">#REF!</definedName>
    <definedName name="_Key3" localSheetId="25" hidden="1">#REF!</definedName>
    <definedName name="_Key3" localSheetId="26" hidden="1">#REF!</definedName>
    <definedName name="_Key3" localSheetId="27" hidden="1">#REF!</definedName>
    <definedName name="_Key3" localSheetId="28" hidden="1">#REF!</definedName>
    <definedName name="_Key3" localSheetId="29" hidden="1">#REF!</definedName>
    <definedName name="_Key3" localSheetId="30" hidden="1">#REF!</definedName>
    <definedName name="_Key3" localSheetId="5" hidden="1">#REF!</definedName>
    <definedName name="_Key3" localSheetId="32" hidden="1">#REF!</definedName>
    <definedName name="_Key3" localSheetId="0" hidden="1">#REF!</definedName>
    <definedName name="_Key3" localSheetId="33" hidden="1">#REF!</definedName>
    <definedName name="_Key3" localSheetId="1" hidden="1">#REF!</definedName>
    <definedName name="_Key3" localSheetId="7" hidden="1">#REF!</definedName>
    <definedName name="_Key3" localSheetId="10" hidden="1">#REF!</definedName>
    <definedName name="_Key3" localSheetId="6" hidden="1">#REF!</definedName>
    <definedName name="_Key3" localSheetId="9" hidden="1">#REF!</definedName>
    <definedName name="_Key3" localSheetId="8" hidden="1">#REF!</definedName>
    <definedName name="_Key3" localSheetId="2" hidden="1">#REF!</definedName>
    <definedName name="_Key3" localSheetId="4" hidden="1">#REF!</definedName>
    <definedName name="_Key3" localSheetId="3" hidden="1">#REF!</definedName>
    <definedName name="_Key3" hidden="1">#REF!</definedName>
    <definedName name="_key31" localSheetId="11" hidden="1">#REF!</definedName>
    <definedName name="_key31" localSheetId="13" hidden="1">#REF!</definedName>
    <definedName name="_key31" localSheetId="14" hidden="1">#REF!</definedName>
    <definedName name="_key31" localSheetId="17" hidden="1">#REF!</definedName>
    <definedName name="_key31" localSheetId="18" hidden="1">#REF!</definedName>
    <definedName name="_key31" localSheetId="19" hidden="1">#REF!</definedName>
    <definedName name="_key31" localSheetId="20" hidden="1">#REF!</definedName>
    <definedName name="_key31" localSheetId="22" hidden="1">#REF!</definedName>
    <definedName name="_key31" localSheetId="23" hidden="1">#REF!</definedName>
    <definedName name="_key31" localSheetId="24" hidden="1">#REF!</definedName>
    <definedName name="_key31" localSheetId="25" hidden="1">#REF!</definedName>
    <definedName name="_key31" localSheetId="26" hidden="1">#REF!</definedName>
    <definedName name="_key31" localSheetId="27" hidden="1">#REF!</definedName>
    <definedName name="_key31" localSheetId="28" hidden="1">#REF!</definedName>
    <definedName name="_key31" localSheetId="29" hidden="1">#REF!</definedName>
    <definedName name="_key31" localSheetId="30" hidden="1">#REF!</definedName>
    <definedName name="_key31" localSheetId="32" hidden="1">#REF!</definedName>
    <definedName name="_key31" localSheetId="1" hidden="1">#REF!</definedName>
    <definedName name="_key31" localSheetId="7" hidden="1">#REF!</definedName>
    <definedName name="_key31" localSheetId="6" hidden="1">#REF!</definedName>
    <definedName name="_key31" localSheetId="2" hidden="1">#REF!</definedName>
    <definedName name="_key31" localSheetId="3" hidden="1">#REF!</definedName>
    <definedName name="_key31" hidden="1">#REF!</definedName>
    <definedName name="_kjk6" localSheetId="5" hidden="1">{"TAB1",#N/A,TRUE,"GENERAL";"TAB2",#N/A,TRUE,"GENERAL";"TAB3",#N/A,TRUE,"GENERAL";"TAB4",#N/A,TRUE,"GENERAL";"TAB5",#N/A,TRUE,"GENERAL"}</definedName>
    <definedName name="_kjk6" localSheetId="32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localSheetId="33" hidden="1">{"TAB1",#N/A,TRUE,"GENERAL";"TAB2",#N/A,TRUE,"GENERAL";"TAB3",#N/A,TRUE,"GENERAL";"TAB4",#N/A,TRUE,"GENERAL";"TAB5",#N/A,TRUE,"GENERAL"}</definedName>
    <definedName name="_kjk6" localSheetId="7" hidden="1">{"TAB1",#N/A,TRUE,"GENERAL";"TAB2",#N/A,TRUE,"GENERAL";"TAB3",#N/A,TRUE,"GENERAL";"TAB4",#N/A,TRUE,"GENERAL";"TAB5",#N/A,TRUE,"GENERAL"}</definedName>
    <definedName name="_kjk6" localSheetId="10" hidden="1">{"TAB1",#N/A,TRUE,"GENERAL";"TAB2",#N/A,TRUE,"GENERAL";"TAB3",#N/A,TRUE,"GENERAL";"TAB4",#N/A,TRUE,"GENERAL";"TAB5",#N/A,TRUE,"GENERAL"}</definedName>
    <definedName name="_kjk6" localSheetId="6" hidden="1">{"TAB1",#N/A,TRUE,"GENERAL";"TAB2",#N/A,TRUE,"GENERAL";"TAB3",#N/A,TRUE,"GENERAL";"TAB4",#N/A,TRUE,"GENERAL";"TAB5",#N/A,TRUE,"GENERAL"}</definedName>
    <definedName name="_kjk6" localSheetId="9" hidden="1">{"TAB1",#N/A,TRUE,"GENERAL";"TAB2",#N/A,TRUE,"GENERAL";"TAB3",#N/A,TRUE,"GENERAL";"TAB4",#N/A,TRUE,"GENERAL";"TAB5",#N/A,TRUE,"GENERAL"}</definedName>
    <definedName name="_kjk6" localSheetId="8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5" hidden="1">{"via1",#N/A,TRUE,"general";"via2",#N/A,TRUE,"general";"via3",#N/A,TRUE,"general"}</definedName>
    <definedName name="_m3" localSheetId="32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localSheetId="33" hidden="1">{"via1",#N/A,TRUE,"general";"via2",#N/A,TRUE,"general";"via3",#N/A,TRUE,"general"}</definedName>
    <definedName name="_m3" localSheetId="7" hidden="1">{"via1",#N/A,TRUE,"general";"via2",#N/A,TRUE,"general";"via3",#N/A,TRUE,"general"}</definedName>
    <definedName name="_m3" localSheetId="10" hidden="1">{"via1",#N/A,TRUE,"general";"via2",#N/A,TRUE,"general";"via3",#N/A,TRUE,"general"}</definedName>
    <definedName name="_m3" localSheetId="6" hidden="1">{"via1",#N/A,TRUE,"general";"via2",#N/A,TRUE,"general";"via3",#N/A,TRUE,"general"}</definedName>
    <definedName name="_m3" localSheetId="9" hidden="1">{"via1",#N/A,TRUE,"general";"via2",#N/A,TRUE,"general";"via3",#N/A,TRUE,"general"}</definedName>
    <definedName name="_m3" localSheetId="8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5" hidden="1">{"TAB1",#N/A,TRUE,"GENERAL";"TAB2",#N/A,TRUE,"GENERAL";"TAB3",#N/A,TRUE,"GENERAL";"TAB4",#N/A,TRUE,"GENERAL";"TAB5",#N/A,TRUE,"GENERAL"}</definedName>
    <definedName name="_m4" localSheetId="32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33" hidden="1">{"TAB1",#N/A,TRUE,"GENERAL";"TAB2",#N/A,TRUE,"GENERAL";"TAB3",#N/A,TRUE,"GENERAL";"TAB4",#N/A,TRUE,"GENERAL";"TAB5",#N/A,TRUE,"GENERAL"}</definedName>
    <definedName name="_m4" localSheetId="7" hidden="1">{"TAB1",#N/A,TRUE,"GENERAL";"TAB2",#N/A,TRUE,"GENERAL";"TAB3",#N/A,TRUE,"GENERAL";"TAB4",#N/A,TRUE,"GENERAL";"TAB5",#N/A,TRUE,"GENERAL"}</definedName>
    <definedName name="_m4" localSheetId="10" hidden="1">{"TAB1",#N/A,TRUE,"GENERAL";"TAB2",#N/A,TRUE,"GENERAL";"TAB3",#N/A,TRUE,"GENERAL";"TAB4",#N/A,TRUE,"GENERAL";"TAB5",#N/A,TRUE,"GENERAL"}</definedName>
    <definedName name="_m4" localSheetId="6" hidden="1">{"TAB1",#N/A,TRUE,"GENERAL";"TAB2",#N/A,TRUE,"GENERAL";"TAB3",#N/A,TRUE,"GENERAL";"TAB4",#N/A,TRUE,"GENERAL";"TAB5",#N/A,TRUE,"GENERAL"}</definedName>
    <definedName name="_m4" localSheetId="9" hidden="1">{"TAB1",#N/A,TRUE,"GENERAL";"TAB2",#N/A,TRUE,"GENERAL";"TAB3",#N/A,TRUE,"GENERAL";"TAB4",#N/A,TRUE,"GENERAL";"TAB5",#N/A,TRUE,"GENERAL"}</definedName>
    <definedName name="_m4" localSheetId="8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5" hidden="1">{"via1",#N/A,TRUE,"general";"via2",#N/A,TRUE,"general";"via3",#N/A,TRUE,"general"}</definedName>
    <definedName name="_m5" localSheetId="32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localSheetId="33" hidden="1">{"via1",#N/A,TRUE,"general";"via2",#N/A,TRUE,"general";"via3",#N/A,TRUE,"general"}</definedName>
    <definedName name="_m5" localSheetId="7" hidden="1">{"via1",#N/A,TRUE,"general";"via2",#N/A,TRUE,"general";"via3",#N/A,TRUE,"general"}</definedName>
    <definedName name="_m5" localSheetId="10" hidden="1">{"via1",#N/A,TRUE,"general";"via2",#N/A,TRUE,"general";"via3",#N/A,TRUE,"general"}</definedName>
    <definedName name="_m5" localSheetId="6" hidden="1">{"via1",#N/A,TRUE,"general";"via2",#N/A,TRUE,"general";"via3",#N/A,TRUE,"general"}</definedName>
    <definedName name="_m5" localSheetId="9" hidden="1">{"via1",#N/A,TRUE,"general";"via2",#N/A,TRUE,"general";"via3",#N/A,TRUE,"general"}</definedName>
    <definedName name="_m5" localSheetId="8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5" hidden="1">{"TAB1",#N/A,TRUE,"GENERAL";"TAB2",#N/A,TRUE,"GENERAL";"TAB3",#N/A,TRUE,"GENERAL";"TAB4",#N/A,TRUE,"GENERAL";"TAB5",#N/A,TRUE,"GENERAL"}</definedName>
    <definedName name="_m6" localSheetId="32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33" hidden="1">{"TAB1",#N/A,TRUE,"GENERAL";"TAB2",#N/A,TRUE,"GENERAL";"TAB3",#N/A,TRUE,"GENERAL";"TAB4",#N/A,TRUE,"GENERAL";"TAB5",#N/A,TRUE,"GENERAL"}</definedName>
    <definedName name="_m6" localSheetId="7" hidden="1">{"TAB1",#N/A,TRUE,"GENERAL";"TAB2",#N/A,TRUE,"GENERAL";"TAB3",#N/A,TRUE,"GENERAL";"TAB4",#N/A,TRUE,"GENERAL";"TAB5",#N/A,TRUE,"GENERAL"}</definedName>
    <definedName name="_m6" localSheetId="10" hidden="1">{"TAB1",#N/A,TRUE,"GENERAL";"TAB2",#N/A,TRUE,"GENERAL";"TAB3",#N/A,TRUE,"GENERAL";"TAB4",#N/A,TRUE,"GENERAL";"TAB5",#N/A,TRUE,"GENERAL"}</definedName>
    <definedName name="_m6" localSheetId="6" hidden="1">{"TAB1",#N/A,TRUE,"GENERAL";"TAB2",#N/A,TRUE,"GENERAL";"TAB3",#N/A,TRUE,"GENERAL";"TAB4",#N/A,TRUE,"GENERAL";"TAB5",#N/A,TRUE,"GENERAL"}</definedName>
    <definedName name="_m6" localSheetId="9" hidden="1">{"TAB1",#N/A,TRUE,"GENERAL";"TAB2",#N/A,TRUE,"GENERAL";"TAB3",#N/A,TRUE,"GENERAL";"TAB4",#N/A,TRUE,"GENERAL";"TAB5",#N/A,TRUE,"GENERAL"}</definedName>
    <definedName name="_m6" localSheetId="8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localSheetId="32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33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localSheetId="10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localSheetId="9" hidden="1">{"TAB1",#N/A,TRUE,"GENERAL";"TAB2",#N/A,TRUE,"GENERAL";"TAB3",#N/A,TRUE,"GENERAL";"TAB4",#N/A,TRUE,"GENERAL";"TAB5",#N/A,TRUE,"GENERAL"}</definedName>
    <definedName name="_m7" localSheetId="8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5" hidden="1">{"via1",#N/A,TRUE,"general";"via2",#N/A,TRUE,"general";"via3",#N/A,TRUE,"general"}</definedName>
    <definedName name="_m8" localSheetId="32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localSheetId="33" hidden="1">{"via1",#N/A,TRUE,"general";"via2",#N/A,TRUE,"general";"via3",#N/A,TRUE,"general"}</definedName>
    <definedName name="_m8" localSheetId="7" hidden="1">{"via1",#N/A,TRUE,"general";"via2",#N/A,TRUE,"general";"via3",#N/A,TRUE,"general"}</definedName>
    <definedName name="_m8" localSheetId="10" hidden="1">{"via1",#N/A,TRUE,"general";"via2",#N/A,TRUE,"general";"via3",#N/A,TRUE,"general"}</definedName>
    <definedName name="_m8" localSheetId="6" hidden="1">{"via1",#N/A,TRUE,"general";"via2",#N/A,TRUE,"general";"via3",#N/A,TRUE,"general"}</definedName>
    <definedName name="_m8" localSheetId="9" hidden="1">{"via1",#N/A,TRUE,"general";"via2",#N/A,TRUE,"general";"via3",#N/A,TRUE,"general"}</definedName>
    <definedName name="_m8" localSheetId="8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localSheetId="32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33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localSheetId="10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localSheetId="9" hidden="1">{"via1",#N/A,TRUE,"general";"via2",#N/A,TRUE,"general";"via3",#N/A,TRUE,"general"}</definedName>
    <definedName name="_m9" localSheetId="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5" hidden="1">{"TAB1",#N/A,TRUE,"GENERAL";"TAB2",#N/A,TRUE,"GENERAL";"TAB3",#N/A,TRUE,"GENERAL";"TAB4",#N/A,TRUE,"GENERAL";"TAB5",#N/A,TRUE,"GENERAL"}</definedName>
    <definedName name="_n3" localSheetId="32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localSheetId="33" hidden="1">{"TAB1",#N/A,TRUE,"GENERAL";"TAB2",#N/A,TRUE,"GENERAL";"TAB3",#N/A,TRUE,"GENERAL";"TAB4",#N/A,TRUE,"GENERAL";"TAB5",#N/A,TRUE,"GENERAL"}</definedName>
    <definedName name="_n3" localSheetId="7" hidden="1">{"TAB1",#N/A,TRUE,"GENERAL";"TAB2",#N/A,TRUE,"GENERAL";"TAB3",#N/A,TRUE,"GENERAL";"TAB4",#N/A,TRUE,"GENERAL";"TAB5",#N/A,TRUE,"GENERAL"}</definedName>
    <definedName name="_n3" localSheetId="10" hidden="1">{"TAB1",#N/A,TRUE,"GENERAL";"TAB2",#N/A,TRUE,"GENERAL";"TAB3",#N/A,TRUE,"GENERAL";"TAB4",#N/A,TRUE,"GENERAL";"TAB5",#N/A,TRUE,"GENERAL"}</definedName>
    <definedName name="_n3" localSheetId="6" hidden="1">{"TAB1",#N/A,TRUE,"GENERAL";"TAB2",#N/A,TRUE,"GENERAL";"TAB3",#N/A,TRUE,"GENERAL";"TAB4",#N/A,TRUE,"GENERAL";"TAB5",#N/A,TRUE,"GENERAL"}</definedName>
    <definedName name="_n3" localSheetId="9" hidden="1">{"TAB1",#N/A,TRUE,"GENERAL";"TAB2",#N/A,TRUE,"GENERAL";"TAB3",#N/A,TRUE,"GENERAL";"TAB4",#N/A,TRUE,"GENERAL";"TAB5",#N/A,TRUE,"GENERAL"}</definedName>
    <definedName name="_n3" localSheetId="8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5" hidden="1">{"via1",#N/A,TRUE,"general";"via2",#N/A,TRUE,"general";"via3",#N/A,TRUE,"general"}</definedName>
    <definedName name="_n4" localSheetId="32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localSheetId="33" hidden="1">{"via1",#N/A,TRUE,"general";"via2",#N/A,TRUE,"general";"via3",#N/A,TRUE,"general"}</definedName>
    <definedName name="_n4" localSheetId="7" hidden="1">{"via1",#N/A,TRUE,"general";"via2",#N/A,TRUE,"general";"via3",#N/A,TRUE,"general"}</definedName>
    <definedName name="_n4" localSheetId="10" hidden="1">{"via1",#N/A,TRUE,"general";"via2",#N/A,TRUE,"general";"via3",#N/A,TRUE,"general"}</definedName>
    <definedName name="_n4" localSheetId="6" hidden="1">{"via1",#N/A,TRUE,"general";"via2",#N/A,TRUE,"general";"via3",#N/A,TRUE,"general"}</definedName>
    <definedName name="_n4" localSheetId="9" hidden="1">{"via1",#N/A,TRUE,"general";"via2",#N/A,TRUE,"general";"via3",#N/A,TRUE,"general"}</definedName>
    <definedName name="_n4" localSheetId="8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5" hidden="1">{"TAB1",#N/A,TRUE,"GENERAL";"TAB2",#N/A,TRUE,"GENERAL";"TAB3",#N/A,TRUE,"GENERAL";"TAB4",#N/A,TRUE,"GENERAL";"TAB5",#N/A,TRUE,"GENERAL"}</definedName>
    <definedName name="_n5" localSheetId="32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33" hidden="1">{"TAB1",#N/A,TRUE,"GENERAL";"TAB2",#N/A,TRUE,"GENERAL";"TAB3",#N/A,TRUE,"GENERAL";"TAB4",#N/A,TRUE,"GENERAL";"TAB5",#N/A,TRUE,"GENERAL"}</definedName>
    <definedName name="_n5" localSheetId="7" hidden="1">{"TAB1",#N/A,TRUE,"GENERAL";"TAB2",#N/A,TRUE,"GENERAL";"TAB3",#N/A,TRUE,"GENERAL";"TAB4",#N/A,TRUE,"GENERAL";"TAB5",#N/A,TRUE,"GENERAL"}</definedName>
    <definedName name="_n5" localSheetId="10" hidden="1">{"TAB1",#N/A,TRUE,"GENERAL";"TAB2",#N/A,TRUE,"GENERAL";"TAB3",#N/A,TRUE,"GENERAL";"TAB4",#N/A,TRUE,"GENERAL";"TAB5",#N/A,TRUE,"GENERAL"}</definedName>
    <definedName name="_n5" localSheetId="6" hidden="1">{"TAB1",#N/A,TRUE,"GENERAL";"TAB2",#N/A,TRUE,"GENERAL";"TAB3",#N/A,TRUE,"GENERAL";"TAB4",#N/A,TRUE,"GENERAL";"TAB5",#N/A,TRUE,"GENERAL"}</definedName>
    <definedName name="_n5" localSheetId="9" hidden="1">{"TAB1",#N/A,TRUE,"GENERAL";"TAB2",#N/A,TRUE,"GENERAL";"TAB3",#N/A,TRUE,"GENERAL";"TAB4",#N/A,TRUE,"GENERAL";"TAB5",#N/A,TRUE,"GENERAL"}</definedName>
    <definedName name="_n5" localSheetId="8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5" hidden="1">{"via1",#N/A,TRUE,"general";"via2",#N/A,TRUE,"general";"via3",#N/A,TRUE,"general"}</definedName>
    <definedName name="_nyn7" localSheetId="32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localSheetId="33" hidden="1">{"via1",#N/A,TRUE,"general";"via2",#N/A,TRUE,"general";"via3",#N/A,TRUE,"general"}</definedName>
    <definedName name="_nyn7" localSheetId="7" hidden="1">{"via1",#N/A,TRUE,"general";"via2",#N/A,TRUE,"general";"via3",#N/A,TRUE,"general"}</definedName>
    <definedName name="_nyn7" localSheetId="10" hidden="1">{"via1",#N/A,TRUE,"general";"via2",#N/A,TRUE,"general";"via3",#N/A,TRUE,"general"}</definedName>
    <definedName name="_nyn7" localSheetId="6" hidden="1">{"via1",#N/A,TRUE,"general";"via2",#N/A,TRUE,"general";"via3",#N/A,TRUE,"general"}</definedName>
    <definedName name="_nyn7" localSheetId="9" hidden="1">{"via1",#N/A,TRUE,"general";"via2",#N/A,TRUE,"general";"via3",#N/A,TRUE,"general"}</definedName>
    <definedName name="_nyn7" localSheetId="8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localSheetId="32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33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localSheetId="10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localSheetId="9" hidden="1">{"via1",#N/A,TRUE,"general";"via2",#N/A,TRUE,"general";"via3",#N/A,TRUE,"general"}</definedName>
    <definedName name="_o4" localSheetId="8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5" hidden="1">{"TAB1",#N/A,TRUE,"GENERAL";"TAB2",#N/A,TRUE,"GENERAL";"TAB3",#N/A,TRUE,"GENERAL";"TAB4",#N/A,TRUE,"GENERAL";"TAB5",#N/A,TRUE,"GENERAL"}</definedName>
    <definedName name="_o5" localSheetId="32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33" hidden="1">{"TAB1",#N/A,TRUE,"GENERAL";"TAB2",#N/A,TRUE,"GENERAL";"TAB3",#N/A,TRUE,"GENERAL";"TAB4",#N/A,TRUE,"GENERAL";"TAB5",#N/A,TRUE,"GENERAL"}</definedName>
    <definedName name="_o5" localSheetId="7" hidden="1">{"TAB1",#N/A,TRUE,"GENERAL";"TAB2",#N/A,TRUE,"GENERAL";"TAB3",#N/A,TRUE,"GENERAL";"TAB4",#N/A,TRUE,"GENERAL";"TAB5",#N/A,TRUE,"GENERAL"}</definedName>
    <definedName name="_o5" localSheetId="10" hidden="1">{"TAB1",#N/A,TRUE,"GENERAL";"TAB2",#N/A,TRUE,"GENERAL";"TAB3",#N/A,TRUE,"GENERAL";"TAB4",#N/A,TRUE,"GENERAL";"TAB5",#N/A,TRUE,"GENERAL"}</definedName>
    <definedName name="_o5" localSheetId="6" hidden="1">{"TAB1",#N/A,TRUE,"GENERAL";"TAB2",#N/A,TRUE,"GENERAL";"TAB3",#N/A,TRUE,"GENERAL";"TAB4",#N/A,TRUE,"GENERAL";"TAB5",#N/A,TRUE,"GENERAL"}</definedName>
    <definedName name="_o5" localSheetId="9" hidden="1">{"TAB1",#N/A,TRUE,"GENERAL";"TAB2",#N/A,TRUE,"GENERAL";"TAB3",#N/A,TRUE,"GENERAL";"TAB4",#N/A,TRUE,"GENERAL";"TAB5",#N/A,TRUE,"GENERAL"}</definedName>
    <definedName name="_o5" localSheetId="8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localSheetId="32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33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localSheetId="10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localSheetId="9" hidden="1">{"TAB1",#N/A,TRUE,"GENERAL";"TAB2",#N/A,TRUE,"GENERAL";"TAB3",#N/A,TRUE,"GENERAL";"TAB4",#N/A,TRUE,"GENERAL";"TAB5",#N/A,TRUE,"GENERAL"}</definedName>
    <definedName name="_o6" localSheetId="8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localSheetId="32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33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localSheetId="10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localSheetId="9" hidden="1">{"TAB1",#N/A,TRUE,"GENERAL";"TAB2",#N/A,TRUE,"GENERAL";"TAB3",#N/A,TRUE,"GENERAL";"TAB4",#N/A,TRUE,"GENERAL";"TAB5",#N/A,TRUE,"GENERAL"}</definedName>
    <definedName name="_o7" localSheetId="8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5" hidden="1">{"via1",#N/A,TRUE,"general";"via2",#N/A,TRUE,"general";"via3",#N/A,TRUE,"general"}</definedName>
    <definedName name="_o8" localSheetId="32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localSheetId="33" hidden="1">{"via1",#N/A,TRUE,"general";"via2",#N/A,TRUE,"general";"via3",#N/A,TRUE,"general"}</definedName>
    <definedName name="_o8" localSheetId="7" hidden="1">{"via1",#N/A,TRUE,"general";"via2",#N/A,TRUE,"general";"via3",#N/A,TRUE,"general"}</definedName>
    <definedName name="_o8" localSheetId="10" hidden="1">{"via1",#N/A,TRUE,"general";"via2",#N/A,TRUE,"general";"via3",#N/A,TRUE,"general"}</definedName>
    <definedName name="_o8" localSheetId="6" hidden="1">{"via1",#N/A,TRUE,"general";"via2",#N/A,TRUE,"general";"via3",#N/A,TRUE,"general"}</definedName>
    <definedName name="_o8" localSheetId="9" hidden="1">{"via1",#N/A,TRUE,"general";"via2",#N/A,TRUE,"general";"via3",#N/A,TRUE,"general"}</definedName>
    <definedName name="_o8" localSheetId="8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5" hidden="1">{"TAB1",#N/A,TRUE,"GENERAL";"TAB2",#N/A,TRUE,"GENERAL";"TAB3",#N/A,TRUE,"GENERAL";"TAB4",#N/A,TRUE,"GENERAL";"TAB5",#N/A,TRUE,"GENERAL"}</definedName>
    <definedName name="_o9" localSheetId="32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33" hidden="1">{"TAB1",#N/A,TRUE,"GENERAL";"TAB2",#N/A,TRUE,"GENERAL";"TAB3",#N/A,TRUE,"GENERAL";"TAB4",#N/A,TRUE,"GENERAL";"TAB5",#N/A,TRUE,"GENERAL"}</definedName>
    <definedName name="_o9" localSheetId="7" hidden="1">{"TAB1",#N/A,TRUE,"GENERAL";"TAB2",#N/A,TRUE,"GENERAL";"TAB3",#N/A,TRUE,"GENERAL";"TAB4",#N/A,TRUE,"GENERAL";"TAB5",#N/A,TRUE,"GENERAL"}</definedName>
    <definedName name="_o9" localSheetId="10" hidden="1">{"TAB1",#N/A,TRUE,"GENERAL";"TAB2",#N/A,TRUE,"GENERAL";"TAB3",#N/A,TRUE,"GENERAL";"TAB4",#N/A,TRUE,"GENERAL";"TAB5",#N/A,TRUE,"GENERAL"}</definedName>
    <definedName name="_o9" localSheetId="6" hidden="1">{"TAB1",#N/A,TRUE,"GENERAL";"TAB2",#N/A,TRUE,"GENERAL";"TAB3",#N/A,TRUE,"GENERAL";"TAB4",#N/A,TRUE,"GENERAL";"TAB5",#N/A,TRUE,"GENERAL"}</definedName>
    <definedName name="_o9" localSheetId="9" hidden="1">{"TAB1",#N/A,TRUE,"GENERAL";"TAB2",#N/A,TRUE,"GENERAL";"TAB3",#N/A,TRUE,"GENERAL";"TAB4",#N/A,TRUE,"GENERAL";"TAB5",#N/A,TRUE,"GENERAL"}</definedName>
    <definedName name="_o9" localSheetId="8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localSheetId="5" hidden="1">{"via1",#N/A,TRUE,"general";"via2",#N/A,TRUE,"general";"via3",#N/A,TRUE,"general"}</definedName>
    <definedName name="_p6" localSheetId="32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localSheetId="33" hidden="1">{"via1",#N/A,TRUE,"general";"via2",#N/A,TRUE,"general";"via3",#N/A,TRUE,"general"}</definedName>
    <definedName name="_p6" localSheetId="7" hidden="1">{"via1",#N/A,TRUE,"general";"via2",#N/A,TRUE,"general";"via3",#N/A,TRUE,"general"}</definedName>
    <definedName name="_p6" localSheetId="10" hidden="1">{"via1",#N/A,TRUE,"general";"via2",#N/A,TRUE,"general";"via3",#N/A,TRUE,"general"}</definedName>
    <definedName name="_p6" localSheetId="6" hidden="1">{"via1",#N/A,TRUE,"general";"via2",#N/A,TRUE,"general";"via3",#N/A,TRUE,"general"}</definedName>
    <definedName name="_p6" localSheetId="9" hidden="1">{"via1",#N/A,TRUE,"general";"via2",#N/A,TRUE,"general";"via3",#N/A,TRUE,"general"}</definedName>
    <definedName name="_p6" localSheetId="8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localSheetId="32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33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localSheetId="10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localSheetId="9" hidden="1">{"via1",#N/A,TRUE,"general";"via2",#N/A,TRUE,"general";"via3",#N/A,TRUE,"general"}</definedName>
    <definedName name="_p7" localSheetId="8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5" hidden="1">{"TAB1",#N/A,TRUE,"GENERAL";"TAB2",#N/A,TRUE,"GENERAL";"TAB3",#N/A,TRUE,"GENERAL";"TAB4",#N/A,TRUE,"GENERAL";"TAB5",#N/A,TRUE,"GENERAL"}</definedName>
    <definedName name="_p8" localSheetId="32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33" hidden="1">{"TAB1",#N/A,TRUE,"GENERAL";"TAB2",#N/A,TRUE,"GENERAL";"TAB3",#N/A,TRUE,"GENERAL";"TAB4",#N/A,TRUE,"GENERAL";"TAB5",#N/A,TRUE,"GENERAL"}</definedName>
    <definedName name="_p8" localSheetId="7" hidden="1">{"TAB1",#N/A,TRUE,"GENERAL";"TAB2",#N/A,TRUE,"GENERAL";"TAB3",#N/A,TRUE,"GENERAL";"TAB4",#N/A,TRUE,"GENERAL";"TAB5",#N/A,TRUE,"GENERAL"}</definedName>
    <definedName name="_p8" localSheetId="10" hidden="1">{"TAB1",#N/A,TRUE,"GENERAL";"TAB2",#N/A,TRUE,"GENERAL";"TAB3",#N/A,TRUE,"GENERAL";"TAB4",#N/A,TRUE,"GENERAL";"TAB5",#N/A,TRUE,"GENERAL"}</definedName>
    <definedName name="_p8" localSheetId="6" hidden="1">{"TAB1",#N/A,TRUE,"GENERAL";"TAB2",#N/A,TRUE,"GENERAL";"TAB3",#N/A,TRUE,"GENERAL";"TAB4",#N/A,TRUE,"GENERAL";"TAB5",#N/A,TRUE,"GENERAL"}</definedName>
    <definedName name="_p8" localSheetId="9" hidden="1">{"TAB1",#N/A,TRUE,"GENERAL";"TAB2",#N/A,TRUE,"GENERAL";"TAB3",#N/A,TRUE,"GENERAL";"TAB4",#N/A,TRUE,"GENERAL";"TAB5",#N/A,TRUE,"GENERAL"}</definedName>
    <definedName name="_p8" localSheetId="8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localSheetId="11" hidden="1">'[6]7422CW00'!#REF!</definedName>
    <definedName name="_Parse_Out" localSheetId="13" hidden="1">'[6]7422CW00'!#REF!</definedName>
    <definedName name="_Parse_Out" localSheetId="14" hidden="1">'[6]7422CW00'!#REF!</definedName>
    <definedName name="_Parse_Out" localSheetId="17" hidden="1">'[6]7422CW00'!#REF!</definedName>
    <definedName name="_Parse_Out" localSheetId="18" hidden="1">'[6]7422CW00'!#REF!</definedName>
    <definedName name="_Parse_Out" localSheetId="19" hidden="1">'[6]7422CW00'!#REF!</definedName>
    <definedName name="_Parse_Out" localSheetId="20" hidden="1">'[6]7422CW00'!#REF!</definedName>
    <definedName name="_Parse_Out" localSheetId="22" hidden="1">'[6]7422CW00'!#REF!</definedName>
    <definedName name="_Parse_Out" localSheetId="23" hidden="1">'[6]7422CW00'!#REF!</definedName>
    <definedName name="_Parse_Out" localSheetId="24" hidden="1">'[6]7422CW00'!#REF!</definedName>
    <definedName name="_Parse_Out" localSheetId="25" hidden="1">'[6]7422CW00'!#REF!</definedName>
    <definedName name="_Parse_Out" localSheetId="26" hidden="1">'[6]7422CW00'!#REF!</definedName>
    <definedName name="_Parse_Out" localSheetId="27" hidden="1">'[6]7422CW00'!#REF!</definedName>
    <definedName name="_Parse_Out" localSheetId="28" hidden="1">'[6]7422CW00'!#REF!</definedName>
    <definedName name="_Parse_Out" localSheetId="29" hidden="1">'[6]7422CW00'!#REF!</definedName>
    <definedName name="_Parse_Out" localSheetId="30" hidden="1">'[6]7422CW00'!#REF!</definedName>
    <definedName name="_Parse_Out" localSheetId="32" hidden="1">'[6]7422CW00'!#REF!</definedName>
    <definedName name="_Parse_Out" localSheetId="1" hidden="1">'[6]7422CW00'!#REF!</definedName>
    <definedName name="_Parse_Out" localSheetId="2" hidden="1">'[6]7422CW00'!#REF!</definedName>
    <definedName name="_Parse_Out" localSheetId="3" hidden="1">'[6]7422CW00'!#REF!</definedName>
    <definedName name="_Parse_Out" hidden="1">'[6]7422CW00'!#REF!</definedName>
    <definedName name="_r" localSheetId="11" hidden="1">#REF!</definedName>
    <definedName name="_r" localSheetId="13" hidden="1">#REF!</definedName>
    <definedName name="_r" localSheetId="14" hidden="1">#REF!</definedName>
    <definedName name="_r" localSheetId="17" hidden="1">#REF!</definedName>
    <definedName name="_r" localSheetId="18" hidden="1">#REF!</definedName>
    <definedName name="_r" localSheetId="19" hidden="1">#REF!</definedName>
    <definedName name="_r" localSheetId="20" hidden="1">#REF!</definedName>
    <definedName name="_r" localSheetId="22" hidden="1">#REF!</definedName>
    <definedName name="_r" localSheetId="23" hidden="1">#REF!</definedName>
    <definedName name="_r" localSheetId="24" hidden="1">#REF!</definedName>
    <definedName name="_r" localSheetId="25" hidden="1">#REF!</definedName>
    <definedName name="_r" localSheetId="26" hidden="1">#REF!</definedName>
    <definedName name="_r" localSheetId="27" hidden="1">#REF!</definedName>
    <definedName name="_r" localSheetId="28" hidden="1">#REF!</definedName>
    <definedName name="_r" localSheetId="29" hidden="1">#REF!</definedName>
    <definedName name="_r" localSheetId="30" hidden="1">#REF!</definedName>
    <definedName name="_r" localSheetId="5" hidden="1">#REF!</definedName>
    <definedName name="_r" localSheetId="32" hidden="1">#REF!</definedName>
    <definedName name="_r" localSheetId="0" hidden="1">#REF!</definedName>
    <definedName name="_r" localSheetId="33" hidden="1">#REF!</definedName>
    <definedName name="_r" localSheetId="1" hidden="1">#REF!</definedName>
    <definedName name="_r" localSheetId="7" hidden="1">#REF!</definedName>
    <definedName name="_r" localSheetId="10" hidden="1">#REF!</definedName>
    <definedName name="_r" localSheetId="6" hidden="1">#REF!</definedName>
    <definedName name="_r" localSheetId="9" hidden="1">#REF!</definedName>
    <definedName name="_r" localSheetId="8" hidden="1">#REF!</definedName>
    <definedName name="_r" localSheetId="2" hidden="1">#REF!</definedName>
    <definedName name="_r" localSheetId="4" hidden="1">#REF!</definedName>
    <definedName name="_r" localSheetId="3" hidden="1">#REF!</definedName>
    <definedName name="_r" hidden="1">#REF!</definedName>
    <definedName name="_r4r" localSheetId="5" hidden="1">{"via1",#N/A,TRUE,"general";"via2",#N/A,TRUE,"general";"via3",#N/A,TRUE,"general"}</definedName>
    <definedName name="_r4r" localSheetId="32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localSheetId="33" hidden="1">{"via1",#N/A,TRUE,"general";"via2",#N/A,TRUE,"general";"via3",#N/A,TRUE,"general"}</definedName>
    <definedName name="_r4r" localSheetId="7" hidden="1">{"via1",#N/A,TRUE,"general";"via2",#N/A,TRUE,"general";"via3",#N/A,TRUE,"general"}</definedName>
    <definedName name="_r4r" localSheetId="10" hidden="1">{"via1",#N/A,TRUE,"general";"via2",#N/A,TRUE,"general";"via3",#N/A,TRUE,"general"}</definedName>
    <definedName name="_r4r" localSheetId="6" hidden="1">{"via1",#N/A,TRUE,"general";"via2",#N/A,TRUE,"general";"via3",#N/A,TRUE,"general"}</definedName>
    <definedName name="_r4r" localSheetId="9" hidden="1">{"via1",#N/A,TRUE,"general";"via2",#N/A,TRUE,"general";"via3",#N/A,TRUE,"general"}</definedName>
    <definedName name="_r4r" localSheetId="8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localSheetId="32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localSheetId="33" hidden="1">{"via1",#N/A,TRUE,"general";"via2",#N/A,TRUE,"general";"via3",#N/A,TRUE,"general"}</definedName>
    <definedName name="_rtu6" localSheetId="7" hidden="1">{"via1",#N/A,TRUE,"general";"via2",#N/A,TRUE,"general";"via3",#N/A,TRUE,"general"}</definedName>
    <definedName name="_rtu6" localSheetId="10" hidden="1">{"via1",#N/A,TRUE,"general";"via2",#N/A,TRUE,"general";"via3",#N/A,TRUE,"general"}</definedName>
    <definedName name="_rtu6" localSheetId="6" hidden="1">{"via1",#N/A,TRUE,"general";"via2",#N/A,TRUE,"general";"via3",#N/A,TRUE,"general"}</definedName>
    <definedName name="_rtu6" localSheetId="9" hidden="1">{"via1",#N/A,TRUE,"general";"via2",#N/A,TRUE,"general";"via3",#N/A,TRUE,"general"}</definedName>
    <definedName name="_rtu6" localSheetId="8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localSheetId="32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33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localSheetId="10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localSheetId="9" hidden="1">{"via1",#N/A,TRUE,"general";"via2",#N/A,TRUE,"general";"via3",#N/A,TRUE,"general"}</definedName>
    <definedName name="_s1" localSheetId="8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5" hidden="1">{"TAB1",#N/A,TRUE,"GENERAL";"TAB2",#N/A,TRUE,"GENERAL";"TAB3",#N/A,TRUE,"GENERAL";"TAB4",#N/A,TRUE,"GENERAL";"TAB5",#N/A,TRUE,"GENERAL"}</definedName>
    <definedName name="_s2" localSheetId="32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33" hidden="1">{"TAB1",#N/A,TRUE,"GENERAL";"TAB2",#N/A,TRUE,"GENERAL";"TAB3",#N/A,TRUE,"GENERAL";"TAB4",#N/A,TRUE,"GENERAL";"TAB5",#N/A,TRUE,"GENERAL"}</definedName>
    <definedName name="_s2" localSheetId="7" hidden="1">{"TAB1",#N/A,TRUE,"GENERAL";"TAB2",#N/A,TRUE,"GENERAL";"TAB3",#N/A,TRUE,"GENERAL";"TAB4",#N/A,TRUE,"GENERAL";"TAB5",#N/A,TRUE,"GENERAL"}</definedName>
    <definedName name="_s2" localSheetId="10" hidden="1">{"TAB1",#N/A,TRUE,"GENERAL";"TAB2",#N/A,TRUE,"GENERAL";"TAB3",#N/A,TRUE,"GENERAL";"TAB4",#N/A,TRUE,"GENERAL";"TAB5",#N/A,TRUE,"GENERAL"}</definedName>
    <definedName name="_s2" localSheetId="6" hidden="1">{"TAB1",#N/A,TRUE,"GENERAL";"TAB2",#N/A,TRUE,"GENERAL";"TAB3",#N/A,TRUE,"GENERAL";"TAB4",#N/A,TRUE,"GENERAL";"TAB5",#N/A,TRUE,"GENERAL"}</definedName>
    <definedName name="_s2" localSheetId="9" hidden="1">{"TAB1",#N/A,TRUE,"GENERAL";"TAB2",#N/A,TRUE,"GENERAL";"TAB3",#N/A,TRUE,"GENERAL";"TAB4",#N/A,TRUE,"GENERAL";"TAB5",#N/A,TRUE,"GENERAL"}</definedName>
    <definedName name="_s2" localSheetId="8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localSheetId="3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33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localSheetId="10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localSheetId="9" hidden="1">{"TAB1",#N/A,TRUE,"GENERAL";"TAB2",#N/A,TRUE,"GENERAL";"TAB3",#N/A,TRUE,"GENERAL";"TAB4",#N/A,TRUE,"GENERAL";"TAB5",#N/A,TRUE,"GENERAL"}</definedName>
    <definedName name="_s3" localSheetId="8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5" hidden="1">{"via1",#N/A,TRUE,"general";"via2",#N/A,TRUE,"general";"via3",#N/A,TRUE,"general"}</definedName>
    <definedName name="_s4" localSheetId="32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localSheetId="33" hidden="1">{"via1",#N/A,TRUE,"general";"via2",#N/A,TRUE,"general";"via3",#N/A,TRUE,"general"}</definedName>
    <definedName name="_s4" localSheetId="7" hidden="1">{"via1",#N/A,TRUE,"general";"via2",#N/A,TRUE,"general";"via3",#N/A,TRUE,"general"}</definedName>
    <definedName name="_s4" localSheetId="10" hidden="1">{"via1",#N/A,TRUE,"general";"via2",#N/A,TRUE,"general";"via3",#N/A,TRUE,"general"}</definedName>
    <definedName name="_s4" localSheetId="6" hidden="1">{"via1",#N/A,TRUE,"general";"via2",#N/A,TRUE,"general";"via3",#N/A,TRUE,"general"}</definedName>
    <definedName name="_s4" localSheetId="9" hidden="1">{"via1",#N/A,TRUE,"general";"via2",#N/A,TRUE,"general";"via3",#N/A,TRUE,"general"}</definedName>
    <definedName name="_s4" localSheetId="8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localSheetId="32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33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localSheetId="10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localSheetId="9" hidden="1">{"via1",#N/A,TRUE,"general";"via2",#N/A,TRUE,"general";"via3",#N/A,TRUE,"general"}</definedName>
    <definedName name="_s5" localSheetId="8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5" hidden="1">{"TAB1",#N/A,TRUE,"GENERAL";"TAB2",#N/A,TRUE,"GENERAL";"TAB3",#N/A,TRUE,"GENERAL";"TAB4",#N/A,TRUE,"GENERAL";"TAB5",#N/A,TRUE,"GENERAL"}</definedName>
    <definedName name="_s6" localSheetId="32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33" hidden="1">{"TAB1",#N/A,TRUE,"GENERAL";"TAB2",#N/A,TRUE,"GENERAL";"TAB3",#N/A,TRUE,"GENERAL";"TAB4",#N/A,TRUE,"GENERAL";"TAB5",#N/A,TRUE,"GENERAL"}</definedName>
    <definedName name="_s6" localSheetId="7" hidden="1">{"TAB1",#N/A,TRUE,"GENERAL";"TAB2",#N/A,TRUE,"GENERAL";"TAB3",#N/A,TRUE,"GENERAL";"TAB4",#N/A,TRUE,"GENERAL";"TAB5",#N/A,TRUE,"GENERAL"}</definedName>
    <definedName name="_s6" localSheetId="10" hidden="1">{"TAB1",#N/A,TRUE,"GENERAL";"TAB2",#N/A,TRUE,"GENERAL";"TAB3",#N/A,TRUE,"GENERAL";"TAB4",#N/A,TRUE,"GENERAL";"TAB5",#N/A,TRUE,"GENERAL"}</definedName>
    <definedName name="_s6" localSheetId="6" hidden="1">{"TAB1",#N/A,TRUE,"GENERAL";"TAB2",#N/A,TRUE,"GENERAL";"TAB3",#N/A,TRUE,"GENERAL";"TAB4",#N/A,TRUE,"GENERAL";"TAB5",#N/A,TRUE,"GENERAL"}</definedName>
    <definedName name="_s6" localSheetId="9" hidden="1">{"TAB1",#N/A,TRUE,"GENERAL";"TAB2",#N/A,TRUE,"GENERAL";"TAB3",#N/A,TRUE,"GENERAL";"TAB4",#N/A,TRUE,"GENERAL";"TAB5",#N/A,TRUE,"GENERAL"}</definedName>
    <definedName name="_s6" localSheetId="8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5" hidden="1">{"via1",#N/A,TRUE,"general";"via2",#N/A,TRUE,"general";"via3",#N/A,TRUE,"general"}</definedName>
    <definedName name="_s7" localSheetId="32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localSheetId="33" hidden="1">{"via1",#N/A,TRUE,"general";"via2",#N/A,TRUE,"general";"via3",#N/A,TRUE,"general"}</definedName>
    <definedName name="_s7" localSheetId="7" hidden="1">{"via1",#N/A,TRUE,"general";"via2",#N/A,TRUE,"general";"via3",#N/A,TRUE,"general"}</definedName>
    <definedName name="_s7" localSheetId="10" hidden="1">{"via1",#N/A,TRUE,"general";"via2",#N/A,TRUE,"general";"via3",#N/A,TRUE,"general"}</definedName>
    <definedName name="_s7" localSheetId="6" hidden="1">{"via1",#N/A,TRUE,"general";"via2",#N/A,TRUE,"general";"via3",#N/A,TRUE,"general"}</definedName>
    <definedName name="_s7" localSheetId="9" hidden="1">{"via1",#N/A,TRUE,"general";"via2",#N/A,TRUE,"general";"via3",#N/A,TRUE,"general"}</definedName>
    <definedName name="_s7" localSheetId="8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hidden="1">{"via1",#N/A,TRUE,"general";"via2",#N/A,TRUE,"general";"via3",#N/A,TRUE,"general"}</definedName>
    <definedName name="_Sort" localSheetId="11" hidden="1">#REF!</definedName>
    <definedName name="_Sort" localSheetId="13" hidden="1">#REF!</definedName>
    <definedName name="_Sort" localSheetId="14" hidden="1">#REF!</definedName>
    <definedName name="_Sort" localSheetId="17" hidden="1">#REF!</definedName>
    <definedName name="_Sort" localSheetId="18" hidden="1">#REF!</definedName>
    <definedName name="_Sort" localSheetId="19" hidden="1">#REF!</definedName>
    <definedName name="_Sort" localSheetId="20" hidden="1">#REF!</definedName>
    <definedName name="_Sort" localSheetId="22" hidden="1">#REF!</definedName>
    <definedName name="_Sort" localSheetId="23" hidden="1">#REF!</definedName>
    <definedName name="_Sort" localSheetId="24" hidden="1">#REF!</definedName>
    <definedName name="_Sort" localSheetId="25" hidden="1">#REF!</definedName>
    <definedName name="_Sort" localSheetId="26" hidden="1">#REF!</definedName>
    <definedName name="_Sort" localSheetId="27" hidden="1">#REF!</definedName>
    <definedName name="_Sort" localSheetId="28" hidden="1">#REF!</definedName>
    <definedName name="_Sort" localSheetId="29" hidden="1">#REF!</definedName>
    <definedName name="_Sort" localSheetId="30" hidden="1">#REF!</definedName>
    <definedName name="_Sort" localSheetId="32" hidden="1">#REF!</definedName>
    <definedName name="_Sort" localSheetId="1" hidden="1">#REF!</definedName>
    <definedName name="_Sort" localSheetId="2" hidden="1">#REF!</definedName>
    <definedName name="_Sort" localSheetId="3" hidden="1">#REF!</definedName>
    <definedName name="_Sort" hidden="1">#REF!</definedName>
    <definedName name="_t3" localSheetId="5" hidden="1">{"TAB1",#N/A,TRUE,"GENERAL";"TAB2",#N/A,TRUE,"GENERAL";"TAB3",#N/A,TRUE,"GENERAL";"TAB4",#N/A,TRUE,"GENERAL";"TAB5",#N/A,TRUE,"GENERAL"}</definedName>
    <definedName name="_t3" localSheetId="32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localSheetId="33" hidden="1">{"TAB1",#N/A,TRUE,"GENERAL";"TAB2",#N/A,TRUE,"GENERAL";"TAB3",#N/A,TRUE,"GENERAL";"TAB4",#N/A,TRUE,"GENERAL";"TAB5",#N/A,TRUE,"GENERAL"}</definedName>
    <definedName name="_t3" localSheetId="7" hidden="1">{"TAB1",#N/A,TRUE,"GENERAL";"TAB2",#N/A,TRUE,"GENERAL";"TAB3",#N/A,TRUE,"GENERAL";"TAB4",#N/A,TRUE,"GENERAL";"TAB5",#N/A,TRUE,"GENERAL"}</definedName>
    <definedName name="_t3" localSheetId="10" hidden="1">{"TAB1",#N/A,TRUE,"GENERAL";"TAB2",#N/A,TRUE,"GENERAL";"TAB3",#N/A,TRUE,"GENERAL";"TAB4",#N/A,TRUE,"GENERAL";"TAB5",#N/A,TRUE,"GENERAL"}</definedName>
    <definedName name="_t3" localSheetId="6" hidden="1">{"TAB1",#N/A,TRUE,"GENERAL";"TAB2",#N/A,TRUE,"GENERAL";"TAB3",#N/A,TRUE,"GENERAL";"TAB4",#N/A,TRUE,"GENERAL";"TAB5",#N/A,TRUE,"GENERAL"}</definedName>
    <definedName name="_t3" localSheetId="9" hidden="1">{"TAB1",#N/A,TRUE,"GENERAL";"TAB2",#N/A,TRUE,"GENERAL";"TAB3",#N/A,TRUE,"GENERAL";"TAB4",#N/A,TRUE,"GENERAL";"TAB5",#N/A,TRUE,"GENERAL"}</definedName>
    <definedName name="_t3" localSheetId="8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5" hidden="1">{"via1",#N/A,TRUE,"general";"via2",#N/A,TRUE,"general";"via3",#N/A,TRUE,"general"}</definedName>
    <definedName name="_t4" localSheetId="32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localSheetId="33" hidden="1">{"via1",#N/A,TRUE,"general";"via2",#N/A,TRUE,"general";"via3",#N/A,TRUE,"general"}</definedName>
    <definedName name="_t4" localSheetId="7" hidden="1">{"via1",#N/A,TRUE,"general";"via2",#N/A,TRUE,"general";"via3",#N/A,TRUE,"general"}</definedName>
    <definedName name="_t4" localSheetId="10" hidden="1">{"via1",#N/A,TRUE,"general";"via2",#N/A,TRUE,"general";"via3",#N/A,TRUE,"general"}</definedName>
    <definedName name="_t4" localSheetId="6" hidden="1">{"via1",#N/A,TRUE,"general";"via2",#N/A,TRUE,"general";"via3",#N/A,TRUE,"general"}</definedName>
    <definedName name="_t4" localSheetId="9" hidden="1">{"via1",#N/A,TRUE,"general";"via2",#N/A,TRUE,"general";"via3",#N/A,TRUE,"general"}</definedName>
    <definedName name="_t4" localSheetId="8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5" hidden="1">{"TAB1",#N/A,TRUE,"GENERAL";"TAB2",#N/A,TRUE,"GENERAL";"TAB3",#N/A,TRUE,"GENERAL";"TAB4",#N/A,TRUE,"GENERAL";"TAB5",#N/A,TRUE,"GENERAL"}</definedName>
    <definedName name="_t5" localSheetId="32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33" hidden="1">{"TAB1",#N/A,TRUE,"GENERAL";"TAB2",#N/A,TRUE,"GENERAL";"TAB3",#N/A,TRUE,"GENERAL";"TAB4",#N/A,TRUE,"GENERAL";"TAB5",#N/A,TRUE,"GENERAL"}</definedName>
    <definedName name="_t5" localSheetId="7" hidden="1">{"TAB1",#N/A,TRUE,"GENERAL";"TAB2",#N/A,TRUE,"GENERAL";"TAB3",#N/A,TRUE,"GENERAL";"TAB4",#N/A,TRUE,"GENERAL";"TAB5",#N/A,TRUE,"GENERAL"}</definedName>
    <definedName name="_t5" localSheetId="10" hidden="1">{"TAB1",#N/A,TRUE,"GENERAL";"TAB2",#N/A,TRUE,"GENERAL";"TAB3",#N/A,TRUE,"GENERAL";"TAB4",#N/A,TRUE,"GENERAL";"TAB5",#N/A,TRUE,"GENERAL"}</definedName>
    <definedName name="_t5" localSheetId="6" hidden="1">{"TAB1",#N/A,TRUE,"GENERAL";"TAB2",#N/A,TRUE,"GENERAL";"TAB3",#N/A,TRUE,"GENERAL";"TAB4",#N/A,TRUE,"GENERAL";"TAB5",#N/A,TRUE,"GENERAL"}</definedName>
    <definedName name="_t5" localSheetId="9" hidden="1">{"TAB1",#N/A,TRUE,"GENERAL";"TAB2",#N/A,TRUE,"GENERAL";"TAB3",#N/A,TRUE,"GENERAL";"TAB4",#N/A,TRUE,"GENERAL";"TAB5",#N/A,TRUE,"GENERAL"}</definedName>
    <definedName name="_t5" localSheetId="8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5" hidden="1">{"via1",#N/A,TRUE,"general";"via2",#N/A,TRUE,"general";"via3",#N/A,TRUE,"general"}</definedName>
    <definedName name="_t6" localSheetId="32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localSheetId="33" hidden="1">{"via1",#N/A,TRUE,"general";"via2",#N/A,TRUE,"general";"via3",#N/A,TRUE,"general"}</definedName>
    <definedName name="_t6" localSheetId="7" hidden="1">{"via1",#N/A,TRUE,"general";"via2",#N/A,TRUE,"general";"via3",#N/A,TRUE,"general"}</definedName>
    <definedName name="_t6" localSheetId="10" hidden="1">{"via1",#N/A,TRUE,"general";"via2",#N/A,TRUE,"general";"via3",#N/A,TRUE,"general"}</definedName>
    <definedName name="_t6" localSheetId="6" hidden="1">{"via1",#N/A,TRUE,"general";"via2",#N/A,TRUE,"general";"via3",#N/A,TRUE,"general"}</definedName>
    <definedName name="_t6" localSheetId="9" hidden="1">{"via1",#N/A,TRUE,"general";"via2",#N/A,TRUE,"general";"via3",#N/A,TRUE,"general"}</definedName>
    <definedName name="_t6" localSheetId="8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5" hidden="1">{"TAB1",#N/A,TRUE,"GENERAL";"TAB2",#N/A,TRUE,"GENERAL";"TAB3",#N/A,TRUE,"GENERAL";"TAB4",#N/A,TRUE,"GENERAL";"TAB5",#N/A,TRUE,"GENERAL"}</definedName>
    <definedName name="_t66" localSheetId="32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33" hidden="1">{"TAB1",#N/A,TRUE,"GENERAL";"TAB2",#N/A,TRUE,"GENERAL";"TAB3",#N/A,TRUE,"GENERAL";"TAB4",#N/A,TRUE,"GENERAL";"TAB5",#N/A,TRUE,"GENERAL"}</definedName>
    <definedName name="_t66" localSheetId="7" hidden="1">{"TAB1",#N/A,TRUE,"GENERAL";"TAB2",#N/A,TRUE,"GENERAL";"TAB3",#N/A,TRUE,"GENERAL";"TAB4",#N/A,TRUE,"GENERAL";"TAB5",#N/A,TRUE,"GENERAL"}</definedName>
    <definedName name="_t66" localSheetId="10" hidden="1">{"TAB1",#N/A,TRUE,"GENERAL";"TAB2",#N/A,TRUE,"GENERAL";"TAB3",#N/A,TRUE,"GENERAL";"TAB4",#N/A,TRUE,"GENERAL";"TAB5",#N/A,TRUE,"GENERAL"}</definedName>
    <definedName name="_t66" localSheetId="6" hidden="1">{"TAB1",#N/A,TRUE,"GENERAL";"TAB2",#N/A,TRUE,"GENERAL";"TAB3",#N/A,TRUE,"GENERAL";"TAB4",#N/A,TRUE,"GENERAL";"TAB5",#N/A,TRUE,"GENERAL"}</definedName>
    <definedName name="_t66" localSheetId="9" hidden="1">{"TAB1",#N/A,TRUE,"GENERAL";"TAB2",#N/A,TRUE,"GENERAL";"TAB3",#N/A,TRUE,"GENERAL";"TAB4",#N/A,TRUE,"GENERAL";"TAB5",#N/A,TRUE,"GENERAL"}</definedName>
    <definedName name="_t66" localSheetId="8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5" hidden="1">{"via1",#N/A,TRUE,"general";"via2",#N/A,TRUE,"general";"via3",#N/A,TRUE,"general"}</definedName>
    <definedName name="_t7" localSheetId="32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localSheetId="33" hidden="1">{"via1",#N/A,TRUE,"general";"via2",#N/A,TRUE,"general";"via3",#N/A,TRUE,"general"}</definedName>
    <definedName name="_t7" localSheetId="7" hidden="1">{"via1",#N/A,TRUE,"general";"via2",#N/A,TRUE,"general";"via3",#N/A,TRUE,"general"}</definedName>
    <definedName name="_t7" localSheetId="10" hidden="1">{"via1",#N/A,TRUE,"general";"via2",#N/A,TRUE,"general";"via3",#N/A,TRUE,"general"}</definedName>
    <definedName name="_t7" localSheetId="6" hidden="1">{"via1",#N/A,TRUE,"general";"via2",#N/A,TRUE,"general";"via3",#N/A,TRUE,"general"}</definedName>
    <definedName name="_t7" localSheetId="9" hidden="1">{"via1",#N/A,TRUE,"general";"via2",#N/A,TRUE,"general";"via3",#N/A,TRUE,"general"}</definedName>
    <definedName name="_t7" localSheetId="8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5" hidden="1">{"TAB1",#N/A,TRUE,"GENERAL";"TAB2",#N/A,TRUE,"GENERAL";"TAB3",#N/A,TRUE,"GENERAL";"TAB4",#N/A,TRUE,"GENERAL";"TAB5",#N/A,TRUE,"GENERAL"}</definedName>
    <definedName name="_t77" localSheetId="32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33" hidden="1">{"TAB1",#N/A,TRUE,"GENERAL";"TAB2",#N/A,TRUE,"GENERAL";"TAB3",#N/A,TRUE,"GENERAL";"TAB4",#N/A,TRUE,"GENERAL";"TAB5",#N/A,TRUE,"GENERAL"}</definedName>
    <definedName name="_t77" localSheetId="7" hidden="1">{"TAB1",#N/A,TRUE,"GENERAL";"TAB2",#N/A,TRUE,"GENERAL";"TAB3",#N/A,TRUE,"GENERAL";"TAB4",#N/A,TRUE,"GENERAL";"TAB5",#N/A,TRUE,"GENERAL"}</definedName>
    <definedName name="_t77" localSheetId="10" hidden="1">{"TAB1",#N/A,TRUE,"GENERAL";"TAB2",#N/A,TRUE,"GENERAL";"TAB3",#N/A,TRUE,"GENERAL";"TAB4",#N/A,TRUE,"GENERAL";"TAB5",#N/A,TRUE,"GENERAL"}</definedName>
    <definedName name="_t77" localSheetId="6" hidden="1">{"TAB1",#N/A,TRUE,"GENERAL";"TAB2",#N/A,TRUE,"GENERAL";"TAB3",#N/A,TRUE,"GENERAL";"TAB4",#N/A,TRUE,"GENERAL";"TAB5",#N/A,TRUE,"GENERAL"}</definedName>
    <definedName name="_t77" localSheetId="9" hidden="1">{"TAB1",#N/A,TRUE,"GENERAL";"TAB2",#N/A,TRUE,"GENERAL";"TAB3",#N/A,TRUE,"GENERAL";"TAB4",#N/A,TRUE,"GENERAL";"TAB5",#N/A,TRUE,"GENERAL"}</definedName>
    <definedName name="_t77" localSheetId="8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localSheetId="32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33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localSheetId="10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localSheetId="9" hidden="1">{"TAB1",#N/A,TRUE,"GENERAL";"TAB2",#N/A,TRUE,"GENERAL";"TAB3",#N/A,TRUE,"GENERAL";"TAB4",#N/A,TRUE,"GENERAL";"TAB5",#N/A,TRUE,"GENERAL"}</definedName>
    <definedName name="_t8" localSheetId="8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5" hidden="1">{"via1",#N/A,TRUE,"general";"via2",#N/A,TRUE,"general";"via3",#N/A,TRUE,"general"}</definedName>
    <definedName name="_t88" localSheetId="32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localSheetId="33" hidden="1">{"via1",#N/A,TRUE,"general";"via2",#N/A,TRUE,"general";"via3",#N/A,TRUE,"general"}</definedName>
    <definedName name="_t88" localSheetId="7" hidden="1">{"via1",#N/A,TRUE,"general";"via2",#N/A,TRUE,"general";"via3",#N/A,TRUE,"general"}</definedName>
    <definedName name="_t88" localSheetId="10" hidden="1">{"via1",#N/A,TRUE,"general";"via2",#N/A,TRUE,"general";"via3",#N/A,TRUE,"general"}</definedName>
    <definedName name="_t88" localSheetId="6" hidden="1">{"via1",#N/A,TRUE,"general";"via2",#N/A,TRUE,"general";"via3",#N/A,TRUE,"general"}</definedName>
    <definedName name="_t88" localSheetId="9" hidden="1">{"via1",#N/A,TRUE,"general";"via2",#N/A,TRUE,"general";"via3",#N/A,TRUE,"general"}</definedName>
    <definedName name="_t88" localSheetId="8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5" hidden="1">{"TAB1",#N/A,TRUE,"GENERAL";"TAB2",#N/A,TRUE,"GENERAL";"TAB3",#N/A,TRUE,"GENERAL";"TAB4",#N/A,TRUE,"GENERAL";"TAB5",#N/A,TRUE,"GENERAL"}</definedName>
    <definedName name="_t9" localSheetId="32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33" hidden="1">{"TAB1",#N/A,TRUE,"GENERAL";"TAB2",#N/A,TRUE,"GENERAL";"TAB3",#N/A,TRUE,"GENERAL";"TAB4",#N/A,TRUE,"GENERAL";"TAB5",#N/A,TRUE,"GENERAL"}</definedName>
    <definedName name="_t9" localSheetId="7" hidden="1">{"TAB1",#N/A,TRUE,"GENERAL";"TAB2",#N/A,TRUE,"GENERAL";"TAB3",#N/A,TRUE,"GENERAL";"TAB4",#N/A,TRUE,"GENERAL";"TAB5",#N/A,TRUE,"GENERAL"}</definedName>
    <definedName name="_t9" localSheetId="10" hidden="1">{"TAB1",#N/A,TRUE,"GENERAL";"TAB2",#N/A,TRUE,"GENERAL";"TAB3",#N/A,TRUE,"GENERAL";"TAB4",#N/A,TRUE,"GENERAL";"TAB5",#N/A,TRUE,"GENERAL"}</definedName>
    <definedName name="_t9" localSheetId="6" hidden="1">{"TAB1",#N/A,TRUE,"GENERAL";"TAB2",#N/A,TRUE,"GENERAL";"TAB3",#N/A,TRUE,"GENERAL";"TAB4",#N/A,TRUE,"GENERAL";"TAB5",#N/A,TRUE,"GENERAL"}</definedName>
    <definedName name="_t9" localSheetId="9" hidden="1">{"TAB1",#N/A,TRUE,"GENERAL";"TAB2",#N/A,TRUE,"GENERAL";"TAB3",#N/A,TRUE,"GENERAL";"TAB4",#N/A,TRUE,"GENERAL";"TAB5",#N/A,TRUE,"GENERAL"}</definedName>
    <definedName name="_t9" localSheetId="8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5" hidden="1">{"via1",#N/A,TRUE,"general";"via2",#N/A,TRUE,"general";"via3",#N/A,TRUE,"general"}</definedName>
    <definedName name="_t99" localSheetId="32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localSheetId="33" hidden="1">{"via1",#N/A,TRUE,"general";"via2",#N/A,TRUE,"general";"via3",#N/A,TRUE,"general"}</definedName>
    <definedName name="_t99" localSheetId="7" hidden="1">{"via1",#N/A,TRUE,"general";"via2",#N/A,TRUE,"general";"via3",#N/A,TRUE,"general"}</definedName>
    <definedName name="_t99" localSheetId="10" hidden="1">{"via1",#N/A,TRUE,"general";"via2",#N/A,TRUE,"general";"via3",#N/A,TRUE,"general"}</definedName>
    <definedName name="_t99" localSheetId="6" hidden="1">{"via1",#N/A,TRUE,"general";"via2",#N/A,TRUE,"general";"via3",#N/A,TRUE,"general"}</definedName>
    <definedName name="_t99" localSheetId="9" hidden="1">{"via1",#N/A,TRUE,"general";"via2",#N/A,TRUE,"general";"via3",#N/A,TRUE,"general"}</definedName>
    <definedName name="_t99" localSheetId="8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5" hidden="1">{"TAB1",#N/A,TRUE,"GENERAL";"TAB2",#N/A,TRUE,"GENERAL";"TAB3",#N/A,TRUE,"GENERAL";"TAB4",#N/A,TRUE,"GENERAL";"TAB5",#N/A,TRUE,"GENERAL"}</definedName>
    <definedName name="_u4" localSheetId="32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localSheetId="33" hidden="1">{"TAB1",#N/A,TRUE,"GENERAL";"TAB2",#N/A,TRUE,"GENERAL";"TAB3",#N/A,TRUE,"GENERAL";"TAB4",#N/A,TRUE,"GENERAL";"TAB5",#N/A,TRUE,"GENERAL"}</definedName>
    <definedName name="_u4" localSheetId="7" hidden="1">{"TAB1",#N/A,TRUE,"GENERAL";"TAB2",#N/A,TRUE,"GENERAL";"TAB3",#N/A,TRUE,"GENERAL";"TAB4",#N/A,TRUE,"GENERAL";"TAB5",#N/A,TRUE,"GENERAL"}</definedName>
    <definedName name="_u4" localSheetId="10" hidden="1">{"TAB1",#N/A,TRUE,"GENERAL";"TAB2",#N/A,TRUE,"GENERAL";"TAB3",#N/A,TRUE,"GENERAL";"TAB4",#N/A,TRUE,"GENERAL";"TAB5",#N/A,TRUE,"GENERAL"}</definedName>
    <definedName name="_u4" localSheetId="6" hidden="1">{"TAB1",#N/A,TRUE,"GENERAL";"TAB2",#N/A,TRUE,"GENERAL";"TAB3",#N/A,TRUE,"GENERAL";"TAB4",#N/A,TRUE,"GENERAL";"TAB5",#N/A,TRUE,"GENERAL"}</definedName>
    <definedName name="_u4" localSheetId="9" hidden="1">{"TAB1",#N/A,TRUE,"GENERAL";"TAB2",#N/A,TRUE,"GENERAL";"TAB3",#N/A,TRUE,"GENERAL";"TAB4",#N/A,TRUE,"GENERAL";"TAB5",#N/A,TRUE,"GENERAL"}</definedName>
    <definedName name="_u4" localSheetId="8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localSheetId="32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33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localSheetId="10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localSheetId="9" hidden="1">{"TAB1",#N/A,TRUE,"GENERAL";"TAB2",#N/A,TRUE,"GENERAL";"TAB3",#N/A,TRUE,"GENERAL";"TAB4",#N/A,TRUE,"GENERAL";"TAB5",#N/A,TRUE,"GENERAL"}</definedName>
    <definedName name="_u5" localSheetId="8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localSheetId="32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33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localSheetId="10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localSheetId="9" hidden="1">{"TAB1",#N/A,TRUE,"GENERAL";"TAB2",#N/A,TRUE,"GENERAL";"TAB3",#N/A,TRUE,"GENERAL";"TAB4",#N/A,TRUE,"GENERAL";"TAB5",#N/A,TRUE,"GENERAL"}</definedName>
    <definedName name="_u6" localSheetId="8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5" hidden="1">{"via1",#N/A,TRUE,"general";"via2",#N/A,TRUE,"general";"via3",#N/A,TRUE,"general"}</definedName>
    <definedName name="_u7" localSheetId="32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localSheetId="33" hidden="1">{"via1",#N/A,TRUE,"general";"via2",#N/A,TRUE,"general";"via3",#N/A,TRUE,"general"}</definedName>
    <definedName name="_u7" localSheetId="7" hidden="1">{"via1",#N/A,TRUE,"general";"via2",#N/A,TRUE,"general";"via3",#N/A,TRUE,"general"}</definedName>
    <definedName name="_u7" localSheetId="10" hidden="1">{"via1",#N/A,TRUE,"general";"via2",#N/A,TRUE,"general";"via3",#N/A,TRUE,"general"}</definedName>
    <definedName name="_u7" localSheetId="6" hidden="1">{"via1",#N/A,TRUE,"general";"via2",#N/A,TRUE,"general";"via3",#N/A,TRUE,"general"}</definedName>
    <definedName name="_u7" localSheetId="9" hidden="1">{"via1",#N/A,TRUE,"general";"via2",#N/A,TRUE,"general";"via3",#N/A,TRUE,"general"}</definedName>
    <definedName name="_u7" localSheetId="8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5" hidden="1">{"TAB1",#N/A,TRUE,"GENERAL";"TAB2",#N/A,TRUE,"GENERAL";"TAB3",#N/A,TRUE,"GENERAL";"TAB4",#N/A,TRUE,"GENERAL";"TAB5",#N/A,TRUE,"GENERAL"}</definedName>
    <definedName name="_u8" localSheetId="32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33" hidden="1">{"TAB1",#N/A,TRUE,"GENERAL";"TAB2",#N/A,TRUE,"GENERAL";"TAB3",#N/A,TRUE,"GENERAL";"TAB4",#N/A,TRUE,"GENERAL";"TAB5",#N/A,TRUE,"GENERAL"}</definedName>
    <definedName name="_u8" localSheetId="7" hidden="1">{"TAB1",#N/A,TRUE,"GENERAL";"TAB2",#N/A,TRUE,"GENERAL";"TAB3",#N/A,TRUE,"GENERAL";"TAB4",#N/A,TRUE,"GENERAL";"TAB5",#N/A,TRUE,"GENERAL"}</definedName>
    <definedName name="_u8" localSheetId="10" hidden="1">{"TAB1",#N/A,TRUE,"GENERAL";"TAB2",#N/A,TRUE,"GENERAL";"TAB3",#N/A,TRUE,"GENERAL";"TAB4",#N/A,TRUE,"GENERAL";"TAB5",#N/A,TRUE,"GENERAL"}</definedName>
    <definedName name="_u8" localSheetId="6" hidden="1">{"TAB1",#N/A,TRUE,"GENERAL";"TAB2",#N/A,TRUE,"GENERAL";"TAB3",#N/A,TRUE,"GENERAL";"TAB4",#N/A,TRUE,"GENERAL";"TAB5",#N/A,TRUE,"GENERAL"}</definedName>
    <definedName name="_u8" localSheetId="9" hidden="1">{"TAB1",#N/A,TRUE,"GENERAL";"TAB2",#N/A,TRUE,"GENERAL";"TAB3",#N/A,TRUE,"GENERAL";"TAB4",#N/A,TRUE,"GENERAL";"TAB5",#N/A,TRUE,"GENERAL"}</definedName>
    <definedName name="_u8" localSheetId="8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localSheetId="32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33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localSheetId="10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localSheetId="9" hidden="1">{"TAB1",#N/A,TRUE,"GENERAL";"TAB2",#N/A,TRUE,"GENERAL";"TAB3",#N/A,TRUE,"GENERAL";"TAB4",#N/A,TRUE,"GENERAL";"TAB5",#N/A,TRUE,"GENERAL"}</definedName>
    <definedName name="_u9" localSheetId="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11" hidden="1">[2]INST!#REF!</definedName>
    <definedName name="_unj1" localSheetId="13" hidden="1">[2]INST!#REF!</definedName>
    <definedName name="_unj1" localSheetId="14" hidden="1">[2]INST!#REF!</definedName>
    <definedName name="_unj1" localSheetId="17" hidden="1">[2]INST!#REF!</definedName>
    <definedName name="_unj1" localSheetId="18" hidden="1">[2]INST!#REF!</definedName>
    <definedName name="_unj1" localSheetId="19" hidden="1">[2]INST!#REF!</definedName>
    <definedName name="_unj1" localSheetId="20" hidden="1">[2]INST!#REF!</definedName>
    <definedName name="_unj1" localSheetId="22" hidden="1">[2]INST!#REF!</definedName>
    <definedName name="_unj1" localSheetId="23" hidden="1">[2]INST!#REF!</definedName>
    <definedName name="_unj1" localSheetId="24" hidden="1">[2]INST!#REF!</definedName>
    <definedName name="_unj1" localSheetId="25" hidden="1">[2]INST!#REF!</definedName>
    <definedName name="_unj1" localSheetId="26" hidden="1">[2]INST!#REF!</definedName>
    <definedName name="_unj1" localSheetId="27" hidden="1">[2]INST!#REF!</definedName>
    <definedName name="_unj1" localSheetId="28" hidden="1">[2]INST!#REF!</definedName>
    <definedName name="_unj1" localSheetId="29" hidden="1">[2]INST!#REF!</definedName>
    <definedName name="_unj1" localSheetId="30" hidden="1">[2]INST!#REF!</definedName>
    <definedName name="_unj1" localSheetId="32" hidden="1">[2]INST!#REF!</definedName>
    <definedName name="_unj1" localSheetId="1" hidden="1">[2]INST!#REF!</definedName>
    <definedName name="_unj1" localSheetId="2" hidden="1">[2]INST!#REF!</definedName>
    <definedName name="_unj1" localSheetId="3" hidden="1">[2]INST!#REF!</definedName>
    <definedName name="_unj1" hidden="1">[2]INST!#REF!</definedName>
    <definedName name="_ur7" localSheetId="5" hidden="1">{"TAB1",#N/A,TRUE,"GENERAL";"TAB2",#N/A,TRUE,"GENERAL";"TAB3",#N/A,TRUE,"GENERAL";"TAB4",#N/A,TRUE,"GENERAL";"TAB5",#N/A,TRUE,"GENERAL"}</definedName>
    <definedName name="_ur7" localSheetId="32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localSheetId="33" hidden="1">{"TAB1",#N/A,TRUE,"GENERAL";"TAB2",#N/A,TRUE,"GENERAL";"TAB3",#N/A,TRUE,"GENERAL";"TAB4",#N/A,TRUE,"GENERAL";"TAB5",#N/A,TRUE,"GENERAL"}</definedName>
    <definedName name="_ur7" localSheetId="7" hidden="1">{"TAB1",#N/A,TRUE,"GENERAL";"TAB2",#N/A,TRUE,"GENERAL";"TAB3",#N/A,TRUE,"GENERAL";"TAB4",#N/A,TRUE,"GENERAL";"TAB5",#N/A,TRUE,"GENERAL"}</definedName>
    <definedName name="_ur7" localSheetId="10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localSheetId="9" hidden="1">{"TAB1",#N/A,TRUE,"GENERAL";"TAB2",#N/A,TRUE,"GENERAL";"TAB3",#N/A,TRUE,"GENERAL";"TAB4",#N/A,TRUE,"GENERAL";"TAB5",#N/A,TRUE,"GENERAL"}</definedName>
    <definedName name="_ur7" localSheetId="8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5" hidden="1">{"via1",#N/A,TRUE,"general";"via2",#N/A,TRUE,"general";"via3",#N/A,TRUE,"general"}</definedName>
    <definedName name="_v2" localSheetId="32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localSheetId="33" hidden="1">{"via1",#N/A,TRUE,"general";"via2",#N/A,TRUE,"general";"via3",#N/A,TRUE,"general"}</definedName>
    <definedName name="_v2" localSheetId="7" hidden="1">{"via1",#N/A,TRUE,"general";"via2",#N/A,TRUE,"general";"via3",#N/A,TRUE,"general"}</definedName>
    <definedName name="_v2" localSheetId="10" hidden="1">{"via1",#N/A,TRUE,"general";"via2",#N/A,TRUE,"general";"via3",#N/A,TRUE,"general"}</definedName>
    <definedName name="_v2" localSheetId="6" hidden="1">{"via1",#N/A,TRUE,"general";"via2",#N/A,TRUE,"general";"via3",#N/A,TRUE,"general"}</definedName>
    <definedName name="_v2" localSheetId="9" hidden="1">{"via1",#N/A,TRUE,"general";"via2",#N/A,TRUE,"general";"via3",#N/A,TRUE,"general"}</definedName>
    <definedName name="_v2" localSheetId="8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5" hidden="1">{"TAB1",#N/A,TRUE,"GENERAL";"TAB2",#N/A,TRUE,"GENERAL";"TAB3",#N/A,TRUE,"GENERAL";"TAB4",#N/A,TRUE,"GENERAL";"TAB5",#N/A,TRUE,"GENERAL"}</definedName>
    <definedName name="_v3" localSheetId="32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33" hidden="1">{"TAB1",#N/A,TRUE,"GENERAL";"TAB2",#N/A,TRUE,"GENERAL";"TAB3",#N/A,TRUE,"GENERAL";"TAB4",#N/A,TRUE,"GENERAL";"TAB5",#N/A,TRUE,"GENERAL"}</definedName>
    <definedName name="_v3" localSheetId="7" hidden="1">{"TAB1",#N/A,TRUE,"GENERAL";"TAB2",#N/A,TRUE,"GENERAL";"TAB3",#N/A,TRUE,"GENERAL";"TAB4",#N/A,TRUE,"GENERAL";"TAB5",#N/A,TRUE,"GENERAL"}</definedName>
    <definedName name="_v3" localSheetId="10" hidden="1">{"TAB1",#N/A,TRUE,"GENERAL";"TAB2",#N/A,TRUE,"GENERAL";"TAB3",#N/A,TRUE,"GENERAL";"TAB4",#N/A,TRUE,"GENERAL";"TAB5",#N/A,TRUE,"GENERAL"}</definedName>
    <definedName name="_v3" localSheetId="6" hidden="1">{"TAB1",#N/A,TRUE,"GENERAL";"TAB2",#N/A,TRUE,"GENERAL";"TAB3",#N/A,TRUE,"GENERAL";"TAB4",#N/A,TRUE,"GENERAL";"TAB5",#N/A,TRUE,"GENERAL"}</definedName>
    <definedName name="_v3" localSheetId="9" hidden="1">{"TAB1",#N/A,TRUE,"GENERAL";"TAB2",#N/A,TRUE,"GENERAL";"TAB3",#N/A,TRUE,"GENERAL";"TAB4",#N/A,TRUE,"GENERAL";"TAB5",#N/A,TRUE,"GENERAL"}</definedName>
    <definedName name="_v3" localSheetId="8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localSheetId="32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33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localSheetId="10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localSheetId="9" hidden="1">{"TAB1",#N/A,TRUE,"GENERAL";"TAB2",#N/A,TRUE,"GENERAL";"TAB3",#N/A,TRUE,"GENERAL";"TAB4",#N/A,TRUE,"GENERAL";"TAB5",#N/A,TRUE,"GENERAL"}</definedName>
    <definedName name="_v4" localSheetId="8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localSheetId="32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33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localSheetId="10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localSheetId="9" hidden="1">{"TAB1",#N/A,TRUE,"GENERAL";"TAB2",#N/A,TRUE,"GENERAL";"TAB3",#N/A,TRUE,"GENERAL";"TAB4",#N/A,TRUE,"GENERAL";"TAB5",#N/A,TRUE,"GENERAL"}</definedName>
    <definedName name="_v5" localSheetId="8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localSheetId="32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33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localSheetId="10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localSheetId="9" hidden="1">{"TAB1",#N/A,TRUE,"GENERAL";"TAB2",#N/A,TRUE,"GENERAL";"TAB3",#N/A,TRUE,"GENERAL";"TAB4",#N/A,TRUE,"GENERAL";"TAB5",#N/A,TRUE,"GENERAL"}</definedName>
    <definedName name="_v6" localSheetId="8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5" hidden="1">{"via1",#N/A,TRUE,"general";"via2",#N/A,TRUE,"general";"via3",#N/A,TRUE,"general"}</definedName>
    <definedName name="_v7" localSheetId="32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localSheetId="33" hidden="1">{"via1",#N/A,TRUE,"general";"via2",#N/A,TRUE,"general";"via3",#N/A,TRUE,"general"}</definedName>
    <definedName name="_v7" localSheetId="7" hidden="1">{"via1",#N/A,TRUE,"general";"via2",#N/A,TRUE,"general";"via3",#N/A,TRUE,"general"}</definedName>
    <definedName name="_v7" localSheetId="10" hidden="1">{"via1",#N/A,TRUE,"general";"via2",#N/A,TRUE,"general";"via3",#N/A,TRUE,"general"}</definedName>
    <definedName name="_v7" localSheetId="6" hidden="1">{"via1",#N/A,TRUE,"general";"via2",#N/A,TRUE,"general";"via3",#N/A,TRUE,"general"}</definedName>
    <definedName name="_v7" localSheetId="9" hidden="1">{"via1",#N/A,TRUE,"general";"via2",#N/A,TRUE,"general";"via3",#N/A,TRUE,"general"}</definedName>
    <definedName name="_v7" localSheetId="8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5" hidden="1">{"TAB1",#N/A,TRUE,"GENERAL";"TAB2",#N/A,TRUE,"GENERAL";"TAB3",#N/A,TRUE,"GENERAL";"TAB4",#N/A,TRUE,"GENERAL";"TAB5",#N/A,TRUE,"GENERAL"}</definedName>
    <definedName name="_v8" localSheetId="32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33" hidden="1">{"TAB1",#N/A,TRUE,"GENERAL";"TAB2",#N/A,TRUE,"GENERAL";"TAB3",#N/A,TRUE,"GENERAL";"TAB4",#N/A,TRUE,"GENERAL";"TAB5",#N/A,TRUE,"GENERAL"}</definedName>
    <definedName name="_v8" localSheetId="7" hidden="1">{"TAB1",#N/A,TRUE,"GENERAL";"TAB2",#N/A,TRUE,"GENERAL";"TAB3",#N/A,TRUE,"GENERAL";"TAB4",#N/A,TRUE,"GENERAL";"TAB5",#N/A,TRUE,"GENERAL"}</definedName>
    <definedName name="_v8" localSheetId="10" hidden="1">{"TAB1",#N/A,TRUE,"GENERAL";"TAB2",#N/A,TRUE,"GENERAL";"TAB3",#N/A,TRUE,"GENERAL";"TAB4",#N/A,TRUE,"GENERAL";"TAB5",#N/A,TRUE,"GENERAL"}</definedName>
    <definedName name="_v8" localSheetId="6" hidden="1">{"TAB1",#N/A,TRUE,"GENERAL";"TAB2",#N/A,TRUE,"GENERAL";"TAB3",#N/A,TRUE,"GENERAL";"TAB4",#N/A,TRUE,"GENERAL";"TAB5",#N/A,TRUE,"GENERAL"}</definedName>
    <definedName name="_v8" localSheetId="9" hidden="1">{"TAB1",#N/A,TRUE,"GENERAL";"TAB2",#N/A,TRUE,"GENERAL";"TAB3",#N/A,TRUE,"GENERAL";"TAB4",#N/A,TRUE,"GENERAL";"TAB5",#N/A,TRUE,"GENERAL"}</definedName>
    <definedName name="_v8" localSheetId="8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localSheetId="32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33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localSheetId="10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localSheetId="9" hidden="1">{"TAB1",#N/A,TRUE,"GENERAL";"TAB2",#N/A,TRUE,"GENERAL";"TAB3",#N/A,TRUE,"GENERAL";"TAB4",#N/A,TRUE,"GENERAL";"TAB5",#N/A,TRUE,"GENERAL"}</definedName>
    <definedName name="_v9" localSheetId="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5" hidden="1">{"via1",#N/A,TRUE,"general";"via2",#N/A,TRUE,"general";"via3",#N/A,TRUE,"general"}</definedName>
    <definedName name="_vfv4" localSheetId="32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localSheetId="33" hidden="1">{"via1",#N/A,TRUE,"general";"via2",#N/A,TRUE,"general";"via3",#N/A,TRUE,"general"}</definedName>
    <definedName name="_vfv4" localSheetId="7" hidden="1">{"via1",#N/A,TRUE,"general";"via2",#N/A,TRUE,"general";"via3",#N/A,TRUE,"general"}</definedName>
    <definedName name="_vfv4" localSheetId="10" hidden="1">{"via1",#N/A,TRUE,"general";"via2",#N/A,TRUE,"general";"via3",#N/A,TRUE,"general"}</definedName>
    <definedName name="_vfv4" localSheetId="6" hidden="1">{"via1",#N/A,TRUE,"general";"via2",#N/A,TRUE,"general";"via3",#N/A,TRUE,"general"}</definedName>
    <definedName name="_vfv4" localSheetId="9" hidden="1">{"via1",#N/A,TRUE,"general";"via2",#N/A,TRUE,"general";"via3",#N/A,TRUE,"general"}</definedName>
    <definedName name="_vfv4" localSheetId="8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5" hidden="1">{"TAB1",#N/A,TRUE,"GENERAL";"TAB2",#N/A,TRUE,"GENERAL";"TAB3",#N/A,TRUE,"GENERAL";"TAB4",#N/A,TRUE,"GENERAL";"TAB5",#N/A,TRUE,"GENERAL"}</definedName>
    <definedName name="_x1" localSheetId="32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localSheetId="33" hidden="1">{"TAB1",#N/A,TRUE,"GENERAL";"TAB2",#N/A,TRUE,"GENERAL";"TAB3",#N/A,TRUE,"GENERAL";"TAB4",#N/A,TRUE,"GENERAL";"TAB5",#N/A,TRUE,"GENERAL"}</definedName>
    <definedName name="_x1" localSheetId="7" hidden="1">{"TAB1",#N/A,TRUE,"GENERAL";"TAB2",#N/A,TRUE,"GENERAL";"TAB3",#N/A,TRUE,"GENERAL";"TAB4",#N/A,TRUE,"GENERAL";"TAB5",#N/A,TRUE,"GENERAL"}</definedName>
    <definedName name="_x1" localSheetId="10" hidden="1">{"TAB1",#N/A,TRUE,"GENERAL";"TAB2",#N/A,TRUE,"GENERAL";"TAB3",#N/A,TRUE,"GENERAL";"TAB4",#N/A,TRUE,"GENERAL";"TAB5",#N/A,TRUE,"GENERAL"}</definedName>
    <definedName name="_x1" localSheetId="6" hidden="1">{"TAB1",#N/A,TRUE,"GENERAL";"TAB2",#N/A,TRUE,"GENERAL";"TAB3",#N/A,TRUE,"GENERAL";"TAB4",#N/A,TRUE,"GENERAL";"TAB5",#N/A,TRUE,"GENERAL"}</definedName>
    <definedName name="_x1" localSheetId="9" hidden="1">{"TAB1",#N/A,TRUE,"GENERAL";"TAB2",#N/A,TRUE,"GENERAL";"TAB3",#N/A,TRUE,"GENERAL";"TAB4",#N/A,TRUE,"GENERAL";"TAB5",#N/A,TRUE,"GENERAL"}</definedName>
    <definedName name="_x1" localSheetId="8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5" hidden="1">{"via1",#N/A,TRUE,"general";"via2",#N/A,TRUE,"general";"via3",#N/A,TRUE,"general"}</definedName>
    <definedName name="_x2" localSheetId="32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localSheetId="33" hidden="1">{"via1",#N/A,TRUE,"general";"via2",#N/A,TRUE,"general";"via3",#N/A,TRUE,"general"}</definedName>
    <definedName name="_x2" localSheetId="7" hidden="1">{"via1",#N/A,TRUE,"general";"via2",#N/A,TRUE,"general";"via3",#N/A,TRUE,"general"}</definedName>
    <definedName name="_x2" localSheetId="10" hidden="1">{"via1",#N/A,TRUE,"general";"via2",#N/A,TRUE,"general";"via3",#N/A,TRUE,"general"}</definedName>
    <definedName name="_x2" localSheetId="6" hidden="1">{"via1",#N/A,TRUE,"general";"via2",#N/A,TRUE,"general";"via3",#N/A,TRUE,"general"}</definedName>
    <definedName name="_x2" localSheetId="9" hidden="1">{"via1",#N/A,TRUE,"general";"via2",#N/A,TRUE,"general";"via3",#N/A,TRUE,"general"}</definedName>
    <definedName name="_x2" localSheetId="8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localSheetId="3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33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localSheetId="10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localSheetId="9" hidden="1">{"via1",#N/A,TRUE,"general";"via2",#N/A,TRUE,"general";"via3",#N/A,TRUE,"general"}</definedName>
    <definedName name="_x3" localSheetId="8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localSheetId="32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33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localSheetId="10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localSheetId="9" hidden="1">{"via1",#N/A,TRUE,"general";"via2",#N/A,TRUE,"general";"via3",#N/A,TRUE,"general"}</definedName>
    <definedName name="_x4" localSheetId="8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5" hidden="1">{"TAB1",#N/A,TRUE,"GENERAL";"TAB2",#N/A,TRUE,"GENERAL";"TAB3",#N/A,TRUE,"GENERAL";"TAB4",#N/A,TRUE,"GENERAL";"TAB5",#N/A,TRUE,"GENERAL"}</definedName>
    <definedName name="_x5" localSheetId="32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33" hidden="1">{"TAB1",#N/A,TRUE,"GENERAL";"TAB2",#N/A,TRUE,"GENERAL";"TAB3",#N/A,TRUE,"GENERAL";"TAB4",#N/A,TRUE,"GENERAL";"TAB5",#N/A,TRUE,"GENERAL"}</definedName>
    <definedName name="_x5" localSheetId="7" hidden="1">{"TAB1",#N/A,TRUE,"GENERAL";"TAB2",#N/A,TRUE,"GENERAL";"TAB3",#N/A,TRUE,"GENERAL";"TAB4",#N/A,TRUE,"GENERAL";"TAB5",#N/A,TRUE,"GENERAL"}</definedName>
    <definedName name="_x5" localSheetId="10" hidden="1">{"TAB1",#N/A,TRUE,"GENERAL";"TAB2",#N/A,TRUE,"GENERAL";"TAB3",#N/A,TRUE,"GENERAL";"TAB4",#N/A,TRUE,"GENERAL";"TAB5",#N/A,TRUE,"GENERAL"}</definedName>
    <definedName name="_x5" localSheetId="6" hidden="1">{"TAB1",#N/A,TRUE,"GENERAL";"TAB2",#N/A,TRUE,"GENERAL";"TAB3",#N/A,TRUE,"GENERAL";"TAB4",#N/A,TRUE,"GENERAL";"TAB5",#N/A,TRUE,"GENERAL"}</definedName>
    <definedName name="_x5" localSheetId="9" hidden="1">{"TAB1",#N/A,TRUE,"GENERAL";"TAB2",#N/A,TRUE,"GENERAL";"TAB3",#N/A,TRUE,"GENERAL";"TAB4",#N/A,TRUE,"GENERAL";"TAB5",#N/A,TRUE,"GENERAL"}</definedName>
    <definedName name="_x5" localSheetId="8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localSheetId="32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33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localSheetId="10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localSheetId="9" hidden="1">{"TAB1",#N/A,TRUE,"GENERAL";"TAB2",#N/A,TRUE,"GENERAL";"TAB3",#N/A,TRUE,"GENERAL";"TAB4",#N/A,TRUE,"GENERAL";"TAB5",#N/A,TRUE,"GENERAL"}</definedName>
    <definedName name="_x6" localSheetId="8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localSheetId="32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33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localSheetId="10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localSheetId="9" hidden="1">{"TAB1",#N/A,TRUE,"GENERAL";"TAB2",#N/A,TRUE,"GENERAL";"TAB3",#N/A,TRUE,"GENERAL";"TAB4",#N/A,TRUE,"GENERAL";"TAB5",#N/A,TRUE,"GENERAL"}</definedName>
    <definedName name="_x7" localSheetId="8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5" hidden="1">{"via1",#N/A,TRUE,"general";"via2",#N/A,TRUE,"general";"via3",#N/A,TRUE,"general"}</definedName>
    <definedName name="_x8" localSheetId="32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localSheetId="33" hidden="1">{"via1",#N/A,TRUE,"general";"via2",#N/A,TRUE,"general";"via3",#N/A,TRUE,"general"}</definedName>
    <definedName name="_x8" localSheetId="7" hidden="1">{"via1",#N/A,TRUE,"general";"via2",#N/A,TRUE,"general";"via3",#N/A,TRUE,"general"}</definedName>
    <definedName name="_x8" localSheetId="10" hidden="1">{"via1",#N/A,TRUE,"general";"via2",#N/A,TRUE,"general";"via3",#N/A,TRUE,"general"}</definedName>
    <definedName name="_x8" localSheetId="6" hidden="1">{"via1",#N/A,TRUE,"general";"via2",#N/A,TRUE,"general";"via3",#N/A,TRUE,"general"}</definedName>
    <definedName name="_x8" localSheetId="9" hidden="1">{"via1",#N/A,TRUE,"general";"via2",#N/A,TRUE,"general";"via3",#N/A,TRUE,"general"}</definedName>
    <definedName name="_x8" localSheetId="8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5" hidden="1">{"TAB1",#N/A,TRUE,"GENERAL";"TAB2",#N/A,TRUE,"GENERAL";"TAB3",#N/A,TRUE,"GENERAL";"TAB4",#N/A,TRUE,"GENERAL";"TAB5",#N/A,TRUE,"GENERAL"}</definedName>
    <definedName name="_x9" localSheetId="32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33" hidden="1">{"TAB1",#N/A,TRUE,"GENERAL";"TAB2",#N/A,TRUE,"GENERAL";"TAB3",#N/A,TRUE,"GENERAL";"TAB4",#N/A,TRUE,"GENERAL";"TAB5",#N/A,TRUE,"GENERAL"}</definedName>
    <definedName name="_x9" localSheetId="7" hidden="1">{"TAB1",#N/A,TRUE,"GENERAL";"TAB2",#N/A,TRUE,"GENERAL";"TAB3",#N/A,TRUE,"GENERAL";"TAB4",#N/A,TRUE,"GENERAL";"TAB5",#N/A,TRUE,"GENERAL"}</definedName>
    <definedName name="_x9" localSheetId="10" hidden="1">{"TAB1",#N/A,TRUE,"GENERAL";"TAB2",#N/A,TRUE,"GENERAL";"TAB3",#N/A,TRUE,"GENERAL";"TAB4",#N/A,TRUE,"GENERAL";"TAB5",#N/A,TRUE,"GENERAL"}</definedName>
    <definedName name="_x9" localSheetId="6" hidden="1">{"TAB1",#N/A,TRUE,"GENERAL";"TAB2",#N/A,TRUE,"GENERAL";"TAB3",#N/A,TRUE,"GENERAL";"TAB4",#N/A,TRUE,"GENERAL";"TAB5",#N/A,TRUE,"GENERAL"}</definedName>
    <definedName name="_x9" localSheetId="9" hidden="1">{"TAB1",#N/A,TRUE,"GENERAL";"TAB2",#N/A,TRUE,"GENERAL";"TAB3",#N/A,TRUE,"GENERAL";"TAB4",#N/A,TRUE,"GENERAL";"TAB5",#N/A,TRUE,"GENERAL"}</definedName>
    <definedName name="_x9" localSheetId="8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localSheetId="32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33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localSheetId="10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localSheetId="9" hidden="1">{"TAB1",#N/A,TRUE,"GENERAL";"TAB2",#N/A,TRUE,"GENERAL";"TAB3",#N/A,TRUE,"GENERAL";"TAB4",#N/A,TRUE,"GENERAL";"TAB5",#N/A,TRUE,"GENERAL"}</definedName>
    <definedName name="_y2" localSheetId="8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5" hidden="1">{"via1",#N/A,TRUE,"general";"via2",#N/A,TRUE,"general";"via3",#N/A,TRUE,"general"}</definedName>
    <definedName name="_y3" localSheetId="32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localSheetId="33" hidden="1">{"via1",#N/A,TRUE,"general";"via2",#N/A,TRUE,"general";"via3",#N/A,TRUE,"general"}</definedName>
    <definedName name="_y3" localSheetId="7" hidden="1">{"via1",#N/A,TRUE,"general";"via2",#N/A,TRUE,"general";"via3",#N/A,TRUE,"general"}</definedName>
    <definedName name="_y3" localSheetId="10" hidden="1">{"via1",#N/A,TRUE,"general";"via2",#N/A,TRUE,"general";"via3",#N/A,TRUE,"general"}</definedName>
    <definedName name="_y3" localSheetId="6" hidden="1">{"via1",#N/A,TRUE,"general";"via2",#N/A,TRUE,"general";"via3",#N/A,TRUE,"general"}</definedName>
    <definedName name="_y3" localSheetId="9" hidden="1">{"via1",#N/A,TRUE,"general";"via2",#N/A,TRUE,"general";"via3",#N/A,TRUE,"general"}</definedName>
    <definedName name="_y3" localSheetId="8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localSheetId="32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33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localSheetId="10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localSheetId="9" hidden="1">{"via1",#N/A,TRUE,"general";"via2",#N/A,TRUE,"general";"via3",#N/A,TRUE,"general"}</definedName>
    <definedName name="_y4" localSheetId="8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5" hidden="1">{"TAB1",#N/A,TRUE,"GENERAL";"TAB2",#N/A,TRUE,"GENERAL";"TAB3",#N/A,TRUE,"GENERAL";"TAB4",#N/A,TRUE,"GENERAL";"TAB5",#N/A,TRUE,"GENERAL"}</definedName>
    <definedName name="_y5" localSheetId="32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33" hidden="1">{"TAB1",#N/A,TRUE,"GENERAL";"TAB2",#N/A,TRUE,"GENERAL";"TAB3",#N/A,TRUE,"GENERAL";"TAB4",#N/A,TRUE,"GENERAL";"TAB5",#N/A,TRUE,"GENERAL"}</definedName>
    <definedName name="_y5" localSheetId="7" hidden="1">{"TAB1",#N/A,TRUE,"GENERAL";"TAB2",#N/A,TRUE,"GENERAL";"TAB3",#N/A,TRUE,"GENERAL";"TAB4",#N/A,TRUE,"GENERAL";"TAB5",#N/A,TRUE,"GENERAL"}</definedName>
    <definedName name="_y5" localSheetId="10" hidden="1">{"TAB1",#N/A,TRUE,"GENERAL";"TAB2",#N/A,TRUE,"GENERAL";"TAB3",#N/A,TRUE,"GENERAL";"TAB4",#N/A,TRUE,"GENERAL";"TAB5",#N/A,TRUE,"GENERAL"}</definedName>
    <definedName name="_y5" localSheetId="6" hidden="1">{"TAB1",#N/A,TRUE,"GENERAL";"TAB2",#N/A,TRUE,"GENERAL";"TAB3",#N/A,TRUE,"GENERAL";"TAB4",#N/A,TRUE,"GENERAL";"TAB5",#N/A,TRUE,"GENERAL"}</definedName>
    <definedName name="_y5" localSheetId="9" hidden="1">{"TAB1",#N/A,TRUE,"GENERAL";"TAB2",#N/A,TRUE,"GENERAL";"TAB3",#N/A,TRUE,"GENERAL";"TAB4",#N/A,TRUE,"GENERAL";"TAB5",#N/A,TRUE,"GENERAL"}</definedName>
    <definedName name="_y5" localSheetId="8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5" hidden="1">{"via1",#N/A,TRUE,"general";"via2",#N/A,TRUE,"general";"via3",#N/A,TRUE,"general"}</definedName>
    <definedName name="_y6" localSheetId="32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localSheetId="33" hidden="1">{"via1",#N/A,TRUE,"general";"via2",#N/A,TRUE,"general";"via3",#N/A,TRUE,"general"}</definedName>
    <definedName name="_y6" localSheetId="7" hidden="1">{"via1",#N/A,TRUE,"general";"via2",#N/A,TRUE,"general";"via3",#N/A,TRUE,"general"}</definedName>
    <definedName name="_y6" localSheetId="10" hidden="1">{"via1",#N/A,TRUE,"general";"via2",#N/A,TRUE,"general";"via3",#N/A,TRUE,"general"}</definedName>
    <definedName name="_y6" localSheetId="6" hidden="1">{"via1",#N/A,TRUE,"general";"via2",#N/A,TRUE,"general";"via3",#N/A,TRUE,"general"}</definedName>
    <definedName name="_y6" localSheetId="9" hidden="1">{"via1",#N/A,TRUE,"general";"via2",#N/A,TRUE,"general";"via3",#N/A,TRUE,"general"}</definedName>
    <definedName name="_y6" localSheetId="8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localSheetId="32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33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localSheetId="10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localSheetId="9" hidden="1">{"via1",#N/A,TRUE,"general";"via2",#N/A,TRUE,"general";"via3",#N/A,TRUE,"general"}</definedName>
    <definedName name="_y7" localSheetId="8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localSheetId="32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33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localSheetId="10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localSheetId="9" hidden="1">{"via1",#N/A,TRUE,"general";"via2",#N/A,TRUE,"general";"via3",#N/A,TRUE,"general"}</definedName>
    <definedName name="_y8" localSheetId="8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5" hidden="1">{"TAB1",#N/A,TRUE,"GENERAL";"TAB2",#N/A,TRUE,"GENERAL";"TAB3",#N/A,TRUE,"GENERAL";"TAB4",#N/A,TRUE,"GENERAL";"TAB5",#N/A,TRUE,"GENERAL"}</definedName>
    <definedName name="_y9" localSheetId="32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33" hidden="1">{"TAB1",#N/A,TRUE,"GENERAL";"TAB2",#N/A,TRUE,"GENERAL";"TAB3",#N/A,TRUE,"GENERAL";"TAB4",#N/A,TRUE,"GENERAL";"TAB5",#N/A,TRUE,"GENERAL"}</definedName>
    <definedName name="_y9" localSheetId="7" hidden="1">{"TAB1",#N/A,TRUE,"GENERAL";"TAB2",#N/A,TRUE,"GENERAL";"TAB3",#N/A,TRUE,"GENERAL";"TAB4",#N/A,TRUE,"GENERAL";"TAB5",#N/A,TRUE,"GENERAL"}</definedName>
    <definedName name="_y9" localSheetId="10" hidden="1">{"TAB1",#N/A,TRUE,"GENERAL";"TAB2",#N/A,TRUE,"GENERAL";"TAB3",#N/A,TRUE,"GENERAL";"TAB4",#N/A,TRUE,"GENERAL";"TAB5",#N/A,TRUE,"GENERAL"}</definedName>
    <definedName name="_y9" localSheetId="6" hidden="1">{"TAB1",#N/A,TRUE,"GENERAL";"TAB2",#N/A,TRUE,"GENERAL";"TAB3",#N/A,TRUE,"GENERAL";"TAB4",#N/A,TRUE,"GENERAL";"TAB5",#N/A,TRUE,"GENERAL"}</definedName>
    <definedName name="_y9" localSheetId="9" hidden="1">{"TAB1",#N/A,TRUE,"GENERAL";"TAB2",#N/A,TRUE,"GENERAL";"TAB3",#N/A,TRUE,"GENERAL";"TAB4",#N/A,TRUE,"GENERAL";"TAB5",#N/A,TRUE,"GENERAL"}</definedName>
    <definedName name="_y9" localSheetId="8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localSheetId="32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33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localSheetId="10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localSheetId="9" hidden="1">{"TAB1",#N/A,TRUE,"GENERAL";"TAB2",#N/A,TRUE,"GENERAL";"TAB3",#N/A,TRUE,"GENERAL";"TAB4",#N/A,TRUE,"GENERAL";"TAB5",#N/A,TRUE,"GENERAL"}</definedName>
    <definedName name="_z1" localSheetId="8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5" hidden="1">{"via1",#N/A,TRUE,"general";"via2",#N/A,TRUE,"general";"via3",#N/A,TRUE,"general"}</definedName>
    <definedName name="_z2" localSheetId="32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localSheetId="33" hidden="1">{"via1",#N/A,TRUE,"general";"via2",#N/A,TRUE,"general";"via3",#N/A,TRUE,"general"}</definedName>
    <definedName name="_z2" localSheetId="7" hidden="1">{"via1",#N/A,TRUE,"general";"via2",#N/A,TRUE,"general";"via3",#N/A,TRUE,"general"}</definedName>
    <definedName name="_z2" localSheetId="10" hidden="1">{"via1",#N/A,TRUE,"general";"via2",#N/A,TRUE,"general";"via3",#N/A,TRUE,"general"}</definedName>
    <definedName name="_z2" localSheetId="6" hidden="1">{"via1",#N/A,TRUE,"general";"via2",#N/A,TRUE,"general";"via3",#N/A,TRUE,"general"}</definedName>
    <definedName name="_z2" localSheetId="9" hidden="1">{"via1",#N/A,TRUE,"general";"via2",#N/A,TRUE,"general";"via3",#N/A,TRUE,"general"}</definedName>
    <definedName name="_z2" localSheetId="8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localSheetId="3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33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localSheetId="10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localSheetId="9" hidden="1">{"via1",#N/A,TRUE,"general";"via2",#N/A,TRUE,"general";"via3",#N/A,TRUE,"general"}</definedName>
    <definedName name="_z3" localSheetId="8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5" hidden="1">{"TAB1",#N/A,TRUE,"GENERAL";"TAB2",#N/A,TRUE,"GENERAL";"TAB3",#N/A,TRUE,"GENERAL";"TAB4",#N/A,TRUE,"GENERAL";"TAB5",#N/A,TRUE,"GENERAL"}</definedName>
    <definedName name="_z4" localSheetId="32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33" hidden="1">{"TAB1",#N/A,TRUE,"GENERAL";"TAB2",#N/A,TRUE,"GENERAL";"TAB3",#N/A,TRUE,"GENERAL";"TAB4",#N/A,TRUE,"GENERAL";"TAB5",#N/A,TRUE,"GENERAL"}</definedName>
    <definedName name="_z4" localSheetId="7" hidden="1">{"TAB1",#N/A,TRUE,"GENERAL";"TAB2",#N/A,TRUE,"GENERAL";"TAB3",#N/A,TRUE,"GENERAL";"TAB4",#N/A,TRUE,"GENERAL";"TAB5",#N/A,TRUE,"GENERAL"}</definedName>
    <definedName name="_z4" localSheetId="10" hidden="1">{"TAB1",#N/A,TRUE,"GENERAL";"TAB2",#N/A,TRUE,"GENERAL";"TAB3",#N/A,TRUE,"GENERAL";"TAB4",#N/A,TRUE,"GENERAL";"TAB5",#N/A,TRUE,"GENERAL"}</definedName>
    <definedName name="_z4" localSheetId="6" hidden="1">{"TAB1",#N/A,TRUE,"GENERAL";"TAB2",#N/A,TRUE,"GENERAL";"TAB3",#N/A,TRUE,"GENERAL";"TAB4",#N/A,TRUE,"GENERAL";"TAB5",#N/A,TRUE,"GENERAL"}</definedName>
    <definedName name="_z4" localSheetId="9" hidden="1">{"TAB1",#N/A,TRUE,"GENERAL";"TAB2",#N/A,TRUE,"GENERAL";"TAB3",#N/A,TRUE,"GENERAL";"TAB4",#N/A,TRUE,"GENERAL";"TAB5",#N/A,TRUE,"GENERAL"}</definedName>
    <definedName name="_z4" localSheetId="8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5" hidden="1">{"via1",#N/A,TRUE,"general";"via2",#N/A,TRUE,"general";"via3",#N/A,TRUE,"general"}</definedName>
    <definedName name="_z5" localSheetId="32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localSheetId="33" hidden="1">{"via1",#N/A,TRUE,"general";"via2",#N/A,TRUE,"general";"via3",#N/A,TRUE,"general"}</definedName>
    <definedName name="_z5" localSheetId="7" hidden="1">{"via1",#N/A,TRUE,"general";"via2",#N/A,TRUE,"general";"via3",#N/A,TRUE,"general"}</definedName>
    <definedName name="_z5" localSheetId="10" hidden="1">{"via1",#N/A,TRUE,"general";"via2",#N/A,TRUE,"general";"via3",#N/A,TRUE,"general"}</definedName>
    <definedName name="_z5" localSheetId="6" hidden="1">{"via1",#N/A,TRUE,"general";"via2",#N/A,TRUE,"general";"via3",#N/A,TRUE,"general"}</definedName>
    <definedName name="_z5" localSheetId="9" hidden="1">{"via1",#N/A,TRUE,"general";"via2",#N/A,TRUE,"general";"via3",#N/A,TRUE,"general"}</definedName>
    <definedName name="_z5" localSheetId="8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5" hidden="1">{"TAB1",#N/A,TRUE,"GENERAL";"TAB2",#N/A,TRUE,"GENERAL";"TAB3",#N/A,TRUE,"GENERAL";"TAB4",#N/A,TRUE,"GENERAL";"TAB5",#N/A,TRUE,"GENERAL"}</definedName>
    <definedName name="_z6" localSheetId="32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33" hidden="1">{"TAB1",#N/A,TRUE,"GENERAL";"TAB2",#N/A,TRUE,"GENERAL";"TAB3",#N/A,TRUE,"GENERAL";"TAB4",#N/A,TRUE,"GENERAL";"TAB5",#N/A,TRUE,"GENERAL"}</definedName>
    <definedName name="_z6" localSheetId="7" hidden="1">{"TAB1",#N/A,TRUE,"GENERAL";"TAB2",#N/A,TRUE,"GENERAL";"TAB3",#N/A,TRUE,"GENERAL";"TAB4",#N/A,TRUE,"GENERAL";"TAB5",#N/A,TRUE,"GENERAL"}</definedName>
    <definedName name="_z6" localSheetId="10" hidden="1">{"TAB1",#N/A,TRUE,"GENERAL";"TAB2",#N/A,TRUE,"GENERAL";"TAB3",#N/A,TRUE,"GENERAL";"TAB4",#N/A,TRUE,"GENERAL";"TAB5",#N/A,TRUE,"GENERAL"}</definedName>
    <definedName name="_z6" localSheetId="6" hidden="1">{"TAB1",#N/A,TRUE,"GENERAL";"TAB2",#N/A,TRUE,"GENERAL";"TAB3",#N/A,TRUE,"GENERAL";"TAB4",#N/A,TRUE,"GENERAL";"TAB5",#N/A,TRUE,"GENERAL"}</definedName>
    <definedName name="_z6" localSheetId="9" hidden="1">{"TAB1",#N/A,TRUE,"GENERAL";"TAB2",#N/A,TRUE,"GENERAL";"TAB3",#N/A,TRUE,"GENERAL";"TAB4",#N/A,TRUE,"GENERAL";"TAB5",#N/A,TRUE,"GENERAL"}</definedName>
    <definedName name="_z6" localSheetId="8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localSheetId="32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localSheetId="33" hidden="1">{"TAB1",#N/A,TRUE,"GENERAL";"TAB2",#N/A,TRUE,"GENERAL";"TAB3",#N/A,TRUE,"GENERAL";"TAB4",#N/A,TRUE,"GENERAL";"TAB5",#N/A,TRUE,"GENERAL"}</definedName>
    <definedName name="a2a" localSheetId="7" hidden="1">{"TAB1",#N/A,TRUE,"GENERAL";"TAB2",#N/A,TRUE,"GENERAL";"TAB3",#N/A,TRUE,"GENERAL";"TAB4",#N/A,TRUE,"GENERAL";"TAB5",#N/A,TRUE,"GENERAL"}</definedName>
    <definedName name="a2a" localSheetId="10" hidden="1">{"TAB1",#N/A,TRUE,"GENERAL";"TAB2",#N/A,TRUE,"GENERAL";"TAB3",#N/A,TRUE,"GENERAL";"TAB4",#N/A,TRUE,"GENERAL";"TAB5",#N/A,TRUE,"GENERAL"}</definedName>
    <definedName name="a2a" localSheetId="6" hidden="1">{"TAB1",#N/A,TRUE,"GENERAL";"TAB2",#N/A,TRUE,"GENERAL";"TAB3",#N/A,TRUE,"GENERAL";"TAB4",#N/A,TRUE,"GENERAL";"TAB5",#N/A,TRUE,"GENERAL"}</definedName>
    <definedName name="a2a" localSheetId="9" hidden="1">{"TAB1",#N/A,TRUE,"GENERAL";"TAB2",#N/A,TRUE,"GENERAL";"TAB3",#N/A,TRUE,"GENERAL";"TAB4",#N/A,TRUE,"GENERAL";"TAB5",#N/A,TRUE,"GENERAL"}</definedName>
    <definedName name="a2a" localSheetId="8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" localSheetId="5" hidden="1">{#N/A,#N/A,FALSE,"Aging Summary";#N/A,#N/A,FALSE,"Ratio Analysis";#N/A,#N/A,FALSE,"Test 120 Day Accts";#N/A,#N/A,FALSE,"Tickmarks"}</definedName>
    <definedName name="aaa" localSheetId="32" hidden="1">{#N/A,#N/A,FALSE,"Aging Summary";#N/A,#N/A,FALSE,"Ratio Analysis";#N/A,#N/A,FALSE,"Test 120 Day Accts";#N/A,#N/A,FALSE,"Tickmarks"}</definedName>
    <definedName name="aaa" localSheetId="0" hidden="1">{#N/A,#N/A,FALSE,"Aging Summary";#N/A,#N/A,FALSE,"Ratio Analysis";#N/A,#N/A,FALSE,"Test 120 Day Accts";#N/A,#N/A,FALSE,"Tickmarks"}</definedName>
    <definedName name="aaa" localSheetId="33" hidden="1">{#N/A,#N/A,FALSE,"Aging Summary";#N/A,#N/A,FALSE,"Ratio Analysis";#N/A,#N/A,FALSE,"Test 120 Day Accts";#N/A,#N/A,FALSE,"Tickmarks"}</definedName>
    <definedName name="aaa" localSheetId="7" hidden="1">{#N/A,#N/A,FALSE,"Aging Summary";#N/A,#N/A,FALSE,"Ratio Analysis";#N/A,#N/A,FALSE,"Test 120 Day Accts";#N/A,#N/A,FALSE,"Tickmarks"}</definedName>
    <definedName name="aaa" localSheetId="10" hidden="1">{#N/A,#N/A,FALSE,"Aging Summary";#N/A,#N/A,FALSE,"Ratio Analysis";#N/A,#N/A,FALSE,"Test 120 Day Accts";#N/A,#N/A,FALSE,"Tickmarks"}</definedName>
    <definedName name="aaa" localSheetId="6" hidden="1">{#N/A,#N/A,FALSE,"Aging Summary";#N/A,#N/A,FALSE,"Ratio Analysis";#N/A,#N/A,FALSE,"Test 120 Day Accts";#N/A,#N/A,FALSE,"Tickmarks"}</definedName>
    <definedName name="aaa" localSheetId="9" hidden="1">{#N/A,#N/A,FALSE,"Aging Summary";#N/A,#N/A,FALSE,"Ratio Analysis";#N/A,#N/A,FALSE,"Test 120 Day Accts";#N/A,#N/A,FALSE,"Tickmarks"}</definedName>
    <definedName name="aaa" localSheetId="8" hidden="1">{#N/A,#N/A,FALSE,"Aging Summary";#N/A,#N/A,FALSE,"Ratio Analysis";#N/A,#N/A,FALSE,"Test 120 Day Accts";#N/A,#N/A,FALSE,"Tickmarks"}</definedName>
    <definedName name="aaa" localSheetId="2" hidden="1">{#N/A,#N/A,FALSE,"Aging Summary";#N/A,#N/A,FALSE,"Ratio Analysis";#N/A,#N/A,FALSE,"Test 120 Day Accts";#N/A,#N/A,FALSE,"Tickmarks"}</definedName>
    <definedName name="aaa" localSheetId="4" hidden="1">{#N/A,#N/A,FALSE,"Aging Summary";#N/A,#N/A,FALSE,"Ratio Analysis";#N/A,#N/A,FALSE,"Test 120 Day Accts";#N/A,#N/A,FALSE,"Tickmarks"}</definedName>
    <definedName name="aaa" hidden="1">{#N/A,#N/A,FALSE,"Aging Summary";#N/A,#N/A,FALSE,"Ratio Analysis";#N/A,#N/A,FALSE,"Test 120 Day Accts";#N/A,#N/A,FALSE,"Tickmarks"}</definedName>
    <definedName name="aaaa" localSheetId="5" hidden="1">{#N/A,#N/A,FALSE,"GRAFICO";#N/A,#N/A,FALSE,"CAJA (2)";#N/A,#N/A,FALSE,"TERCEROS-PROMEDIO";#N/A,#N/A,FALSE,"CAJA";#N/A,#N/A,FALSE,"INGRESOS1995-2003";#N/A,#N/A,FALSE,"GASTOS1995-2003"}</definedName>
    <definedName name="aaaa" localSheetId="32" hidden="1">{#N/A,#N/A,FALSE,"GRAFICO";#N/A,#N/A,FALSE,"CAJA (2)";#N/A,#N/A,FALSE,"TERCEROS-PROMEDIO";#N/A,#N/A,FALSE,"CAJA";#N/A,#N/A,FALSE,"INGRESOS1995-2003";#N/A,#N/A,FALSE,"GASTOS1995-2003"}</definedName>
    <definedName name="aaaa" localSheetId="0" hidden="1">{#N/A,#N/A,FALSE,"GRAFICO";#N/A,#N/A,FALSE,"CAJA (2)";#N/A,#N/A,FALSE,"TERCEROS-PROMEDIO";#N/A,#N/A,FALSE,"CAJA";#N/A,#N/A,FALSE,"INGRESOS1995-2003";#N/A,#N/A,FALSE,"GASTOS1995-2003"}</definedName>
    <definedName name="aaaa" localSheetId="33" hidden="1">{#N/A,#N/A,FALSE,"GRAFICO";#N/A,#N/A,FALSE,"CAJA (2)";#N/A,#N/A,FALSE,"TERCEROS-PROMEDIO";#N/A,#N/A,FALSE,"CAJA";#N/A,#N/A,FALSE,"INGRESOS1995-2003";#N/A,#N/A,FALSE,"GASTOS1995-2003"}</definedName>
    <definedName name="aaaa" localSheetId="7" hidden="1">{#N/A,#N/A,FALSE,"GRAFICO";#N/A,#N/A,FALSE,"CAJA (2)";#N/A,#N/A,FALSE,"TERCEROS-PROMEDIO";#N/A,#N/A,FALSE,"CAJA";#N/A,#N/A,FALSE,"INGRESOS1995-2003";#N/A,#N/A,FALSE,"GASTOS1995-2003"}</definedName>
    <definedName name="aaaa" localSheetId="10" hidden="1">{#N/A,#N/A,FALSE,"GRAFICO";#N/A,#N/A,FALSE,"CAJA (2)";#N/A,#N/A,FALSE,"TERCEROS-PROMEDIO";#N/A,#N/A,FALSE,"CAJA";#N/A,#N/A,FALSE,"INGRESOS1995-2003";#N/A,#N/A,FALSE,"GASTOS1995-2003"}</definedName>
    <definedName name="aaaa" localSheetId="6" hidden="1">{#N/A,#N/A,FALSE,"GRAFICO";#N/A,#N/A,FALSE,"CAJA (2)";#N/A,#N/A,FALSE,"TERCEROS-PROMEDIO";#N/A,#N/A,FALSE,"CAJA";#N/A,#N/A,FALSE,"INGRESOS1995-2003";#N/A,#N/A,FALSE,"GASTOS1995-2003"}</definedName>
    <definedName name="aaaa" localSheetId="9" hidden="1">{#N/A,#N/A,FALSE,"GRAFICO";#N/A,#N/A,FALSE,"CAJA (2)";#N/A,#N/A,FALSE,"TERCEROS-PROMEDIO";#N/A,#N/A,FALSE,"CAJA";#N/A,#N/A,FALSE,"INGRESOS1995-2003";#N/A,#N/A,FALSE,"GASTOS1995-2003"}</definedName>
    <definedName name="aaaa" localSheetId="8" hidden="1">{#N/A,#N/A,FALSE,"GRAFICO";#N/A,#N/A,FALSE,"CAJA (2)";#N/A,#N/A,FALSE,"TERCEROS-PROMEDIO";#N/A,#N/A,FALSE,"CAJA";#N/A,#N/A,FALSE,"INGRESOS1995-2003";#N/A,#N/A,FALSE,"GASTOS1995-2003"}</definedName>
    <definedName name="aaaa" localSheetId="2" hidden="1">{#N/A,#N/A,FALSE,"GRAFICO";#N/A,#N/A,FALSE,"CAJA (2)";#N/A,#N/A,FALSE,"TERCEROS-PROMEDIO";#N/A,#N/A,FALSE,"CAJA";#N/A,#N/A,FALSE,"INGRESOS1995-2003";#N/A,#N/A,FALSE,"GASTOS1995-2003"}</definedName>
    <definedName name="aaaa" localSheetId="4" hidden="1">{#N/A,#N/A,FALSE,"GRAFICO";#N/A,#N/A,FALSE,"CAJA (2)";#N/A,#N/A,FALSE,"TERCEROS-PROMEDIO";#N/A,#N/A,FALSE,"CAJA";#N/A,#N/A,FALSE,"INGRESOS1995-2003";#N/A,#N/A,FALSE,"GASTOS1995-2003"}</definedName>
    <definedName name="aaaa" hidden="1">{#N/A,#N/A,FALSE,"GRAFICO";#N/A,#N/A,FALSE,"CAJA (2)";#N/A,#N/A,FALSE,"TERCEROS-PROMEDIO";#N/A,#N/A,FALSE,"CAJA";#N/A,#N/A,FALSE,"INGRESOS1995-2003";#N/A,#N/A,FALSE,"GASTOS1995-2003"}</definedName>
    <definedName name="aaaaas" localSheetId="5" hidden="1">{"TAB1",#N/A,TRUE,"GENERAL";"TAB2",#N/A,TRUE,"GENERAL";"TAB3",#N/A,TRUE,"GENERAL";"TAB4",#N/A,TRUE,"GENERAL";"TAB5",#N/A,TRUE,"GENERAL"}</definedName>
    <definedName name="aaaaas" localSheetId="32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localSheetId="33" hidden="1">{"TAB1",#N/A,TRUE,"GENERAL";"TAB2",#N/A,TRUE,"GENERAL";"TAB3",#N/A,TRUE,"GENERAL";"TAB4",#N/A,TRUE,"GENERAL";"TAB5",#N/A,TRUE,"GENERAL"}</definedName>
    <definedName name="aaaaas" localSheetId="7" hidden="1">{"TAB1",#N/A,TRUE,"GENERAL";"TAB2",#N/A,TRUE,"GENERAL";"TAB3",#N/A,TRUE,"GENERAL";"TAB4",#N/A,TRUE,"GENERAL";"TAB5",#N/A,TRUE,"GENERAL"}</definedName>
    <definedName name="aaaaas" localSheetId="10" hidden="1">{"TAB1",#N/A,TRUE,"GENERAL";"TAB2",#N/A,TRUE,"GENERAL";"TAB3",#N/A,TRUE,"GENERAL";"TAB4",#N/A,TRUE,"GENERAL";"TAB5",#N/A,TRUE,"GENERAL"}</definedName>
    <definedName name="aaaaas" localSheetId="6" hidden="1">{"TAB1",#N/A,TRUE,"GENERAL";"TAB2",#N/A,TRUE,"GENERAL";"TAB3",#N/A,TRUE,"GENERAL";"TAB4",#N/A,TRUE,"GENERAL";"TAB5",#N/A,TRUE,"GENERAL"}</definedName>
    <definedName name="aaaaas" localSheetId="9" hidden="1">{"TAB1",#N/A,TRUE,"GENERAL";"TAB2",#N/A,TRUE,"GENERAL";"TAB3",#N/A,TRUE,"GENERAL";"TAB4",#N/A,TRUE,"GENERAL";"TAB5",#N/A,TRUE,"GENERAL"}</definedName>
    <definedName name="aaaaas" localSheetId="8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localSheetId="32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localSheetId="33" hidden="1">{"TAB1",#N/A,TRUE,"GENERAL";"TAB2",#N/A,TRUE,"GENERAL";"TAB3",#N/A,TRUE,"GENERAL";"TAB4",#N/A,TRUE,"GENERAL";"TAB5",#N/A,TRUE,"GENERAL"}</definedName>
    <definedName name="aas" localSheetId="7" hidden="1">{"TAB1",#N/A,TRUE,"GENERAL";"TAB2",#N/A,TRUE,"GENERAL";"TAB3",#N/A,TRUE,"GENERAL";"TAB4",#N/A,TRUE,"GENERAL";"TAB5",#N/A,TRUE,"GENERAL"}</definedName>
    <definedName name="aas" localSheetId="10" hidden="1">{"TAB1",#N/A,TRUE,"GENERAL";"TAB2",#N/A,TRUE,"GENERAL";"TAB3",#N/A,TRUE,"GENERAL";"TAB4",#N/A,TRUE,"GENERAL";"TAB5",#N/A,TRUE,"GENERAL"}</definedName>
    <definedName name="aas" localSheetId="6" hidden="1">{"TAB1",#N/A,TRUE,"GENERAL";"TAB2",#N/A,TRUE,"GENERAL";"TAB3",#N/A,TRUE,"GENERAL";"TAB4",#N/A,TRUE,"GENERAL";"TAB5",#N/A,TRUE,"GENERAL"}</definedName>
    <definedName name="aas" localSheetId="9" hidden="1">{"TAB1",#N/A,TRUE,"GENERAL";"TAB2",#N/A,TRUE,"GENERAL";"TAB3",#N/A,TRUE,"GENERAL";"TAB4",#N/A,TRUE,"GENERAL";"TAB5",#N/A,TRUE,"GENERAL"}</definedName>
    <definedName name="aas" localSheetId="8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localSheetId="11" hidden="1">#REF!</definedName>
    <definedName name="ABCD" localSheetId="13" hidden="1">#REF!</definedName>
    <definedName name="ABCD" localSheetId="14" hidden="1">#REF!</definedName>
    <definedName name="ABCD" localSheetId="17" hidden="1">#REF!</definedName>
    <definedName name="ABCD" localSheetId="18" hidden="1">#REF!</definedName>
    <definedName name="ABCD" localSheetId="19" hidden="1">#REF!</definedName>
    <definedName name="ABCD" localSheetId="20" hidden="1">#REF!</definedName>
    <definedName name="ABCD" localSheetId="22" hidden="1">#REF!</definedName>
    <definedName name="ABCD" localSheetId="23" hidden="1">#REF!</definedName>
    <definedName name="ABCD" localSheetId="24" hidden="1">#REF!</definedName>
    <definedName name="ABCD" localSheetId="25" hidden="1">#REF!</definedName>
    <definedName name="ABCD" localSheetId="26" hidden="1">#REF!</definedName>
    <definedName name="ABCD" localSheetId="27" hidden="1">#REF!</definedName>
    <definedName name="ABCD" localSheetId="28" hidden="1">#REF!</definedName>
    <definedName name="ABCD" localSheetId="29" hidden="1">#REF!</definedName>
    <definedName name="ABCD" localSheetId="30" hidden="1">#REF!</definedName>
    <definedName name="ABCD" localSheetId="32" hidden="1">#REF!</definedName>
    <definedName name="ABCD" localSheetId="1" hidden="1">#REF!</definedName>
    <definedName name="ABCD" localSheetId="2" hidden="1">#REF!</definedName>
    <definedName name="ABCD" localSheetId="3" hidden="1">#REF!</definedName>
    <definedName name="ABCD" hidden="1">#REF!</definedName>
    <definedName name="ABCDE" localSheetId="11" hidden="1">#REF!</definedName>
    <definedName name="ABCDE" localSheetId="13" hidden="1">#REF!</definedName>
    <definedName name="ABCDE" localSheetId="14" hidden="1">#REF!</definedName>
    <definedName name="ABCDE" localSheetId="17" hidden="1">#REF!</definedName>
    <definedName name="ABCDE" localSheetId="18" hidden="1">#REF!</definedName>
    <definedName name="ABCDE" localSheetId="19" hidden="1">#REF!</definedName>
    <definedName name="ABCDE" localSheetId="20" hidden="1">#REF!</definedName>
    <definedName name="ABCDE" localSheetId="22" hidden="1">#REF!</definedName>
    <definedName name="ABCDE" localSheetId="23" hidden="1">#REF!</definedName>
    <definedName name="ABCDE" localSheetId="24" hidden="1">#REF!</definedName>
    <definedName name="ABCDE" localSheetId="25" hidden="1">#REF!</definedName>
    <definedName name="ABCDE" localSheetId="26" hidden="1">#REF!</definedName>
    <definedName name="ABCDE" localSheetId="27" hidden="1">#REF!</definedName>
    <definedName name="ABCDE" localSheetId="28" hidden="1">#REF!</definedName>
    <definedName name="ABCDE" localSheetId="29" hidden="1">#REF!</definedName>
    <definedName name="ABCDE" localSheetId="30" hidden="1">#REF!</definedName>
    <definedName name="ABCDE" localSheetId="5" hidden="1">#REF!</definedName>
    <definedName name="ABCDE" localSheetId="32" hidden="1">#REF!</definedName>
    <definedName name="ABCDE" localSheetId="0" hidden="1">#REF!</definedName>
    <definedName name="ABCDE" localSheetId="33" hidden="1">#REF!</definedName>
    <definedName name="ABCDE" localSheetId="1" hidden="1">#REF!</definedName>
    <definedName name="ABCDE" localSheetId="7" hidden="1">#REF!</definedName>
    <definedName name="ABCDE" localSheetId="10" hidden="1">#REF!</definedName>
    <definedName name="ABCDE" localSheetId="6" hidden="1">#REF!</definedName>
    <definedName name="ABCDE" localSheetId="9" hidden="1">#REF!</definedName>
    <definedName name="ABCDE" localSheetId="8" hidden="1">#REF!</definedName>
    <definedName name="ABCDE" localSheetId="2" hidden="1">#REF!</definedName>
    <definedName name="ABCDE" localSheetId="4" hidden="1">#REF!</definedName>
    <definedName name="ABCDE" localSheetId="3" hidden="1">#REF!</definedName>
    <definedName name="ABCDE" hidden="1">#REF!</definedName>
    <definedName name="AccessDatabase" hidden="1">"C:\C-314\VOLUMENES\volfin4.mdb"</definedName>
    <definedName name="ADFGSDB" localSheetId="5" hidden="1">{"via1",#N/A,TRUE,"general";"via2",#N/A,TRUE,"general";"via3",#N/A,TRUE,"general"}</definedName>
    <definedName name="ADFGSDB" localSheetId="32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localSheetId="33" hidden="1">{"via1",#N/A,TRUE,"general";"via2",#N/A,TRUE,"general";"via3",#N/A,TRUE,"general"}</definedName>
    <definedName name="ADFGSDB" localSheetId="7" hidden="1">{"via1",#N/A,TRUE,"general";"via2",#N/A,TRUE,"general";"via3",#N/A,TRUE,"general"}</definedName>
    <definedName name="ADFGSDB" localSheetId="10" hidden="1">{"via1",#N/A,TRUE,"general";"via2",#N/A,TRUE,"general";"via3",#N/A,TRUE,"general"}</definedName>
    <definedName name="ADFGSDB" localSheetId="6" hidden="1">{"via1",#N/A,TRUE,"general";"via2",#N/A,TRUE,"general";"via3",#N/A,TRUE,"general"}</definedName>
    <definedName name="ADFGSDB" localSheetId="9" hidden="1">{"via1",#N/A,TRUE,"general";"via2",#N/A,TRUE,"general";"via3",#N/A,TRUE,"general"}</definedName>
    <definedName name="ADFGSDB" localSheetId="8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5" hidden="1">{"TAB1",#N/A,TRUE,"GENERAL";"TAB2",#N/A,TRUE,"GENERAL";"TAB3",#N/A,TRUE,"GENERAL";"TAB4",#N/A,TRUE,"GENERAL";"TAB5",#N/A,TRUE,"GENERAL"}</definedName>
    <definedName name="ADSAD" localSheetId="32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localSheetId="33" hidden="1">{"TAB1",#N/A,TRUE,"GENERAL";"TAB2",#N/A,TRUE,"GENERAL";"TAB3",#N/A,TRUE,"GENERAL";"TAB4",#N/A,TRUE,"GENERAL";"TAB5",#N/A,TRUE,"GENERAL"}</definedName>
    <definedName name="ADSAD" localSheetId="7" hidden="1">{"TAB1",#N/A,TRUE,"GENERAL";"TAB2",#N/A,TRUE,"GENERAL";"TAB3",#N/A,TRUE,"GENERAL";"TAB4",#N/A,TRUE,"GENERAL";"TAB5",#N/A,TRUE,"GENERAL"}</definedName>
    <definedName name="ADSAD" localSheetId="10" hidden="1">{"TAB1",#N/A,TRUE,"GENERAL";"TAB2",#N/A,TRUE,"GENERAL";"TAB3",#N/A,TRUE,"GENERAL";"TAB4",#N/A,TRUE,"GENERAL";"TAB5",#N/A,TRUE,"GENERAL"}</definedName>
    <definedName name="ADSAD" localSheetId="6" hidden="1">{"TAB1",#N/A,TRUE,"GENERAL";"TAB2",#N/A,TRUE,"GENERAL";"TAB3",#N/A,TRUE,"GENERAL";"TAB4",#N/A,TRUE,"GENERAL";"TAB5",#N/A,TRUE,"GENERAL"}</definedName>
    <definedName name="ADSAD" localSheetId="9" hidden="1">{"TAB1",#N/A,TRUE,"GENERAL";"TAB2",#N/A,TRUE,"GENERAL";"TAB3",#N/A,TRUE,"GENERAL";"TAB4",#N/A,TRUE,"GENERAL";"TAB5",#N/A,TRUE,"GENERAL"}</definedName>
    <definedName name="ADSAD" localSheetId="8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5" hidden="1">{"via1",#N/A,TRUE,"general";"via2",#N/A,TRUE,"general";"via3",#N/A,TRUE,"general"}</definedName>
    <definedName name="aefa" localSheetId="32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localSheetId="33" hidden="1">{"via1",#N/A,TRUE,"general";"via2",#N/A,TRUE,"general";"via3",#N/A,TRUE,"general"}</definedName>
    <definedName name="aefa" localSheetId="7" hidden="1">{"via1",#N/A,TRUE,"general";"via2",#N/A,TRUE,"general";"via3",#N/A,TRUE,"general"}</definedName>
    <definedName name="aefa" localSheetId="10" hidden="1">{"via1",#N/A,TRUE,"general";"via2",#N/A,TRUE,"general";"via3",#N/A,TRUE,"general"}</definedName>
    <definedName name="aefa" localSheetId="6" hidden="1">{"via1",#N/A,TRUE,"general";"via2",#N/A,TRUE,"general";"via3",#N/A,TRUE,"general"}</definedName>
    <definedName name="aefa" localSheetId="9" hidden="1">{"via1",#N/A,TRUE,"general";"via2",#N/A,TRUE,"general";"via3",#N/A,TRUE,"general"}</definedName>
    <definedName name="aefa" localSheetId="8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5" hidden="1">{"TAB1",#N/A,TRUE,"GENERAL";"TAB2",#N/A,TRUE,"GENERAL";"TAB3",#N/A,TRUE,"GENERAL";"TAB4",#N/A,TRUE,"GENERAL";"TAB5",#N/A,TRUE,"GENERAL"}</definedName>
    <definedName name="afdsw" localSheetId="32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33" hidden="1">{"TAB1",#N/A,TRUE,"GENERAL";"TAB2",#N/A,TRUE,"GENERAL";"TAB3",#N/A,TRUE,"GENERAL";"TAB4",#N/A,TRUE,"GENERAL";"TAB5",#N/A,TRUE,"GENERAL"}</definedName>
    <definedName name="afdsw" localSheetId="7" hidden="1">{"TAB1",#N/A,TRUE,"GENERAL";"TAB2",#N/A,TRUE,"GENERAL";"TAB3",#N/A,TRUE,"GENERAL";"TAB4",#N/A,TRUE,"GENERAL";"TAB5",#N/A,TRUE,"GENERAL"}</definedName>
    <definedName name="afdsw" localSheetId="10" hidden="1">{"TAB1",#N/A,TRUE,"GENERAL";"TAB2",#N/A,TRUE,"GENERAL";"TAB3",#N/A,TRUE,"GENERAL";"TAB4",#N/A,TRUE,"GENERAL";"TAB5",#N/A,TRUE,"GENERAL"}</definedName>
    <definedName name="afdsw" localSheetId="6" hidden="1">{"TAB1",#N/A,TRUE,"GENERAL";"TAB2",#N/A,TRUE,"GENERAL";"TAB3",#N/A,TRUE,"GENERAL";"TAB4",#N/A,TRUE,"GENERAL";"TAB5",#N/A,TRUE,"GENERAL"}</definedName>
    <definedName name="afdsw" localSheetId="9" hidden="1">{"TAB1",#N/A,TRUE,"GENERAL";"TAB2",#N/A,TRUE,"GENERAL";"TAB3",#N/A,TRUE,"GENERAL";"TAB4",#N/A,TRUE,"GENERAL";"TAB5",#N/A,TRUE,"GENERAL"}</definedName>
    <definedName name="afdsw" localSheetId="8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5" hidden="1">{"via1",#N/A,TRUE,"general";"via2",#N/A,TRUE,"general";"via3",#N/A,TRUE,"general"}</definedName>
    <definedName name="agdsgg" localSheetId="32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localSheetId="33" hidden="1">{"via1",#N/A,TRUE,"general";"via2",#N/A,TRUE,"general";"via3",#N/A,TRUE,"general"}</definedName>
    <definedName name="agdsgg" localSheetId="7" hidden="1">{"via1",#N/A,TRUE,"general";"via2",#N/A,TRUE,"general";"via3",#N/A,TRUE,"general"}</definedName>
    <definedName name="agdsgg" localSheetId="10" hidden="1">{"via1",#N/A,TRUE,"general";"via2",#N/A,TRUE,"general";"via3",#N/A,TRUE,"general"}</definedName>
    <definedName name="agdsgg" localSheetId="6" hidden="1">{"via1",#N/A,TRUE,"general";"via2",#N/A,TRUE,"general";"via3",#N/A,TRUE,"general"}</definedName>
    <definedName name="agdsgg" localSheetId="9" hidden="1">{"via1",#N/A,TRUE,"general";"via2",#N/A,TRUE,"general";"via3",#N/A,TRUE,"general"}</definedName>
    <definedName name="agdsgg" localSheetId="8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hidden="1">{"via1",#N/A,TRUE,"general";"via2",#N/A,TRUE,"general";"via3",#N/A,TRUE,"general"}</definedName>
    <definedName name="APU" localSheetId="11">'[7]2.6'!#REF!</definedName>
    <definedName name="APU" localSheetId="13">'[7]2.6'!#REF!</definedName>
    <definedName name="APU" localSheetId="14">'[7]2.6'!#REF!</definedName>
    <definedName name="APU" localSheetId="17">'[7]2.6'!#REF!</definedName>
    <definedName name="APU" localSheetId="18">'[7]2.6'!#REF!</definedName>
    <definedName name="APU" localSheetId="19">'[7]2.6'!#REF!</definedName>
    <definedName name="APU" localSheetId="20">'[7]2.6'!#REF!</definedName>
    <definedName name="APU" localSheetId="22">'[7]2.6'!#REF!</definedName>
    <definedName name="APU" localSheetId="23">'[7]2.6'!#REF!</definedName>
    <definedName name="APU" localSheetId="24">'[7]2.6'!#REF!</definedName>
    <definedName name="APU" localSheetId="25">'[7]2.6'!#REF!</definedName>
    <definedName name="APU" localSheetId="26">'[7]2.6'!#REF!</definedName>
    <definedName name="APU" localSheetId="27">'[7]2.6'!#REF!</definedName>
    <definedName name="APU" localSheetId="28">'[7]2.6'!#REF!</definedName>
    <definedName name="APU" localSheetId="29">'[7]2.6'!#REF!</definedName>
    <definedName name="APU" localSheetId="30">'[7]2.6'!#REF!</definedName>
    <definedName name="APU" localSheetId="5">#REF!</definedName>
    <definedName name="APU" localSheetId="32">[8]APU!#REF!</definedName>
    <definedName name="APU" localSheetId="0">#REF!</definedName>
    <definedName name="APU" localSheetId="33">[9]APU!#REF!</definedName>
    <definedName name="APU" localSheetId="1">'[7]2.6'!#REF!</definedName>
    <definedName name="APU" localSheetId="10">#REF!</definedName>
    <definedName name="APU" localSheetId="9">#REF!</definedName>
    <definedName name="APU" localSheetId="8">#REF!</definedName>
    <definedName name="APU" localSheetId="2">[10]APU!#REF!</definedName>
    <definedName name="APU" localSheetId="4">#REF!</definedName>
    <definedName name="APU" localSheetId="3">'[7]2.6'!#REF!</definedName>
    <definedName name="APU">'[7]2.6'!#REF!</definedName>
    <definedName name="APUAUXILIARES" localSheetId="11">#REF!</definedName>
    <definedName name="APUAUXILIARES" localSheetId="14">#REF!</definedName>
    <definedName name="APUAUXILIARES" localSheetId="18">#REF!</definedName>
    <definedName name="APUAUXILIARES" localSheetId="19">#REF!</definedName>
    <definedName name="APUAUXILIARES" localSheetId="20">#REF!</definedName>
    <definedName name="APUAUXILIARES" localSheetId="22">#REF!</definedName>
    <definedName name="APUAUXILIARES" localSheetId="23">#REF!</definedName>
    <definedName name="APUAUXILIARES" localSheetId="24">#REF!</definedName>
    <definedName name="APUAUXILIARES" localSheetId="25">#REF!</definedName>
    <definedName name="APUAUXILIARES" localSheetId="26">#REF!</definedName>
    <definedName name="APUAUXILIARES" localSheetId="27">#REF!</definedName>
    <definedName name="APUAUXILIARES" localSheetId="28">#REF!</definedName>
    <definedName name="APUAUXILIARES" localSheetId="29">#REF!</definedName>
    <definedName name="APUAUXILIARES" localSheetId="30">#REF!</definedName>
    <definedName name="APUAUXILIARES" localSheetId="5">'[11]APU AUXILIARES'!$A$1:$G$807</definedName>
    <definedName name="APUAUXILIARES" localSheetId="32">'APU AUXILIARES (2)'!$A$1:$G$809</definedName>
    <definedName name="APUAUXILIARES" localSheetId="0">'[11]APU AUXILIARES'!$A$1:$G$807</definedName>
    <definedName name="APUAUXILIARES" localSheetId="33">'[9]APU AUXILIARES'!$A$1:$G$807</definedName>
    <definedName name="APUAUXILIARES" localSheetId="7">#REF!</definedName>
    <definedName name="APUAUXILIARES" localSheetId="10">'[11]APU AUXILIARES'!$A$1:$G$807</definedName>
    <definedName name="APUAUXILIARES" localSheetId="6">#REF!</definedName>
    <definedName name="APUAUXILIARES" localSheetId="9">'[11]APU AUXILIARES'!$A$1:$G$807</definedName>
    <definedName name="APUAUXILIARES" localSheetId="8">'[11]APU AUXILIARES'!$A$1:$G$807</definedName>
    <definedName name="APUAUXILIARES" localSheetId="2">'[10]APU AUXILIARES'!$A$1:$G$807</definedName>
    <definedName name="APUAUXILIARES" localSheetId="4">'[11]APU AUXILIARES'!$A$1:$G$807</definedName>
    <definedName name="APUAUXILIARES">#REF!</definedName>
    <definedName name="aqaq" localSheetId="5" hidden="1">{"TAB1",#N/A,TRUE,"GENERAL";"TAB2",#N/A,TRUE,"GENERAL";"TAB3",#N/A,TRUE,"GENERAL";"TAB4",#N/A,TRUE,"GENERAL";"TAB5",#N/A,TRUE,"GENERAL"}</definedName>
    <definedName name="aqaq" localSheetId="32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localSheetId="33" hidden="1">{"TAB1",#N/A,TRUE,"GENERAL";"TAB2",#N/A,TRUE,"GENERAL";"TAB3",#N/A,TRUE,"GENERAL";"TAB4",#N/A,TRUE,"GENERAL";"TAB5",#N/A,TRUE,"GENERAL"}</definedName>
    <definedName name="aqaq" localSheetId="7" hidden="1">{"TAB1",#N/A,TRUE,"GENERAL";"TAB2",#N/A,TRUE,"GENERAL";"TAB3",#N/A,TRUE,"GENERAL";"TAB4",#N/A,TRUE,"GENERAL";"TAB5",#N/A,TRUE,"GENERAL"}</definedName>
    <definedName name="aqaq" localSheetId="10" hidden="1">{"TAB1",#N/A,TRUE,"GENERAL";"TAB2",#N/A,TRUE,"GENERAL";"TAB3",#N/A,TRUE,"GENERAL";"TAB4",#N/A,TRUE,"GENERAL";"TAB5",#N/A,TRUE,"GENERAL"}</definedName>
    <definedName name="aqaq" localSheetId="6" hidden="1">{"TAB1",#N/A,TRUE,"GENERAL";"TAB2",#N/A,TRUE,"GENERAL";"TAB3",#N/A,TRUE,"GENERAL";"TAB4",#N/A,TRUE,"GENERAL";"TAB5",#N/A,TRUE,"GENERAL"}</definedName>
    <definedName name="aqaq" localSheetId="9" hidden="1">{"TAB1",#N/A,TRUE,"GENERAL";"TAB2",#N/A,TRUE,"GENERAL";"TAB3",#N/A,TRUE,"GENERAL";"TAB4",#N/A,TRUE,"GENERAL";"TAB5",#N/A,TRUE,"GENERAL"}</definedName>
    <definedName name="aqaq" localSheetId="8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15">'3,1'!$A$1:$J$50</definedName>
    <definedName name="_xlnm.Print_Area" localSheetId="0">'DATOS INICIALES'!$A$1:$B$37</definedName>
    <definedName name="_xlnm.Print_Area" localSheetId="33">'FACTOR PRESTACIONAL'!$A$1:$BC$32</definedName>
    <definedName name="_xlnm.Print_Area" localSheetId="1">'FICHA TECNICA'!$A$1:$F$41</definedName>
    <definedName name="_xlnm.Print_Area" localSheetId="10">'INSUMOS MANO DE OBRA'!$A$1:$H$71</definedName>
    <definedName name="_xlnm.Print_Area" localSheetId="6">'INSUMOS MATERIALES'!$A$1:$D$106</definedName>
    <definedName name="_xlnm.Print_Area" localSheetId="2">MEMORIAS!$A$1:$H$391</definedName>
    <definedName name="_xlnm.Print_Area" localSheetId="3">PRESUPUESTO!$A$1:$F$42</definedName>
    <definedName name="ARRENDAM1" localSheetId="5" hidden="1">{#N/A,#N/A,FALSE,"Aging Summary";#N/A,#N/A,FALSE,"Ratio Analysis";#N/A,#N/A,FALSE,"Test 120 Day Accts";#N/A,#N/A,FALSE,"Tickmarks"}</definedName>
    <definedName name="ARRENDAM1" localSheetId="32" hidden="1">{#N/A,#N/A,FALSE,"Aging Summary";#N/A,#N/A,FALSE,"Ratio Analysis";#N/A,#N/A,FALSE,"Test 120 Day Accts";#N/A,#N/A,FALSE,"Tickmarks"}</definedName>
    <definedName name="ARRENDAM1" localSheetId="0" hidden="1">{#N/A,#N/A,FALSE,"Aging Summary";#N/A,#N/A,FALSE,"Ratio Analysis";#N/A,#N/A,FALSE,"Test 120 Day Accts";#N/A,#N/A,FALSE,"Tickmarks"}</definedName>
    <definedName name="ARRENDAM1" localSheetId="33" hidden="1">{#N/A,#N/A,FALSE,"Aging Summary";#N/A,#N/A,FALSE,"Ratio Analysis";#N/A,#N/A,FALSE,"Test 120 Day Accts";#N/A,#N/A,FALSE,"Tickmarks"}</definedName>
    <definedName name="ARRENDAM1" localSheetId="7" hidden="1">{#N/A,#N/A,FALSE,"Aging Summary";#N/A,#N/A,FALSE,"Ratio Analysis";#N/A,#N/A,FALSE,"Test 120 Day Accts";#N/A,#N/A,FALSE,"Tickmarks"}</definedName>
    <definedName name="ARRENDAM1" localSheetId="10" hidden="1">{#N/A,#N/A,FALSE,"Aging Summary";#N/A,#N/A,FALSE,"Ratio Analysis";#N/A,#N/A,FALSE,"Test 120 Day Accts";#N/A,#N/A,FALSE,"Tickmarks"}</definedName>
    <definedName name="ARRENDAM1" localSheetId="6" hidden="1">{#N/A,#N/A,FALSE,"Aging Summary";#N/A,#N/A,FALSE,"Ratio Analysis";#N/A,#N/A,FALSE,"Test 120 Day Accts";#N/A,#N/A,FALSE,"Tickmarks"}</definedName>
    <definedName name="ARRENDAM1" localSheetId="9" hidden="1">{#N/A,#N/A,FALSE,"Aging Summary";#N/A,#N/A,FALSE,"Ratio Analysis";#N/A,#N/A,FALSE,"Test 120 Day Accts";#N/A,#N/A,FALSE,"Tickmarks"}</definedName>
    <definedName name="ARRENDAM1" localSheetId="8" hidden="1">{#N/A,#N/A,FALSE,"Aging Summary";#N/A,#N/A,FALSE,"Ratio Analysis";#N/A,#N/A,FALSE,"Test 120 Day Accts";#N/A,#N/A,FALSE,"Tickmarks"}</definedName>
    <definedName name="ARRENDAM1" localSheetId="2" hidden="1">{#N/A,#N/A,FALSE,"Aging Summary";#N/A,#N/A,FALSE,"Ratio Analysis";#N/A,#N/A,FALSE,"Test 120 Day Accts";#N/A,#N/A,FALSE,"Tickmarks"}</definedName>
    <definedName name="ARRENDAM1" localSheetId="4" hidden="1">{#N/A,#N/A,FALSE,"Aging Summary";#N/A,#N/A,FALSE,"Ratio Analysis";#N/A,#N/A,FALSE,"Test 120 Day Accts";#N/A,#N/A,FALSE,"Tickmarks"}</definedName>
    <definedName name="ARRENDAM1" hidden="1">{#N/A,#N/A,FALSE,"Aging Summary";#N/A,#N/A,FALSE,"Ratio Analysis";#N/A,#N/A,FALSE,"Test 120 Day Accts";#N/A,#N/A,FALSE,"Tickmarks"}</definedName>
    <definedName name="ARRENDAMIENTO" localSheetId="5" hidden="1">{#N/A,#N/A,FALSE,"Aging Summary";#N/A,#N/A,FALSE,"Ratio Analysis";#N/A,#N/A,FALSE,"Test 120 Day Accts";#N/A,#N/A,FALSE,"Tickmarks"}</definedName>
    <definedName name="ARRENDAMIENTO" localSheetId="32" hidden="1">{#N/A,#N/A,FALSE,"Aging Summary";#N/A,#N/A,FALSE,"Ratio Analysis";#N/A,#N/A,FALSE,"Test 120 Day Accts";#N/A,#N/A,FALSE,"Tickmarks"}</definedName>
    <definedName name="ARRENDAMIENTO" localSheetId="0" hidden="1">{#N/A,#N/A,FALSE,"Aging Summary";#N/A,#N/A,FALSE,"Ratio Analysis";#N/A,#N/A,FALSE,"Test 120 Day Accts";#N/A,#N/A,FALSE,"Tickmarks"}</definedName>
    <definedName name="ARRENDAMIENTO" localSheetId="33" hidden="1">{#N/A,#N/A,FALSE,"Aging Summary";#N/A,#N/A,FALSE,"Ratio Analysis";#N/A,#N/A,FALSE,"Test 120 Day Accts";#N/A,#N/A,FALSE,"Tickmarks"}</definedName>
    <definedName name="ARRENDAMIENTO" localSheetId="7" hidden="1">{#N/A,#N/A,FALSE,"Aging Summary";#N/A,#N/A,FALSE,"Ratio Analysis";#N/A,#N/A,FALSE,"Test 120 Day Accts";#N/A,#N/A,FALSE,"Tickmarks"}</definedName>
    <definedName name="ARRENDAMIENTO" localSheetId="10" hidden="1">{#N/A,#N/A,FALSE,"Aging Summary";#N/A,#N/A,FALSE,"Ratio Analysis";#N/A,#N/A,FALSE,"Test 120 Day Accts";#N/A,#N/A,FALSE,"Tickmarks"}</definedName>
    <definedName name="ARRENDAMIENTO" localSheetId="6" hidden="1">{#N/A,#N/A,FALSE,"Aging Summary";#N/A,#N/A,FALSE,"Ratio Analysis";#N/A,#N/A,FALSE,"Test 120 Day Accts";#N/A,#N/A,FALSE,"Tickmarks"}</definedName>
    <definedName name="ARRENDAMIENTO" localSheetId="9" hidden="1">{#N/A,#N/A,FALSE,"Aging Summary";#N/A,#N/A,FALSE,"Ratio Analysis";#N/A,#N/A,FALSE,"Test 120 Day Accts";#N/A,#N/A,FALSE,"Tickmarks"}</definedName>
    <definedName name="ARRENDAMIENTO" localSheetId="8" hidden="1">{#N/A,#N/A,FALSE,"Aging Summary";#N/A,#N/A,FALSE,"Ratio Analysis";#N/A,#N/A,FALSE,"Test 120 Day Accts";#N/A,#N/A,FALSE,"Tickmarks"}</definedName>
    <definedName name="ARRENDAMIENTO" localSheetId="2" hidden="1">{#N/A,#N/A,FALSE,"Aging Summary";#N/A,#N/A,FALSE,"Ratio Analysis";#N/A,#N/A,FALSE,"Test 120 Day Accts";#N/A,#N/A,FALSE,"Tickmarks"}</definedName>
    <definedName name="ARRENDAMIENTO" localSheetId="4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S2DocOpenMode" hidden="1">"AS2DocumentEdit"</definedName>
    <definedName name="ASDA" localSheetId="5" hidden="1">{"via1",#N/A,TRUE,"general";"via2",#N/A,TRUE,"general";"via3",#N/A,TRUE,"general"}</definedName>
    <definedName name="ASDA" localSheetId="32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33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localSheetId="10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localSheetId="9" hidden="1">{"via1",#N/A,TRUE,"general";"via2",#N/A,TRUE,"general";"via3",#N/A,TRUE,"general"}</definedName>
    <definedName name="ASDA" localSheetId="8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5" hidden="1">{"TAB1",#N/A,TRUE,"GENERAL";"TAB2",#N/A,TRUE,"GENERAL";"TAB3",#N/A,TRUE,"GENERAL";"TAB4",#N/A,TRUE,"GENERAL";"TAB5",#N/A,TRUE,"GENERAL"}</definedName>
    <definedName name="asdasd" localSheetId="32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33" hidden="1">{"TAB1",#N/A,TRUE,"GENERAL";"TAB2",#N/A,TRUE,"GENERAL";"TAB3",#N/A,TRUE,"GENERAL";"TAB4",#N/A,TRUE,"GENERAL";"TAB5",#N/A,TRUE,"GENERAL"}</definedName>
    <definedName name="asdasd" localSheetId="7" hidden="1">{"TAB1",#N/A,TRUE,"GENERAL";"TAB2",#N/A,TRUE,"GENERAL";"TAB3",#N/A,TRUE,"GENERAL";"TAB4",#N/A,TRUE,"GENERAL";"TAB5",#N/A,TRUE,"GENERAL"}</definedName>
    <definedName name="asdasd" localSheetId="10" hidden="1">{"TAB1",#N/A,TRUE,"GENERAL";"TAB2",#N/A,TRUE,"GENERAL";"TAB3",#N/A,TRUE,"GENERAL";"TAB4",#N/A,TRUE,"GENERAL";"TAB5",#N/A,TRUE,"GENERAL"}</definedName>
    <definedName name="asdasd" localSheetId="6" hidden="1">{"TAB1",#N/A,TRUE,"GENERAL";"TAB2",#N/A,TRUE,"GENERAL";"TAB3",#N/A,TRUE,"GENERAL";"TAB4",#N/A,TRUE,"GENERAL";"TAB5",#N/A,TRUE,"GENERAL"}</definedName>
    <definedName name="asdasd" localSheetId="9" hidden="1">{"TAB1",#N/A,TRUE,"GENERAL";"TAB2",#N/A,TRUE,"GENERAL";"TAB3",#N/A,TRUE,"GENERAL";"TAB4",#N/A,TRUE,"GENERAL";"TAB5",#N/A,TRUE,"GENERAL"}</definedName>
    <definedName name="asdasd" localSheetId="8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5" hidden="1">{"via1",#N/A,TRUE,"general";"via2",#N/A,TRUE,"general";"via3",#N/A,TRUE,"general"}</definedName>
    <definedName name="asdf" localSheetId="32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localSheetId="33" hidden="1">{"via1",#N/A,TRUE,"general";"via2",#N/A,TRUE,"general";"via3",#N/A,TRUE,"general"}</definedName>
    <definedName name="asdf" localSheetId="7" hidden="1">{"via1",#N/A,TRUE,"general";"via2",#N/A,TRUE,"general";"via3",#N/A,TRUE,"general"}</definedName>
    <definedName name="asdf" localSheetId="10" hidden="1">{"via1",#N/A,TRUE,"general";"via2",#N/A,TRUE,"general";"via3",#N/A,TRUE,"general"}</definedName>
    <definedName name="asdf" localSheetId="6" hidden="1">{"via1",#N/A,TRUE,"general";"via2",#N/A,TRUE,"general";"via3",#N/A,TRUE,"general"}</definedName>
    <definedName name="asdf" localSheetId="9" hidden="1">{"via1",#N/A,TRUE,"general";"via2",#N/A,TRUE,"general";"via3",#N/A,TRUE,"general"}</definedName>
    <definedName name="asdf" localSheetId="8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localSheetId="32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33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localSheetId="10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localSheetId="9" hidden="1">{"via1",#N/A,TRUE,"general";"via2",#N/A,TRUE,"general";"via3",#N/A,TRUE,"general"}</definedName>
    <definedName name="asdfa" localSheetId="8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localSheetId="32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localSheetId="33" hidden="1">{"via1",#N/A,TRUE,"general";"via2",#N/A,TRUE,"general";"via3",#N/A,TRUE,"general"}</definedName>
    <definedName name="asfasd" localSheetId="7" hidden="1">{"via1",#N/A,TRUE,"general";"via2",#N/A,TRUE,"general";"via3",#N/A,TRUE,"general"}</definedName>
    <definedName name="asfasd" localSheetId="10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localSheetId="9" hidden="1">{"via1",#N/A,TRUE,"general";"via2",#N/A,TRUE,"general";"via3",#N/A,TRUE,"general"}</definedName>
    <definedName name="asfasd" localSheetId="8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localSheetId="32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33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localSheetId="10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localSheetId="9" hidden="1">{"via1",#N/A,TRUE,"general";"via2",#N/A,TRUE,"general";"via3",#N/A,TRUE,"general"}</definedName>
    <definedName name="asfasdl" localSheetId="8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5" hidden="1">{#N/A,#N/A,TRUE,"INGENIERIA";#N/A,#N/A,TRUE,"COMPRAS";#N/A,#N/A,TRUE,"DIRECCION";#N/A,#N/A,TRUE,"RESUMEN"}</definedName>
    <definedName name="asfdfe" localSheetId="32" hidden="1">{#N/A,#N/A,TRUE,"INGENIERIA";#N/A,#N/A,TRUE,"COMPRAS";#N/A,#N/A,TRUE,"DIRECCION";#N/A,#N/A,TRUE,"RESUMEN"}</definedName>
    <definedName name="asfdfe" localSheetId="0" hidden="1">{#N/A,#N/A,TRUE,"INGENIERIA";#N/A,#N/A,TRUE,"COMPRAS";#N/A,#N/A,TRUE,"DIRECCION";#N/A,#N/A,TRUE,"RESUMEN"}</definedName>
    <definedName name="asfdfe" localSheetId="33" hidden="1">{#N/A,#N/A,TRUE,"INGENIERIA";#N/A,#N/A,TRUE,"COMPRAS";#N/A,#N/A,TRUE,"DIRECCION";#N/A,#N/A,TRUE,"RESUMEN"}</definedName>
    <definedName name="asfdfe" localSheetId="7" hidden="1">{#N/A,#N/A,TRUE,"INGENIERIA";#N/A,#N/A,TRUE,"COMPRAS";#N/A,#N/A,TRUE,"DIRECCION";#N/A,#N/A,TRUE,"RESUMEN"}</definedName>
    <definedName name="asfdfe" localSheetId="10" hidden="1">{#N/A,#N/A,TRUE,"INGENIERIA";#N/A,#N/A,TRUE,"COMPRAS";#N/A,#N/A,TRUE,"DIRECCION";#N/A,#N/A,TRUE,"RESUMEN"}</definedName>
    <definedName name="asfdfe" localSheetId="6" hidden="1">{#N/A,#N/A,TRUE,"INGENIERIA";#N/A,#N/A,TRUE,"COMPRAS";#N/A,#N/A,TRUE,"DIRECCION";#N/A,#N/A,TRUE,"RESUMEN"}</definedName>
    <definedName name="asfdfe" localSheetId="9" hidden="1">{#N/A,#N/A,TRUE,"INGENIERIA";#N/A,#N/A,TRUE,"COMPRAS";#N/A,#N/A,TRUE,"DIRECCION";#N/A,#N/A,TRUE,"RESUMEN"}</definedName>
    <definedName name="asfdfe" localSheetId="8" hidden="1">{#N/A,#N/A,TRUE,"INGENIERIA";#N/A,#N/A,TRUE,"COMPRAS";#N/A,#N/A,TRUE,"DIRECCION";#N/A,#N/A,TRUE,"RESUMEN"}</definedName>
    <definedName name="asfdfe" localSheetId="2" hidden="1">{#N/A,#N/A,TRUE,"INGENIERIA";#N/A,#N/A,TRUE,"COMPRAS";#N/A,#N/A,TRUE,"DIRECCION";#N/A,#N/A,TRUE,"RESUMEN"}</definedName>
    <definedName name="asfdfe" localSheetId="4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5" hidden="1">{"TAB1",#N/A,TRUE,"GENERAL";"TAB2",#N/A,TRUE,"GENERAL";"TAB3",#N/A,TRUE,"GENERAL";"TAB4",#N/A,TRUE,"GENERAL";"TAB5",#N/A,TRUE,"GENERAL"}</definedName>
    <definedName name="asff" localSheetId="32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localSheetId="33" hidden="1">{"TAB1",#N/A,TRUE,"GENERAL";"TAB2",#N/A,TRUE,"GENERAL";"TAB3",#N/A,TRUE,"GENERAL";"TAB4",#N/A,TRUE,"GENERAL";"TAB5",#N/A,TRUE,"GENERAL"}</definedName>
    <definedName name="asff" localSheetId="7" hidden="1">{"TAB1",#N/A,TRUE,"GENERAL";"TAB2",#N/A,TRUE,"GENERAL";"TAB3",#N/A,TRUE,"GENERAL";"TAB4",#N/A,TRUE,"GENERAL";"TAB5",#N/A,TRUE,"GENERAL"}</definedName>
    <definedName name="asff" localSheetId="10" hidden="1">{"TAB1",#N/A,TRUE,"GENERAL";"TAB2",#N/A,TRUE,"GENERAL";"TAB3",#N/A,TRUE,"GENERAL";"TAB4",#N/A,TRUE,"GENERAL";"TAB5",#N/A,TRUE,"GENERAL"}</definedName>
    <definedName name="asff" localSheetId="6" hidden="1">{"TAB1",#N/A,TRUE,"GENERAL";"TAB2",#N/A,TRUE,"GENERAL";"TAB3",#N/A,TRUE,"GENERAL";"TAB4",#N/A,TRUE,"GENERAL";"TAB5",#N/A,TRUE,"GENERAL"}</definedName>
    <definedName name="asff" localSheetId="9" hidden="1">{"TAB1",#N/A,TRUE,"GENERAL";"TAB2",#N/A,TRUE,"GENERAL";"TAB3",#N/A,TRUE,"GENERAL";"TAB4",#N/A,TRUE,"GENERAL";"TAB5",#N/A,TRUE,"GENERAL"}</definedName>
    <definedName name="asff" localSheetId="8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5" hidden="1">{"via1",#N/A,TRUE,"general";"via2",#N/A,TRUE,"general";"via3",#N/A,TRUE,"general"}</definedName>
    <definedName name="asfghjoi" localSheetId="32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localSheetId="33" hidden="1">{"via1",#N/A,TRUE,"general";"via2",#N/A,TRUE,"general";"via3",#N/A,TRUE,"general"}</definedName>
    <definedName name="asfghjoi" localSheetId="7" hidden="1">{"via1",#N/A,TRUE,"general";"via2",#N/A,TRUE,"general";"via3",#N/A,TRUE,"general"}</definedName>
    <definedName name="asfghjoi" localSheetId="10" hidden="1">{"via1",#N/A,TRUE,"general";"via2",#N/A,TRUE,"general";"via3",#N/A,TRUE,"general"}</definedName>
    <definedName name="asfghjoi" localSheetId="6" hidden="1">{"via1",#N/A,TRUE,"general";"via2",#N/A,TRUE,"general";"via3",#N/A,TRUE,"general"}</definedName>
    <definedName name="asfghjoi" localSheetId="9" hidden="1">{"via1",#N/A,TRUE,"general";"via2",#N/A,TRUE,"general";"via3",#N/A,TRUE,"general"}</definedName>
    <definedName name="asfghjoi" localSheetId="8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localSheetId="32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33" hidden="1">{"TAB1",#N/A,TRUE,"GENERAL";"TAB2",#N/A,TRUE,"GENERAL";"TAB3",#N/A,TRUE,"GENERAL";"TAB4",#N/A,TRUE,"GENERAL";"TAB5",#N/A,TRUE,"GENERAL"}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localSheetId="10" hidden="1">{"TAB1",#N/A,TRUE,"GENERAL";"TAB2",#N/A,TRUE,"GENERAL";"TAB3",#N/A,TRUE,"GENERAL";"TAB4",#N/A,TRUE,"GENERAL";"TAB5",#N/A,TRUE,"GENERAL"}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localSheetId="9" hidden="1">{"TAB1",#N/A,TRUE,"GENERAL";"TAB2",#N/A,TRUE,"GENERAL";"TAB3",#N/A,TRUE,"GENERAL";"TAB4",#N/A,TRUE,"GENERAL";"TAB5",#N/A,TRUE,"GENERAL"}</definedName>
    <definedName name="asojkdr" localSheetId="8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localSheetId="32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localSheetId="33" hidden="1">{"TAB1",#N/A,TRUE,"GENERAL";"TAB2",#N/A,TRUE,"GENERAL";"TAB3",#N/A,TRUE,"GENERAL";"TAB4",#N/A,TRUE,"GENERAL";"TAB5",#N/A,TRUE,"GENERAL"}</definedName>
    <definedName name="azaz" localSheetId="7" hidden="1">{"TAB1",#N/A,TRUE,"GENERAL";"TAB2",#N/A,TRUE,"GENERAL";"TAB3",#N/A,TRUE,"GENERAL";"TAB4",#N/A,TRUE,"GENERAL";"TAB5",#N/A,TRUE,"GENERAL"}</definedName>
    <definedName name="azaz" localSheetId="10" hidden="1">{"TAB1",#N/A,TRUE,"GENERAL";"TAB2",#N/A,TRUE,"GENERAL";"TAB3",#N/A,TRUE,"GENERAL";"TAB4",#N/A,TRUE,"GENERAL";"TAB5",#N/A,TRUE,"GENERAL"}</definedName>
    <definedName name="azaz" localSheetId="6" hidden="1">{"TAB1",#N/A,TRUE,"GENERAL";"TAB2",#N/A,TRUE,"GENERAL";"TAB3",#N/A,TRUE,"GENERAL";"TAB4",#N/A,TRUE,"GENERAL";"TAB5",#N/A,TRUE,"GENERAL"}</definedName>
    <definedName name="azaz" localSheetId="9" hidden="1">{"TAB1",#N/A,TRUE,"GENERAL";"TAB2",#N/A,TRUE,"GENERAL";"TAB3",#N/A,TRUE,"GENERAL";"TAB4",#N/A,TRUE,"GENERAL";"TAB5",#N/A,TRUE,"GENERAL"}</definedName>
    <definedName name="azaz" localSheetId="8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bbbbb" localSheetId="5" hidden="1">{"via1",#N/A,TRUE,"general";"via2",#N/A,TRUE,"general";"via3",#N/A,TRUE,"general"}</definedName>
    <definedName name="bbbbbb" localSheetId="32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localSheetId="33" hidden="1">{"via1",#N/A,TRUE,"general";"via2",#N/A,TRUE,"general";"via3",#N/A,TRUE,"general"}</definedName>
    <definedName name="bbbbbb" localSheetId="7" hidden="1">{"via1",#N/A,TRUE,"general";"via2",#N/A,TRUE,"general";"via3",#N/A,TRUE,"general"}</definedName>
    <definedName name="bbbbbb" localSheetId="10" hidden="1">{"via1",#N/A,TRUE,"general";"via2",#N/A,TRUE,"general";"via3",#N/A,TRUE,"general"}</definedName>
    <definedName name="bbbbbb" localSheetId="6" hidden="1">{"via1",#N/A,TRUE,"general";"via2",#N/A,TRUE,"general";"via3",#N/A,TRUE,"general"}</definedName>
    <definedName name="bbbbbb" localSheetId="9" hidden="1">{"via1",#N/A,TRUE,"general";"via2",#N/A,TRUE,"general";"via3",#N/A,TRUE,"general"}</definedName>
    <definedName name="bbbbbb" localSheetId="8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5" hidden="1">{"TAB1",#N/A,TRUE,"GENERAL";"TAB2",#N/A,TRUE,"GENERAL";"TAB3",#N/A,TRUE,"GENERAL";"TAB4",#N/A,TRUE,"GENERAL";"TAB5",#N/A,TRUE,"GENERAL"}</definedName>
    <definedName name="bbbbbh" localSheetId="32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33" hidden="1">{"TAB1",#N/A,TRUE,"GENERAL";"TAB2",#N/A,TRUE,"GENERAL";"TAB3",#N/A,TRUE,"GENERAL";"TAB4",#N/A,TRUE,"GENERAL";"TAB5",#N/A,TRUE,"GENERAL"}</definedName>
    <definedName name="bbbbbh" localSheetId="7" hidden="1">{"TAB1",#N/A,TRUE,"GENERAL";"TAB2",#N/A,TRUE,"GENERAL";"TAB3",#N/A,TRUE,"GENERAL";"TAB4",#N/A,TRUE,"GENERAL";"TAB5",#N/A,TRUE,"GENERAL"}</definedName>
    <definedName name="bbbbbh" localSheetId="10" hidden="1">{"TAB1",#N/A,TRUE,"GENERAL";"TAB2",#N/A,TRUE,"GENERAL";"TAB3",#N/A,TRUE,"GENERAL";"TAB4",#N/A,TRUE,"GENERAL";"TAB5",#N/A,TRUE,"GENERAL"}</definedName>
    <definedName name="bbbbbh" localSheetId="6" hidden="1">{"TAB1",#N/A,TRUE,"GENERAL";"TAB2",#N/A,TRUE,"GENERAL";"TAB3",#N/A,TRUE,"GENERAL";"TAB4",#N/A,TRUE,"GENERAL";"TAB5",#N/A,TRUE,"GENERAL"}</definedName>
    <definedName name="bbbbbh" localSheetId="9" hidden="1">{"TAB1",#N/A,TRUE,"GENERAL";"TAB2",#N/A,TRUE,"GENERAL";"TAB3",#N/A,TRUE,"GENERAL";"TAB4",#N/A,TRUE,"GENERAL";"TAB5",#N/A,TRUE,"GENERAL"}</definedName>
    <definedName name="bbbbbh" localSheetId="8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localSheetId="32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33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localSheetId="10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localSheetId="9" hidden="1">{"TAB1",#N/A,TRUE,"GENERAL";"TAB2",#N/A,TRUE,"GENERAL";"TAB3",#N/A,TRUE,"GENERAL";"TAB4",#N/A,TRUE,"GENERAL";"TAB5",#N/A,TRUE,"GENERAL"}</definedName>
    <definedName name="bbd" localSheetId="8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localSheetId="32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localSheetId="33" hidden="1">{"TAB1",#N/A,TRUE,"GENERAL";"TAB2",#N/A,TRUE,"GENERAL";"TAB3",#N/A,TRUE,"GENERAL";"TAB4",#N/A,TRUE,"GENERAL";"TAB5",#N/A,TRUE,"GENERAL"}</definedName>
    <definedName name="BCXBDFG" localSheetId="7" hidden="1">{"TAB1",#N/A,TRUE,"GENERAL";"TAB2",#N/A,TRUE,"GENERAL";"TAB3",#N/A,TRUE,"GENERAL";"TAB4",#N/A,TRUE,"GENERAL";"TAB5",#N/A,TRUE,"GENERAL"}</definedName>
    <definedName name="BCXBDFG" localSheetId="10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localSheetId="9" hidden="1">{"TAB1",#N/A,TRUE,"GENERAL";"TAB2",#N/A,TRUE,"GENERAL";"TAB3",#N/A,TRUE,"GENERAL";"TAB4",#N/A,TRUE,"GENERAL";"TAB5",#N/A,TRUE,"GENERAL"}</definedName>
    <definedName name="BCXBDFG" localSheetId="8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5" hidden="1">{"via1",#N/A,TRUE,"general";"via2",#N/A,TRUE,"general";"via3",#N/A,TRUE,"general"}</definedName>
    <definedName name="BDFB" localSheetId="32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localSheetId="33" hidden="1">{"via1",#N/A,TRUE,"general";"via2",#N/A,TRUE,"general";"via3",#N/A,TRUE,"general"}</definedName>
    <definedName name="BDFB" localSheetId="7" hidden="1">{"via1",#N/A,TRUE,"general";"via2",#N/A,TRUE,"general";"via3",#N/A,TRUE,"general"}</definedName>
    <definedName name="BDFB" localSheetId="10" hidden="1">{"via1",#N/A,TRUE,"general";"via2",#N/A,TRUE,"general";"via3",#N/A,TRUE,"general"}</definedName>
    <definedName name="BDFB" localSheetId="6" hidden="1">{"via1",#N/A,TRUE,"general";"via2",#N/A,TRUE,"general";"via3",#N/A,TRUE,"general"}</definedName>
    <definedName name="BDFB" localSheetId="9" hidden="1">{"via1",#N/A,TRUE,"general";"via2",#N/A,TRUE,"general";"via3",#N/A,TRUE,"general"}</definedName>
    <definedName name="BDFB" localSheetId="8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5" hidden="1">{"TAB1",#N/A,TRUE,"GENERAL";"TAB2",#N/A,TRUE,"GENERAL";"TAB3",#N/A,TRUE,"GENERAL";"TAB4",#N/A,TRUE,"GENERAL";"TAB5",#N/A,TRUE,"GENERAL"}</definedName>
    <definedName name="BDFGDG" localSheetId="32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33" hidden="1">{"TAB1",#N/A,TRUE,"GENERAL";"TAB2",#N/A,TRUE,"GENERAL";"TAB3",#N/A,TRUE,"GENERAL";"TAB4",#N/A,TRUE,"GENERAL";"TAB5",#N/A,TRUE,"GENERAL"}</definedName>
    <definedName name="BDFGDG" localSheetId="7" hidden="1">{"TAB1",#N/A,TRUE,"GENERAL";"TAB2",#N/A,TRUE,"GENERAL";"TAB3",#N/A,TRUE,"GENERAL";"TAB4",#N/A,TRUE,"GENERAL";"TAB5",#N/A,TRUE,"GENERAL"}</definedName>
    <definedName name="BDFGDG" localSheetId="10" hidden="1">{"TAB1",#N/A,TRUE,"GENERAL";"TAB2",#N/A,TRUE,"GENERAL";"TAB3",#N/A,TRUE,"GENERAL";"TAB4",#N/A,TRUE,"GENERAL";"TAB5",#N/A,TRUE,"GENERAL"}</definedName>
    <definedName name="BDFGDG" localSheetId="6" hidden="1">{"TAB1",#N/A,TRUE,"GENERAL";"TAB2",#N/A,TRUE,"GENERAL";"TAB3",#N/A,TRUE,"GENERAL";"TAB4",#N/A,TRUE,"GENERAL";"TAB5",#N/A,TRUE,"GENERAL"}</definedName>
    <definedName name="BDFGDG" localSheetId="9" hidden="1">{"TAB1",#N/A,TRUE,"GENERAL";"TAB2",#N/A,TRUE,"GENERAL";"TAB3",#N/A,TRUE,"GENERAL";"TAB4",#N/A,TRUE,"GENERAL";"TAB5",#N/A,TRUE,"GENERAL"}</definedName>
    <definedName name="BDFGDG" localSheetId="8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localSheetId="32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localSheetId="33" hidden="1">{"TAB1",#N/A,TRUE,"GENERAL";"TAB2",#N/A,TRUE,"GENERAL";"TAB3",#N/A,TRUE,"GENERAL";"TAB4",#N/A,TRUE,"GENERAL";"TAB5",#N/A,TRUE,"GENERAL"}</definedName>
    <definedName name="bfnfv" localSheetId="7" hidden="1">{"TAB1",#N/A,TRUE,"GENERAL";"TAB2",#N/A,TRUE,"GENERAL";"TAB3",#N/A,TRUE,"GENERAL";"TAB4",#N/A,TRUE,"GENERAL";"TAB5",#N/A,TRUE,"GENERAL"}</definedName>
    <definedName name="bfnfv" localSheetId="10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localSheetId="9" hidden="1">{"TAB1",#N/A,TRUE,"GENERAL";"TAB2",#N/A,TRUE,"GENERAL";"TAB3",#N/A,TRUE,"GENERAL";"TAB4",#N/A,TRUE,"GENERAL";"TAB5",#N/A,TRUE,"GENERAL"}</definedName>
    <definedName name="bfnfv" localSheetId="8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localSheetId="32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33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localSheetId="10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localSheetId="9" hidden="1">{"TAB1",#N/A,TRUE,"GENERAL";"TAB2",#N/A,TRUE,"GENERAL";"TAB3",#N/A,TRUE,"GENERAL";"TAB4",#N/A,TRUE,"GENERAL";"TAB5",#N/A,TRUE,"GENERAL"}</definedName>
    <definedName name="bgb" localSheetId="8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5" hidden="1">{"via1",#N/A,TRUE,"general";"via2",#N/A,TRUE,"general";"via3",#N/A,TRUE,"general"}</definedName>
    <definedName name="BGDGFRT" localSheetId="32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localSheetId="33" hidden="1">{"via1",#N/A,TRUE,"general";"via2",#N/A,TRUE,"general";"via3",#N/A,TRUE,"general"}</definedName>
    <definedName name="BGDGFRT" localSheetId="7" hidden="1">{"via1",#N/A,TRUE,"general";"via2",#N/A,TRUE,"general";"via3",#N/A,TRUE,"general"}</definedName>
    <definedName name="BGDGFRT" localSheetId="10" hidden="1">{"via1",#N/A,TRUE,"general";"via2",#N/A,TRUE,"general";"via3",#N/A,TRUE,"general"}</definedName>
    <definedName name="BGDGFRT" localSheetId="6" hidden="1">{"via1",#N/A,TRUE,"general";"via2",#N/A,TRUE,"general";"via3",#N/A,TRUE,"general"}</definedName>
    <definedName name="BGDGFRT" localSheetId="9" hidden="1">{"via1",#N/A,TRUE,"general";"via2",#N/A,TRUE,"general";"via3",#N/A,TRUE,"general"}</definedName>
    <definedName name="BGDGFRT" localSheetId="8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localSheetId="32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33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localSheetId="10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localSheetId="9" hidden="1">{"via1",#N/A,TRUE,"general";"via2",#N/A,TRUE,"general";"via3",#N/A,TRUE,"general"}</definedName>
    <definedName name="BGFBFH" localSheetId="8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localSheetId="32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localSheetId="33" hidden="1">{"via1",#N/A,TRUE,"general";"via2",#N/A,TRUE,"general";"via3",#N/A,TRUE,"general"}</definedName>
    <definedName name="bgvfcdx" localSheetId="7" hidden="1">{"via1",#N/A,TRUE,"general";"via2",#N/A,TRUE,"general";"via3",#N/A,TRUE,"general"}</definedName>
    <definedName name="bgvfcdx" localSheetId="10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localSheetId="9" hidden="1">{"via1",#N/A,TRUE,"general";"via2",#N/A,TRUE,"general";"via3",#N/A,TRUE,"general"}</definedName>
    <definedName name="bgvfcdx" localSheetId="8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localSheetId="11" hidden="1">#REF!</definedName>
    <definedName name="BLPH1" localSheetId="13" hidden="1">#REF!</definedName>
    <definedName name="BLPH1" localSheetId="14" hidden="1">#REF!</definedName>
    <definedName name="BLPH1" localSheetId="17" hidden="1">#REF!</definedName>
    <definedName name="BLPH1" localSheetId="18" hidden="1">#REF!</definedName>
    <definedName name="BLPH1" localSheetId="19" hidden="1">#REF!</definedName>
    <definedName name="BLPH1" localSheetId="20" hidden="1">#REF!</definedName>
    <definedName name="BLPH1" localSheetId="22" hidden="1">#REF!</definedName>
    <definedName name="BLPH1" localSheetId="23" hidden="1">#REF!</definedName>
    <definedName name="BLPH1" localSheetId="24" hidden="1">#REF!</definedName>
    <definedName name="BLPH1" localSheetId="25" hidden="1">#REF!</definedName>
    <definedName name="BLPH1" localSheetId="26" hidden="1">#REF!</definedName>
    <definedName name="BLPH1" localSheetId="27" hidden="1">#REF!</definedName>
    <definedName name="BLPH1" localSheetId="28" hidden="1">#REF!</definedName>
    <definedName name="BLPH1" localSheetId="29" hidden="1">#REF!</definedName>
    <definedName name="BLPH1" localSheetId="30" hidden="1">#REF!</definedName>
    <definedName name="BLPH1" localSheetId="32" hidden="1">#REF!</definedName>
    <definedName name="BLPH1" localSheetId="1" hidden="1">#REF!</definedName>
    <definedName name="BLPH1" localSheetId="2" hidden="1">#REF!</definedName>
    <definedName name="BLPH1" localSheetId="3" hidden="1">#REF!</definedName>
    <definedName name="BLPH1" hidden="1">#REF!</definedName>
    <definedName name="br" localSheetId="5" hidden="1">{"TAB1",#N/A,TRUE,"GENERAL";"TAB2",#N/A,TRUE,"GENERAL";"TAB3",#N/A,TRUE,"GENERAL";"TAB4",#N/A,TRUE,"GENERAL";"TAB5",#N/A,TRUE,"GENERAL"}</definedName>
    <definedName name="br" localSheetId="32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localSheetId="33" hidden="1">{"TAB1",#N/A,TRUE,"GENERAL";"TAB2",#N/A,TRUE,"GENERAL";"TAB3",#N/A,TRUE,"GENERAL";"TAB4",#N/A,TRUE,"GENERAL";"TAB5",#N/A,TRUE,"GENERAL"}</definedName>
    <definedName name="br" localSheetId="7" hidden="1">{"TAB1",#N/A,TRUE,"GENERAL";"TAB2",#N/A,TRUE,"GENERAL";"TAB3",#N/A,TRUE,"GENERAL";"TAB4",#N/A,TRUE,"GENERAL";"TAB5",#N/A,TRUE,"GENERAL"}</definedName>
    <definedName name="br" localSheetId="10" hidden="1">{"TAB1",#N/A,TRUE,"GENERAL";"TAB2",#N/A,TRUE,"GENERAL";"TAB3",#N/A,TRUE,"GENERAL";"TAB4",#N/A,TRUE,"GENERAL";"TAB5",#N/A,TRUE,"GENERAL"}</definedName>
    <definedName name="br" localSheetId="6" hidden="1">{"TAB1",#N/A,TRUE,"GENERAL";"TAB2",#N/A,TRUE,"GENERAL";"TAB3",#N/A,TRUE,"GENERAL";"TAB4",#N/A,TRUE,"GENERAL";"TAB5",#N/A,TRUE,"GENERAL"}</definedName>
    <definedName name="br" localSheetId="9" hidden="1">{"TAB1",#N/A,TRUE,"GENERAL";"TAB2",#N/A,TRUE,"GENERAL";"TAB3",#N/A,TRUE,"GENERAL";"TAB4",#N/A,TRUE,"GENERAL";"TAB5",#N/A,TRUE,"GENERAL"}</definedName>
    <definedName name="br" localSheetId="8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5" hidden="1">{"via1",#N/A,TRUE,"general";"via2",#N/A,TRUE,"general";"via3",#N/A,TRUE,"general"}</definedName>
    <definedName name="bsb" localSheetId="32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localSheetId="33" hidden="1">{"via1",#N/A,TRUE,"general";"via2",#N/A,TRUE,"general";"via3",#N/A,TRUE,"general"}</definedName>
    <definedName name="bsb" localSheetId="7" hidden="1">{"via1",#N/A,TRUE,"general";"via2",#N/A,TRUE,"general";"via3",#N/A,TRUE,"general"}</definedName>
    <definedName name="bsb" localSheetId="10" hidden="1">{"via1",#N/A,TRUE,"general";"via2",#N/A,TRUE,"general";"via3",#N/A,TRUE,"general"}</definedName>
    <definedName name="bsb" localSheetId="6" hidden="1">{"via1",#N/A,TRUE,"general";"via2",#N/A,TRUE,"general";"via3",#N/A,TRUE,"general"}</definedName>
    <definedName name="bsb" localSheetId="9" hidden="1">{"via1",#N/A,TRUE,"general";"via2",#N/A,TRUE,"general";"via3",#N/A,TRUE,"general"}</definedName>
    <definedName name="bsb" localSheetId="8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5" hidden="1">{"TAB1",#N/A,TRUE,"GENERAL";"TAB2",#N/A,TRUE,"GENERAL";"TAB3",#N/A,TRUE,"GENERAL";"TAB4",#N/A,TRUE,"GENERAL";"TAB5",#N/A,TRUE,"GENERAL"}</definedName>
    <definedName name="bspoi" localSheetId="32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33" hidden="1">{"TAB1",#N/A,TRUE,"GENERAL";"TAB2",#N/A,TRUE,"GENERAL";"TAB3",#N/A,TRUE,"GENERAL";"TAB4",#N/A,TRUE,"GENERAL";"TAB5",#N/A,TRUE,"GENERAL"}</definedName>
    <definedName name="bspoi" localSheetId="7" hidden="1">{"TAB1",#N/A,TRUE,"GENERAL";"TAB2",#N/A,TRUE,"GENERAL";"TAB3",#N/A,TRUE,"GENERAL";"TAB4",#N/A,TRUE,"GENERAL";"TAB5",#N/A,TRUE,"GENERAL"}</definedName>
    <definedName name="bspoi" localSheetId="10" hidden="1">{"TAB1",#N/A,TRUE,"GENERAL";"TAB2",#N/A,TRUE,"GENERAL";"TAB3",#N/A,TRUE,"GENERAL";"TAB4",#N/A,TRUE,"GENERAL";"TAB5",#N/A,TRUE,"GENERAL"}</definedName>
    <definedName name="bspoi" localSheetId="6" hidden="1">{"TAB1",#N/A,TRUE,"GENERAL";"TAB2",#N/A,TRUE,"GENERAL";"TAB3",#N/A,TRUE,"GENERAL";"TAB4",#N/A,TRUE,"GENERAL";"TAB5",#N/A,TRUE,"GENERAL"}</definedName>
    <definedName name="bspoi" localSheetId="9" hidden="1">{"TAB1",#N/A,TRUE,"GENERAL";"TAB2",#N/A,TRUE,"GENERAL";"TAB3",#N/A,TRUE,"GENERAL";"TAB4",#N/A,TRUE,"GENERAL";"TAB5",#N/A,TRUE,"GENERAL"}</definedName>
    <definedName name="bspoi" localSheetId="8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5" hidden="1">{"via1",#N/A,TRUE,"general";"via2",#N/A,TRUE,"general";"via3",#N/A,TRUE,"general"}</definedName>
    <definedName name="bt" localSheetId="32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localSheetId="33" hidden="1">{"via1",#N/A,TRUE,"general";"via2",#N/A,TRUE,"general";"via3",#N/A,TRUE,"general"}</definedName>
    <definedName name="bt" localSheetId="7" hidden="1">{"via1",#N/A,TRUE,"general";"via2",#N/A,TRUE,"general";"via3",#N/A,TRUE,"general"}</definedName>
    <definedName name="bt" localSheetId="10" hidden="1">{"via1",#N/A,TRUE,"general";"via2",#N/A,TRUE,"general";"via3",#N/A,TRUE,"general"}</definedName>
    <definedName name="bt" localSheetId="6" hidden="1">{"via1",#N/A,TRUE,"general";"via2",#N/A,TRUE,"general";"via3",#N/A,TRUE,"general"}</definedName>
    <definedName name="bt" localSheetId="9" hidden="1">{"via1",#N/A,TRUE,"general";"via2",#N/A,TRUE,"general";"via3",#N/A,TRUE,"general"}</definedName>
    <definedName name="bt" localSheetId="8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localSheetId="32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33" hidden="1">{"TAB1",#N/A,TRUE,"GENERAL";"TAB2",#N/A,TRUE,"GENERAL";"TAB3",#N/A,TRUE,"GENERAL";"TAB4",#N/A,TRUE,"GENERAL";"TAB5",#N/A,TRUE,"GENERAL"}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localSheetId="10" hidden="1">{"TAB1",#N/A,TRUE,"GENERAL";"TAB2",#N/A,TRUE,"GENERAL";"TAB3",#N/A,TRUE,"GENERAL";"TAB4",#N/A,TRUE,"GENERAL";"TAB5",#N/A,TRUE,"GENERAL"}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localSheetId="9" hidden="1">{"TAB1",#N/A,TRUE,"GENERAL";"TAB2",#N/A,TRUE,"GENERAL";"TAB3",#N/A,TRUE,"GENERAL";"TAB4",#N/A,TRUE,"GENERAL";"TAB5",#N/A,TRUE,"GENERAL"}</definedName>
    <definedName name="BTYJHTR" localSheetId="8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localSheetId="32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localSheetId="33" hidden="1">{"TAB1",#N/A,TRUE,"GENERAL";"TAB2",#N/A,TRUE,"GENERAL";"TAB3",#N/A,TRUE,"GENERAL";"TAB4",#N/A,TRUE,"GENERAL";"TAB5",#N/A,TRUE,"GENERAL"}</definedName>
    <definedName name="bvbc" localSheetId="7" hidden="1">{"TAB1",#N/A,TRUE,"GENERAL";"TAB2",#N/A,TRUE,"GENERAL";"TAB3",#N/A,TRUE,"GENERAL";"TAB4",#N/A,TRUE,"GENERAL";"TAB5",#N/A,TRUE,"GENERAL"}</definedName>
    <definedName name="bvbc" localSheetId="10" hidden="1">{"TAB1",#N/A,TRUE,"GENERAL";"TAB2",#N/A,TRUE,"GENERAL";"TAB3",#N/A,TRUE,"GENERAL";"TAB4",#N/A,TRUE,"GENERAL";"TAB5",#N/A,TRUE,"GENERAL"}</definedName>
    <definedName name="bvbc" localSheetId="6" hidden="1">{"TAB1",#N/A,TRUE,"GENERAL";"TAB2",#N/A,TRUE,"GENERAL";"TAB3",#N/A,TRUE,"GENERAL";"TAB4",#N/A,TRUE,"GENERAL";"TAB5",#N/A,TRUE,"GENERAL"}</definedName>
    <definedName name="bvbc" localSheetId="9" hidden="1">{"TAB1",#N/A,TRUE,"GENERAL";"TAB2",#N/A,TRUE,"GENERAL";"TAB3",#N/A,TRUE,"GENERAL";"TAB4",#N/A,TRUE,"GENERAL";"TAB5",#N/A,TRUE,"GENERAL"}</definedName>
    <definedName name="bvbc" localSheetId="8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5" hidden="1">{"via1",#N/A,TRUE,"general";"via2",#N/A,TRUE,"general";"via3",#N/A,TRUE,"general"}</definedName>
    <definedName name="bvcb" localSheetId="32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localSheetId="33" hidden="1">{"via1",#N/A,TRUE,"general";"via2",#N/A,TRUE,"general";"via3",#N/A,TRUE,"general"}</definedName>
    <definedName name="bvcb" localSheetId="7" hidden="1">{"via1",#N/A,TRUE,"general";"via2",#N/A,TRUE,"general";"via3",#N/A,TRUE,"general"}</definedName>
    <definedName name="bvcb" localSheetId="10" hidden="1">{"via1",#N/A,TRUE,"general";"via2",#N/A,TRUE,"general";"via3",#N/A,TRUE,"general"}</definedName>
    <definedName name="bvcb" localSheetId="6" hidden="1">{"via1",#N/A,TRUE,"general";"via2",#N/A,TRUE,"general";"via3",#N/A,TRUE,"general"}</definedName>
    <definedName name="bvcb" localSheetId="9" hidden="1">{"via1",#N/A,TRUE,"general";"via2",#N/A,TRUE,"general";"via3",#N/A,TRUE,"general"}</definedName>
    <definedName name="bvcb" localSheetId="8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localSheetId="32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33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localSheetId="10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localSheetId="9" hidden="1">{"via1",#N/A,TRUE,"general";"via2",#N/A,TRUE,"general";"via3",#N/A,TRUE,"general"}</definedName>
    <definedName name="bvn" localSheetId="8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localSheetId="32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33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localSheetId="10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localSheetId="9" hidden="1">{"via1",#N/A,TRUE,"general";"via2",#N/A,TRUE,"general";"via3",#N/A,TRUE,"general"}</definedName>
    <definedName name="by" localSheetId="8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localSheetId="5" hidden="1">{"TAB1",#N/A,TRUE,"GENERAL";"TAB2",#N/A,TRUE,"GENERAL";"TAB3",#N/A,TRUE,"GENERAL";"TAB4",#N/A,TRUE,"GENERAL";"TAB5",#N/A,TRUE,"GENERAL"}</definedName>
    <definedName name="ccccc" localSheetId="32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localSheetId="33" hidden="1">{"TAB1",#N/A,TRUE,"GENERAL";"TAB2",#N/A,TRUE,"GENERAL";"TAB3",#N/A,TRUE,"GENERAL";"TAB4",#N/A,TRUE,"GENERAL";"TAB5",#N/A,TRUE,"GENERAL"}</definedName>
    <definedName name="ccccc" localSheetId="7" hidden="1">{"TAB1",#N/A,TRUE,"GENERAL";"TAB2",#N/A,TRUE,"GENERAL";"TAB3",#N/A,TRUE,"GENERAL";"TAB4",#N/A,TRUE,"GENERAL";"TAB5",#N/A,TRUE,"GENERAL"}</definedName>
    <definedName name="ccccc" localSheetId="10" hidden="1">{"TAB1",#N/A,TRUE,"GENERAL";"TAB2",#N/A,TRUE,"GENERAL";"TAB3",#N/A,TRUE,"GENERAL";"TAB4",#N/A,TRUE,"GENERAL";"TAB5",#N/A,TRUE,"GENERAL"}</definedName>
    <definedName name="ccccc" localSheetId="6" hidden="1">{"TAB1",#N/A,TRUE,"GENERAL";"TAB2",#N/A,TRUE,"GENERAL";"TAB3",#N/A,TRUE,"GENERAL";"TAB4",#N/A,TRUE,"GENERAL";"TAB5",#N/A,TRUE,"GENERAL"}</definedName>
    <definedName name="ccccc" localSheetId="9" hidden="1">{"TAB1",#N/A,TRUE,"GENERAL";"TAB2",#N/A,TRUE,"GENERAL";"TAB3",#N/A,TRUE,"GENERAL";"TAB4",#N/A,TRUE,"GENERAL";"TAB5",#N/A,TRUE,"GENERAL"}</definedName>
    <definedName name="ccccc" localSheetId="8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5" hidden="1">{"via1",#N/A,TRUE,"general";"via2",#N/A,TRUE,"general";"via3",#N/A,TRUE,"general"}</definedName>
    <definedName name="cdcdc" localSheetId="32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localSheetId="33" hidden="1">{"via1",#N/A,TRUE,"general";"via2",#N/A,TRUE,"general";"via3",#N/A,TRUE,"general"}</definedName>
    <definedName name="cdcdc" localSheetId="7" hidden="1">{"via1",#N/A,TRUE,"general";"via2",#N/A,TRUE,"general";"via3",#N/A,TRUE,"general"}</definedName>
    <definedName name="cdcdc" localSheetId="10" hidden="1">{"via1",#N/A,TRUE,"general";"via2",#N/A,TRUE,"general";"via3",#N/A,TRUE,"general"}</definedName>
    <definedName name="cdcdc" localSheetId="6" hidden="1">{"via1",#N/A,TRUE,"general";"via2",#N/A,TRUE,"general";"via3",#N/A,TRUE,"general"}</definedName>
    <definedName name="cdcdc" localSheetId="9" hidden="1">{"via1",#N/A,TRUE,"general";"via2",#N/A,TRUE,"general";"via3",#N/A,TRUE,"general"}</definedName>
    <definedName name="cdcdc" localSheetId="8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hidden="1">{"via1",#N/A,TRUE,"general";"via2",#N/A,TRUE,"general";"via3",#N/A,TRUE,"general"}</definedName>
    <definedName name="cdfgrtfd" localSheetId="11" hidden="1">#REF!</definedName>
    <definedName name="cdfgrtfd" localSheetId="13" hidden="1">#REF!</definedName>
    <definedName name="cdfgrtfd" localSheetId="14" hidden="1">#REF!</definedName>
    <definedName name="cdfgrtfd" localSheetId="17" hidden="1">#REF!</definedName>
    <definedName name="cdfgrtfd" localSheetId="18" hidden="1">#REF!</definedName>
    <definedName name="cdfgrtfd" localSheetId="19" hidden="1">#REF!</definedName>
    <definedName name="cdfgrtfd" localSheetId="20" hidden="1">#REF!</definedName>
    <definedName name="cdfgrtfd" localSheetId="22" hidden="1">#REF!</definedName>
    <definedName name="cdfgrtfd" localSheetId="23" hidden="1">#REF!</definedName>
    <definedName name="cdfgrtfd" localSheetId="24" hidden="1">#REF!</definedName>
    <definedName name="cdfgrtfd" localSheetId="25" hidden="1">#REF!</definedName>
    <definedName name="cdfgrtfd" localSheetId="26" hidden="1">#REF!</definedName>
    <definedName name="cdfgrtfd" localSheetId="27" hidden="1">#REF!</definedName>
    <definedName name="cdfgrtfd" localSheetId="28" hidden="1">#REF!</definedName>
    <definedName name="cdfgrtfd" localSheetId="29" hidden="1">#REF!</definedName>
    <definedName name="cdfgrtfd" localSheetId="30" hidden="1">#REF!</definedName>
    <definedName name="cdfgrtfd" localSheetId="32" hidden="1">#REF!</definedName>
    <definedName name="cdfgrtfd" localSheetId="1" hidden="1">#REF!</definedName>
    <definedName name="cdfgrtfd" localSheetId="2" hidden="1">#REF!</definedName>
    <definedName name="cdfgrtfd" localSheetId="3" hidden="1">#REF!</definedName>
    <definedName name="cdfgrtfd" hidden="1">#REF!</definedName>
    <definedName name="ceerf" localSheetId="5" hidden="1">{"TAB1",#N/A,TRUE,"GENERAL";"TAB2",#N/A,TRUE,"GENERAL";"TAB3",#N/A,TRUE,"GENERAL";"TAB4",#N/A,TRUE,"GENERAL";"TAB5",#N/A,TRUE,"GENERAL"}</definedName>
    <definedName name="ceerf" localSheetId="32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localSheetId="33" hidden="1">{"TAB1",#N/A,TRUE,"GENERAL";"TAB2",#N/A,TRUE,"GENERAL";"TAB3",#N/A,TRUE,"GENERAL";"TAB4",#N/A,TRUE,"GENERAL";"TAB5",#N/A,TRUE,"GENERAL"}</definedName>
    <definedName name="ceerf" localSheetId="7" hidden="1">{"TAB1",#N/A,TRUE,"GENERAL";"TAB2",#N/A,TRUE,"GENERAL";"TAB3",#N/A,TRUE,"GENERAL";"TAB4",#N/A,TRUE,"GENERAL";"TAB5",#N/A,TRUE,"GENERAL"}</definedName>
    <definedName name="ceerf" localSheetId="10" hidden="1">{"TAB1",#N/A,TRUE,"GENERAL";"TAB2",#N/A,TRUE,"GENERAL";"TAB3",#N/A,TRUE,"GENERAL";"TAB4",#N/A,TRUE,"GENERAL";"TAB5",#N/A,TRUE,"GENERAL"}</definedName>
    <definedName name="ceerf" localSheetId="6" hidden="1">{"TAB1",#N/A,TRUE,"GENERAL";"TAB2",#N/A,TRUE,"GENERAL";"TAB3",#N/A,TRUE,"GENERAL";"TAB4",#N/A,TRUE,"GENERAL";"TAB5",#N/A,TRUE,"GENERAL"}</definedName>
    <definedName name="ceerf" localSheetId="9" hidden="1">{"TAB1",#N/A,TRUE,"GENERAL";"TAB2",#N/A,TRUE,"GENERAL";"TAB3",#N/A,TRUE,"GENERAL";"TAB4",#N/A,TRUE,"GENERAL";"TAB5",#N/A,TRUE,"GENERAL"}</definedName>
    <definedName name="ceerf" localSheetId="8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ntro" localSheetId="5" hidden="1">{#N/A,#N/A,FALSE,"GRAFICO";#N/A,#N/A,FALSE,"CAJA (2)";#N/A,#N/A,FALSE,"TERCEROS-PROMEDIO";#N/A,#N/A,FALSE,"CAJA";#N/A,#N/A,FALSE,"INGRESOS1995-2003";#N/A,#N/A,FALSE,"GASTOS1995-2003"}</definedName>
    <definedName name="centro" localSheetId="32" hidden="1">{#N/A,#N/A,FALSE,"GRAFICO";#N/A,#N/A,FALSE,"CAJA (2)";#N/A,#N/A,FALSE,"TERCEROS-PROMEDIO";#N/A,#N/A,FALSE,"CAJA";#N/A,#N/A,FALSE,"INGRESOS1995-2003";#N/A,#N/A,FALSE,"GASTOS1995-2003"}</definedName>
    <definedName name="centro" localSheetId="0" hidden="1">{#N/A,#N/A,FALSE,"GRAFICO";#N/A,#N/A,FALSE,"CAJA (2)";#N/A,#N/A,FALSE,"TERCEROS-PROMEDIO";#N/A,#N/A,FALSE,"CAJA";#N/A,#N/A,FALSE,"INGRESOS1995-2003";#N/A,#N/A,FALSE,"GASTOS1995-2003"}</definedName>
    <definedName name="centro" localSheetId="33" hidden="1">{#N/A,#N/A,FALSE,"GRAFICO";#N/A,#N/A,FALSE,"CAJA (2)";#N/A,#N/A,FALSE,"TERCEROS-PROMEDIO";#N/A,#N/A,FALSE,"CAJA";#N/A,#N/A,FALSE,"INGRESOS1995-2003";#N/A,#N/A,FALSE,"GASTOS1995-2003"}</definedName>
    <definedName name="centro" localSheetId="7" hidden="1">{#N/A,#N/A,FALSE,"GRAFICO";#N/A,#N/A,FALSE,"CAJA (2)";#N/A,#N/A,FALSE,"TERCEROS-PROMEDIO";#N/A,#N/A,FALSE,"CAJA";#N/A,#N/A,FALSE,"INGRESOS1995-2003";#N/A,#N/A,FALSE,"GASTOS1995-2003"}</definedName>
    <definedName name="centro" localSheetId="10" hidden="1">{#N/A,#N/A,FALSE,"GRAFICO";#N/A,#N/A,FALSE,"CAJA (2)";#N/A,#N/A,FALSE,"TERCEROS-PROMEDIO";#N/A,#N/A,FALSE,"CAJA";#N/A,#N/A,FALSE,"INGRESOS1995-2003";#N/A,#N/A,FALSE,"GASTOS1995-2003"}</definedName>
    <definedName name="centro" localSheetId="6" hidden="1">{#N/A,#N/A,FALSE,"GRAFICO";#N/A,#N/A,FALSE,"CAJA (2)";#N/A,#N/A,FALSE,"TERCEROS-PROMEDIO";#N/A,#N/A,FALSE,"CAJA";#N/A,#N/A,FALSE,"INGRESOS1995-2003";#N/A,#N/A,FALSE,"GASTOS1995-2003"}</definedName>
    <definedName name="centro" localSheetId="9" hidden="1">{#N/A,#N/A,FALSE,"GRAFICO";#N/A,#N/A,FALSE,"CAJA (2)";#N/A,#N/A,FALSE,"TERCEROS-PROMEDIO";#N/A,#N/A,FALSE,"CAJA";#N/A,#N/A,FALSE,"INGRESOS1995-2003";#N/A,#N/A,FALSE,"GASTOS1995-2003"}</definedName>
    <definedName name="centro" localSheetId="8" hidden="1">{#N/A,#N/A,FALSE,"GRAFICO";#N/A,#N/A,FALSE,"CAJA (2)";#N/A,#N/A,FALSE,"TERCEROS-PROMEDIO";#N/A,#N/A,FALSE,"CAJA";#N/A,#N/A,FALSE,"INGRESOS1995-2003";#N/A,#N/A,FALSE,"GASTOS1995-2003"}</definedName>
    <definedName name="centro" localSheetId="2" hidden="1">{#N/A,#N/A,FALSE,"GRAFICO";#N/A,#N/A,FALSE,"CAJA (2)";#N/A,#N/A,FALSE,"TERCEROS-PROMEDIO";#N/A,#N/A,FALSE,"CAJA";#N/A,#N/A,FALSE,"INGRESOS1995-2003";#N/A,#N/A,FALSE,"GASTOS1995-2003"}</definedName>
    <definedName name="centro" localSheetId="4" hidden="1">{#N/A,#N/A,FALSE,"GRAFICO";#N/A,#N/A,FALSE,"CAJA (2)";#N/A,#N/A,FALSE,"TERCEROS-PROMEDIO";#N/A,#N/A,FALSE,"CAJA";#N/A,#N/A,FALSE,"INGRESOS1995-2003";#N/A,#N/A,FALSE,"GASTOS1995-2003"}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cjsa" localSheetId="11" hidden="1">#REF!</definedName>
    <definedName name="cjsa" localSheetId="13" hidden="1">#REF!</definedName>
    <definedName name="cjsa" localSheetId="14" hidden="1">#REF!</definedName>
    <definedName name="cjsa" localSheetId="17" hidden="1">#REF!</definedName>
    <definedName name="cjsa" localSheetId="18" hidden="1">#REF!</definedName>
    <definedName name="cjsa" localSheetId="19" hidden="1">#REF!</definedName>
    <definedName name="cjsa" localSheetId="20" hidden="1">#REF!</definedName>
    <definedName name="cjsa" localSheetId="22" hidden="1">#REF!</definedName>
    <definedName name="cjsa" localSheetId="23" hidden="1">#REF!</definedName>
    <definedName name="cjsa" localSheetId="24" hidden="1">#REF!</definedName>
    <definedName name="cjsa" localSheetId="25" hidden="1">#REF!</definedName>
    <definedName name="cjsa" localSheetId="26" hidden="1">#REF!</definedName>
    <definedName name="cjsa" localSheetId="27" hidden="1">#REF!</definedName>
    <definedName name="cjsa" localSheetId="28" hidden="1">#REF!</definedName>
    <definedName name="cjsa" localSheetId="29" hidden="1">#REF!</definedName>
    <definedName name="cjsa" localSheetId="30" hidden="1">#REF!</definedName>
    <definedName name="cjsa" localSheetId="32" hidden="1">#REF!</definedName>
    <definedName name="cjsa" localSheetId="1" hidden="1">#REF!</definedName>
    <definedName name="cjsa" localSheetId="2" hidden="1">#REF!</definedName>
    <definedName name="cjsa" localSheetId="3" hidden="1">#REF!</definedName>
    <definedName name="cjsa" hidden="1">#REF!</definedName>
    <definedName name="CODIGOEQUIPOS" localSheetId="5">'[11]INSUMOS EQUIPOS'!$A$7:$A$50</definedName>
    <definedName name="CODIGOEQUIPOS" localSheetId="32">'[8]INSUMOS EQUIPOS'!$A$7:$A$50</definedName>
    <definedName name="CODIGOEQUIPOS" localSheetId="0">'[11]INSUMOS EQUIPOS'!$A$7:$A$50</definedName>
    <definedName name="CODIGOEQUIPOS" localSheetId="33">'[9]INSUMOS EQUIPOS'!$A$7:$A$50</definedName>
    <definedName name="CODIGOEQUIPOS" localSheetId="10">'[11]INSUMOS EQUIPOS'!$A$7:$A$50</definedName>
    <definedName name="CODIGOEQUIPOS" localSheetId="9">'[11]INSUMOS EQUIPOS'!$A$7:$A$50</definedName>
    <definedName name="CODIGOEQUIPOS" localSheetId="8">'[11]INSUMOS EQUIPOS'!$A$7:$A$50</definedName>
    <definedName name="CODIGOEQUIPOS" localSheetId="2">'[10]INSUMOS EQUIPOS'!$A$7:$A$50</definedName>
    <definedName name="CODIGOEQUIPOS" localSheetId="4">'[11]INSUMOS EQUIPOS'!$A$7:$A$50</definedName>
    <definedName name="CODIGOEQUIPOS">'INSUMOS EQUIPOS'!$A$7:$A$50</definedName>
    <definedName name="CODIGOMATERIALES" localSheetId="5">'[11]INSUMOS MATERIALES'!$A$7:$A$99</definedName>
    <definedName name="CODIGOMATERIALES" localSheetId="32">'[8]INSUMOS MATERIALES'!$A$7:$A$99</definedName>
    <definedName name="CODIGOMATERIALES" localSheetId="0">'[11]INSUMOS MATERIALES'!$A$7:$A$99</definedName>
    <definedName name="CODIGOMATERIALES" localSheetId="33">'[9]INSUMOS MATERIALES'!$A$7:$A$99</definedName>
    <definedName name="CODIGOMATERIALES" localSheetId="7">'INSUMOS MATERIALES'!$A$7:$A$99</definedName>
    <definedName name="CODIGOMATERIALES" localSheetId="10">'[11]INSUMOS MATERIALES'!$A$7:$A$99</definedName>
    <definedName name="CODIGOMATERIALES" localSheetId="9">'[11]INSUMOS MATERIALES'!$A$7:$A$99</definedName>
    <definedName name="CODIGOMATERIALES" localSheetId="8">'[11]INSUMOS MATERIALES'!$A$7:$A$99</definedName>
    <definedName name="CODIGOMATERIALES" localSheetId="2">'[10]INSUMOS MATERIALES'!$A$7:$A$99</definedName>
    <definedName name="CODIGOMATERIALES" localSheetId="4">'[11]INSUMOS MATERIALES'!$A$7:$A$99</definedName>
    <definedName name="CODIGOMATERIALES">'INSUMOS MATERIALES'!$A$7:$A$99</definedName>
    <definedName name="CÓDIGOS_EQUIPOS">'[12]INSUMOS EQUIPOS'!$A$8:$A$105</definedName>
    <definedName name="CÓDIGOS_MANO_DE_OBRA">'[12]INSUMOS MANO DE OBRA'!$A$8:$A$63</definedName>
    <definedName name="CODIGOSMANODEOBRA" localSheetId="5">'INSUMOS MANO DE OBRA'!$A$7:$A$61</definedName>
    <definedName name="CODIGOSMANODEOBRA" localSheetId="32">'[8]INSUMOS MANO DE OBRA'!$A$7:$A$61</definedName>
    <definedName name="CODIGOSMANODEOBRA" localSheetId="0">#REF!</definedName>
    <definedName name="CODIGOSMANODEOBRA" localSheetId="33">'[9]INSUMOS MANO DE OBRA'!$A$7:$A$61</definedName>
    <definedName name="CODIGOSMANODEOBRA" localSheetId="10">'INSUMOS MANO DE OBRA'!$A$7:$A$61</definedName>
    <definedName name="CODIGOSMANODEOBRA" localSheetId="9">'INSUMOS MANO DE OBRA'!$A$7:$A$61</definedName>
    <definedName name="CODIGOSMANODEOBRA" localSheetId="8">'INSUMOS MANO DE OBRA'!$A$7:$A$61</definedName>
    <definedName name="CODIGOSMANODEOBRA" localSheetId="2">'[10]INSUMOS MANO DE OBRA'!$A$7:$A$61</definedName>
    <definedName name="CODIGOSMANODEOBRA" localSheetId="4">'INSUMOS MANO DE OBRA'!$A$7:$A$61</definedName>
    <definedName name="CODIGOSMANODEOBRA">[7]PRESUPUESTO!$A$7:$A$61</definedName>
    <definedName name="CODIGOSSERVICIOS" localSheetId="5">'INSUMOS SERVICIOS'!$A$7:$A$21</definedName>
    <definedName name="CODIGOSSERVICIOS" localSheetId="32">'[8]INSUMOS SERVICIOS'!$A$7:$A$21</definedName>
    <definedName name="CODIGOSSERVICIOS" localSheetId="0">#REF!</definedName>
    <definedName name="CODIGOSSERVICIOS" localSheetId="33">'[9]INSUMOS SERVICIOS'!$A$7:$A$21</definedName>
    <definedName name="CODIGOSSERVICIOS" localSheetId="10">'INSUMOS SERVICIOS'!$A$7:$A$21</definedName>
    <definedName name="CODIGOSSERVICIOS" localSheetId="9">'INSUMOS SERVICIOS'!$A$7:$A$21</definedName>
    <definedName name="CODIGOSSERVICIOS" localSheetId="8">'INSUMOS SERVICIOS'!$A$7:$A$21</definedName>
    <definedName name="CODIGOSSERVICIOS" localSheetId="2">'[10]INSUMOS SERVICIOS'!$A$7:$A$21</definedName>
    <definedName name="CODIGOSSERVICIOS" localSheetId="4">'INSUMOS SERVICIOS'!$A$7:$A$21</definedName>
    <definedName name="CODIGOSSERVICIOS">'[7]4.1.54'!$A$7:$A$21</definedName>
    <definedName name="CODIGOTRANSPORTES" localSheetId="5">'INSUMOS TRANSPORTES'!$A$7:$A$33</definedName>
    <definedName name="CODIGOTRANSPORTES" localSheetId="32">'[8]INSUMOS TRANSPORTES'!$A$7:$A$33</definedName>
    <definedName name="CODIGOTRANSPORTES" localSheetId="0">#REF!</definedName>
    <definedName name="CODIGOTRANSPORTES" localSheetId="33">'[9]INSUMOS TRANSPORTES'!$A$7:$A$33</definedName>
    <definedName name="CODIGOTRANSPORTES" localSheetId="10">'INSUMOS TRANSPORTES'!$A$7:$A$33</definedName>
    <definedName name="CODIGOTRANSPORTES" localSheetId="9">'INSUMOS TRANSPORTES'!$A$7:$A$33</definedName>
    <definedName name="CODIGOTRANSPORTES" localSheetId="8">'INSUMOS TRANSPORTES'!$A$7:$A$33</definedName>
    <definedName name="CODIGOTRANSPORTES" localSheetId="2">'[10]INSUMOS TRANSPORTES'!$A$7:$A$33</definedName>
    <definedName name="CODIGOTRANSPORTES" localSheetId="4">'INSUMOS TRANSPORTES'!$A$7:$A$33</definedName>
    <definedName name="CODIGOTRANSPORTES">[7]PRESUPUESTO!$A$7:$A$33</definedName>
    <definedName name="_xlnm.Criteria" localSheetId="5" hidden="1">{#N/A,#N/A,FALSE,"GRAFICO";#N/A,#N/A,FALSE,"CAJA (2)";#N/A,#N/A,FALSE,"TERCEROS-PROMEDIO";#N/A,#N/A,FALSE,"CAJA";#N/A,#N/A,FALSE,"INGRESOS1995-2003";#N/A,#N/A,FALSE,"GASTOS1995-2003"}</definedName>
    <definedName name="_xlnm.Criteria" localSheetId="32" hidden="1">{#N/A,#N/A,FALSE,"GRAFICO";#N/A,#N/A,FALSE,"CAJA (2)";#N/A,#N/A,FALSE,"TERCEROS-PROMEDIO";#N/A,#N/A,FALSE,"CAJA";#N/A,#N/A,FALSE,"INGRESOS1995-2003";#N/A,#N/A,FALSE,"GASTOS1995-2003"}</definedName>
    <definedName name="_xlnm.Criteria" localSheetId="0" hidden="1">{#N/A,#N/A,FALSE,"GRAFICO";#N/A,#N/A,FALSE,"CAJA (2)";#N/A,#N/A,FALSE,"TERCEROS-PROMEDIO";#N/A,#N/A,FALSE,"CAJA";#N/A,#N/A,FALSE,"INGRESOS1995-2003";#N/A,#N/A,FALSE,"GASTOS1995-2003"}</definedName>
    <definedName name="_xlnm.Criteria" localSheetId="33" hidden="1">{#N/A,#N/A,FALSE,"GRAFICO";#N/A,#N/A,FALSE,"CAJA (2)";#N/A,#N/A,FALSE,"TERCEROS-PROMEDIO";#N/A,#N/A,FALSE,"CAJA";#N/A,#N/A,FALSE,"INGRESOS1995-2003";#N/A,#N/A,FALSE,"GASTOS1995-2003"}</definedName>
    <definedName name="_xlnm.Criteria" localSheetId="7" hidden="1">{#N/A,#N/A,FALSE,"GRAFICO";#N/A,#N/A,FALSE,"CAJA (2)";#N/A,#N/A,FALSE,"TERCEROS-PROMEDIO";#N/A,#N/A,FALSE,"CAJA";#N/A,#N/A,FALSE,"INGRESOS1995-2003";#N/A,#N/A,FALSE,"GASTOS1995-2003"}</definedName>
    <definedName name="_xlnm.Criteria" localSheetId="10" hidden="1">{#N/A,#N/A,FALSE,"GRAFICO";#N/A,#N/A,FALSE,"CAJA (2)";#N/A,#N/A,FALSE,"TERCEROS-PROMEDIO";#N/A,#N/A,FALSE,"CAJA";#N/A,#N/A,FALSE,"INGRESOS1995-2003";#N/A,#N/A,FALSE,"GASTOS1995-2003"}</definedName>
    <definedName name="_xlnm.Criteria" localSheetId="6" hidden="1">{#N/A,#N/A,FALSE,"GRAFICO";#N/A,#N/A,FALSE,"CAJA (2)";#N/A,#N/A,FALSE,"TERCEROS-PROMEDIO";#N/A,#N/A,FALSE,"CAJA";#N/A,#N/A,FALSE,"INGRESOS1995-2003";#N/A,#N/A,FALSE,"GASTOS1995-2003"}</definedName>
    <definedName name="_xlnm.Criteria" localSheetId="9" hidden="1">{#N/A,#N/A,FALSE,"GRAFICO";#N/A,#N/A,FALSE,"CAJA (2)";#N/A,#N/A,FALSE,"TERCEROS-PROMEDIO";#N/A,#N/A,FALSE,"CAJA";#N/A,#N/A,FALSE,"INGRESOS1995-2003";#N/A,#N/A,FALSE,"GASTOS1995-2003"}</definedName>
    <definedName name="_xlnm.Criteria" localSheetId="8" hidden="1">{#N/A,#N/A,FALSE,"GRAFICO";#N/A,#N/A,FALSE,"CAJA (2)";#N/A,#N/A,FALSE,"TERCEROS-PROMEDIO";#N/A,#N/A,FALSE,"CAJA";#N/A,#N/A,FALSE,"INGRESOS1995-2003";#N/A,#N/A,FALSE,"GASTOS1995-2003"}</definedName>
    <definedName name="_xlnm.Criteria" localSheetId="2" hidden="1">{#N/A,#N/A,FALSE,"GRAFICO";#N/A,#N/A,FALSE,"CAJA (2)";#N/A,#N/A,FALSE,"TERCEROS-PROMEDIO";#N/A,#N/A,FALSE,"CAJA";#N/A,#N/A,FALSE,"INGRESOS1995-2003";#N/A,#N/A,FALSE,"GASTOS1995-2003"}</definedName>
    <definedName name="_xlnm.Criteria" localSheetId="4" hidden="1">{#N/A,#N/A,FALSE,"GRAFICO";#N/A,#N/A,FALSE,"CAJA (2)";#N/A,#N/A,FALSE,"TERCEROS-PROMEDIO";#N/A,#N/A,FALSE,"CAJA";#N/A,#N/A,FALSE,"INGRESOS1995-2003";#N/A,#N/A,FALSE,"GASTOS1995-2003"}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t" localSheetId="5" hidden="1">{#N/A,#N/A,FALSE,"GRAFICO";#N/A,#N/A,FALSE,"CAJA (2)";#N/A,#N/A,FALSE,"TERCEROS-PROMEDIO";#N/A,#N/A,FALSE,"CAJA";#N/A,#N/A,FALSE,"INGRESOS1995-2003";#N/A,#N/A,FALSE,"GASTOS1995-2003"}</definedName>
    <definedName name="crt" localSheetId="32" hidden="1">{#N/A,#N/A,FALSE,"GRAFICO";#N/A,#N/A,FALSE,"CAJA (2)";#N/A,#N/A,FALSE,"TERCEROS-PROMEDIO";#N/A,#N/A,FALSE,"CAJA";#N/A,#N/A,FALSE,"INGRESOS1995-2003";#N/A,#N/A,FALSE,"GASTOS1995-2003"}</definedName>
    <definedName name="crt" localSheetId="0" hidden="1">{#N/A,#N/A,FALSE,"GRAFICO";#N/A,#N/A,FALSE,"CAJA (2)";#N/A,#N/A,FALSE,"TERCEROS-PROMEDIO";#N/A,#N/A,FALSE,"CAJA";#N/A,#N/A,FALSE,"INGRESOS1995-2003";#N/A,#N/A,FALSE,"GASTOS1995-2003"}</definedName>
    <definedName name="crt" localSheetId="33" hidden="1">{#N/A,#N/A,FALSE,"GRAFICO";#N/A,#N/A,FALSE,"CAJA (2)";#N/A,#N/A,FALSE,"TERCEROS-PROMEDIO";#N/A,#N/A,FALSE,"CAJA";#N/A,#N/A,FALSE,"INGRESOS1995-2003";#N/A,#N/A,FALSE,"GASTOS1995-2003"}</definedName>
    <definedName name="crt" localSheetId="7" hidden="1">{#N/A,#N/A,FALSE,"GRAFICO";#N/A,#N/A,FALSE,"CAJA (2)";#N/A,#N/A,FALSE,"TERCEROS-PROMEDIO";#N/A,#N/A,FALSE,"CAJA";#N/A,#N/A,FALSE,"INGRESOS1995-2003";#N/A,#N/A,FALSE,"GASTOS1995-2003"}</definedName>
    <definedName name="crt" localSheetId="10" hidden="1">{#N/A,#N/A,FALSE,"GRAFICO";#N/A,#N/A,FALSE,"CAJA (2)";#N/A,#N/A,FALSE,"TERCEROS-PROMEDIO";#N/A,#N/A,FALSE,"CAJA";#N/A,#N/A,FALSE,"INGRESOS1995-2003";#N/A,#N/A,FALSE,"GASTOS1995-2003"}</definedName>
    <definedName name="crt" localSheetId="6" hidden="1">{#N/A,#N/A,FALSE,"GRAFICO";#N/A,#N/A,FALSE,"CAJA (2)";#N/A,#N/A,FALSE,"TERCEROS-PROMEDIO";#N/A,#N/A,FALSE,"CAJA";#N/A,#N/A,FALSE,"INGRESOS1995-2003";#N/A,#N/A,FALSE,"GASTOS1995-2003"}</definedName>
    <definedName name="crt" localSheetId="9" hidden="1">{#N/A,#N/A,FALSE,"GRAFICO";#N/A,#N/A,FALSE,"CAJA (2)";#N/A,#N/A,FALSE,"TERCEROS-PROMEDIO";#N/A,#N/A,FALSE,"CAJA";#N/A,#N/A,FALSE,"INGRESOS1995-2003";#N/A,#N/A,FALSE,"GASTOS1995-2003"}</definedName>
    <definedName name="crt" localSheetId="8" hidden="1">{#N/A,#N/A,FALSE,"GRAFICO";#N/A,#N/A,FALSE,"CAJA (2)";#N/A,#N/A,FALSE,"TERCEROS-PROMEDIO";#N/A,#N/A,FALSE,"CAJA";#N/A,#N/A,FALSE,"INGRESOS1995-2003";#N/A,#N/A,FALSE,"GASTOS1995-2003"}</definedName>
    <definedName name="crt" localSheetId="2" hidden="1">{#N/A,#N/A,FALSE,"GRAFICO";#N/A,#N/A,FALSE,"CAJA (2)";#N/A,#N/A,FALSE,"TERCEROS-PROMEDIO";#N/A,#N/A,FALSE,"CAJA";#N/A,#N/A,FALSE,"INGRESOS1995-2003";#N/A,#N/A,FALSE,"GASTOS1995-2003"}</definedName>
    <definedName name="crt" localSheetId="4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CUNET" localSheetId="5" hidden="1">{"via1",#N/A,TRUE,"general";"via2",#N/A,TRUE,"general";"via3",#N/A,TRUE,"general"}</definedName>
    <definedName name="CUNET" localSheetId="32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localSheetId="33" hidden="1">{"via1",#N/A,TRUE,"general";"via2",#N/A,TRUE,"general";"via3",#N/A,TRUE,"general"}</definedName>
    <definedName name="CUNET" localSheetId="7" hidden="1">{"via1",#N/A,TRUE,"general";"via2",#N/A,TRUE,"general";"via3",#N/A,TRUE,"general"}</definedName>
    <definedName name="CUNET" localSheetId="10" hidden="1">{"via1",#N/A,TRUE,"general";"via2",#N/A,TRUE,"general";"via3",#N/A,TRUE,"general"}</definedName>
    <definedName name="CUNET" localSheetId="6" hidden="1">{"via1",#N/A,TRUE,"general";"via2",#N/A,TRUE,"general";"via3",#N/A,TRUE,"general"}</definedName>
    <definedName name="CUNET" localSheetId="9" hidden="1">{"via1",#N/A,TRUE,"general";"via2",#N/A,TRUE,"general";"via3",#N/A,TRUE,"general"}</definedName>
    <definedName name="CUNET" localSheetId="8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hidden="1">{"via1",#N/A,TRUE,"general";"via2",#N/A,TRUE,"general";"via3",#N/A,TRUE,"general"}</definedName>
    <definedName name="cvbcvbf" localSheetId="5" hidden="1">{#N/A,#N/A,TRUE,"INGENIERIA";#N/A,#N/A,TRUE,"COMPRAS";#N/A,#N/A,TRUE,"DIRECCION";#N/A,#N/A,TRUE,"RESUMEN"}</definedName>
    <definedName name="cvbcvbf" localSheetId="32" hidden="1">{#N/A,#N/A,TRUE,"INGENIERIA";#N/A,#N/A,TRUE,"COMPRAS";#N/A,#N/A,TRUE,"DIRECCION";#N/A,#N/A,TRUE,"RESUMEN"}</definedName>
    <definedName name="cvbcvbf" localSheetId="0" hidden="1">{#N/A,#N/A,TRUE,"INGENIERIA";#N/A,#N/A,TRUE,"COMPRAS";#N/A,#N/A,TRUE,"DIRECCION";#N/A,#N/A,TRUE,"RESUMEN"}</definedName>
    <definedName name="cvbcvbf" localSheetId="33" hidden="1">{#N/A,#N/A,TRUE,"INGENIERIA";#N/A,#N/A,TRUE,"COMPRAS";#N/A,#N/A,TRUE,"DIRECCION";#N/A,#N/A,TRUE,"RESUMEN"}</definedName>
    <definedName name="cvbcvbf" localSheetId="7" hidden="1">{#N/A,#N/A,TRUE,"INGENIERIA";#N/A,#N/A,TRUE,"COMPRAS";#N/A,#N/A,TRUE,"DIRECCION";#N/A,#N/A,TRUE,"RESUMEN"}</definedName>
    <definedName name="cvbcvbf" localSheetId="10" hidden="1">{#N/A,#N/A,TRUE,"INGENIERIA";#N/A,#N/A,TRUE,"COMPRAS";#N/A,#N/A,TRUE,"DIRECCION";#N/A,#N/A,TRUE,"RESUMEN"}</definedName>
    <definedName name="cvbcvbf" localSheetId="6" hidden="1">{#N/A,#N/A,TRUE,"INGENIERIA";#N/A,#N/A,TRUE,"COMPRAS";#N/A,#N/A,TRUE,"DIRECCION";#N/A,#N/A,TRUE,"RESUMEN"}</definedName>
    <definedName name="cvbcvbf" localSheetId="9" hidden="1">{#N/A,#N/A,TRUE,"INGENIERIA";#N/A,#N/A,TRUE,"COMPRAS";#N/A,#N/A,TRUE,"DIRECCION";#N/A,#N/A,TRUE,"RESUMEN"}</definedName>
    <definedName name="cvbcvbf" localSheetId="8" hidden="1">{#N/A,#N/A,TRUE,"INGENIERIA";#N/A,#N/A,TRUE,"COMPRAS";#N/A,#N/A,TRUE,"DIRECCION";#N/A,#N/A,TRUE,"RESUMEN"}</definedName>
    <definedName name="cvbcvbf" localSheetId="2" hidden="1">{#N/A,#N/A,TRUE,"INGENIERIA";#N/A,#N/A,TRUE,"COMPRAS";#N/A,#N/A,TRUE,"DIRECCION";#N/A,#N/A,TRUE,"RESUMEN"}</definedName>
    <definedName name="cvbcvbf" localSheetId="4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5" hidden="1">{"via1",#N/A,TRUE,"general";"via2",#N/A,TRUE,"general";"via3",#N/A,TRUE,"general"}</definedName>
    <definedName name="cvfvd" localSheetId="32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localSheetId="33" hidden="1">{"via1",#N/A,TRUE,"general";"via2",#N/A,TRUE,"general";"via3",#N/A,TRUE,"general"}</definedName>
    <definedName name="cvfvd" localSheetId="7" hidden="1">{"via1",#N/A,TRUE,"general";"via2",#N/A,TRUE,"general";"via3",#N/A,TRUE,"general"}</definedName>
    <definedName name="cvfvd" localSheetId="10" hidden="1">{"via1",#N/A,TRUE,"general";"via2",#N/A,TRUE,"general";"via3",#N/A,TRUE,"general"}</definedName>
    <definedName name="cvfvd" localSheetId="6" hidden="1">{"via1",#N/A,TRUE,"general";"via2",#N/A,TRUE,"general";"via3",#N/A,TRUE,"general"}</definedName>
    <definedName name="cvfvd" localSheetId="9" hidden="1">{"via1",#N/A,TRUE,"general";"via2",#N/A,TRUE,"general";"via3",#N/A,TRUE,"general"}</definedName>
    <definedName name="cvfvd" localSheetId="8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5" hidden="1">{"TAB1",#N/A,TRUE,"GENERAL";"TAB2",#N/A,TRUE,"GENERAL";"TAB3",#N/A,TRUE,"GENERAL";"TAB4",#N/A,TRUE,"GENERAL";"TAB5",#N/A,TRUE,"GENERAL"}</definedName>
    <definedName name="cvn" localSheetId="32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33" hidden="1">{"TAB1",#N/A,TRUE,"GENERAL";"TAB2",#N/A,TRUE,"GENERAL";"TAB3",#N/A,TRUE,"GENERAL";"TAB4",#N/A,TRUE,"GENERAL";"TAB5",#N/A,TRUE,"GENERAL"}</definedName>
    <definedName name="cvn" localSheetId="7" hidden="1">{"TAB1",#N/A,TRUE,"GENERAL";"TAB2",#N/A,TRUE,"GENERAL";"TAB3",#N/A,TRUE,"GENERAL";"TAB4",#N/A,TRUE,"GENERAL";"TAB5",#N/A,TRUE,"GENERAL"}</definedName>
    <definedName name="cvn" localSheetId="10" hidden="1">{"TAB1",#N/A,TRUE,"GENERAL";"TAB2",#N/A,TRUE,"GENERAL";"TAB3",#N/A,TRUE,"GENERAL";"TAB4",#N/A,TRUE,"GENERAL";"TAB5",#N/A,TRUE,"GENERAL"}</definedName>
    <definedName name="cvn" localSheetId="6" hidden="1">{"TAB1",#N/A,TRUE,"GENERAL";"TAB2",#N/A,TRUE,"GENERAL";"TAB3",#N/A,TRUE,"GENERAL";"TAB4",#N/A,TRUE,"GENERAL";"TAB5",#N/A,TRUE,"GENERAL"}</definedName>
    <definedName name="cvn" localSheetId="9" hidden="1">{"TAB1",#N/A,TRUE,"GENERAL";"TAB2",#N/A,TRUE,"GENERAL";"TAB3",#N/A,TRUE,"GENERAL";"TAB4",#N/A,TRUE,"GENERAL";"TAB5",#N/A,TRUE,"GENERAL"}</definedName>
    <definedName name="cvn" localSheetId="8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5" hidden="1">{"via1",#N/A,TRUE,"general";"via2",#N/A,TRUE,"general";"via3",#N/A,TRUE,"general"}</definedName>
    <definedName name="CVXC" localSheetId="32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localSheetId="33" hidden="1">{"via1",#N/A,TRUE,"general";"via2",#N/A,TRUE,"general";"via3",#N/A,TRUE,"general"}</definedName>
    <definedName name="CVXC" localSheetId="7" hidden="1">{"via1",#N/A,TRUE,"general";"via2",#N/A,TRUE,"general";"via3",#N/A,TRUE,"general"}</definedName>
    <definedName name="CVXC" localSheetId="10" hidden="1">{"via1",#N/A,TRUE,"general";"via2",#N/A,TRUE,"general";"via3",#N/A,TRUE,"general"}</definedName>
    <definedName name="CVXC" localSheetId="6" hidden="1">{"via1",#N/A,TRUE,"general";"via2",#N/A,TRUE,"general";"via3",#N/A,TRUE,"general"}</definedName>
    <definedName name="CVXC" localSheetId="9" hidden="1">{"via1",#N/A,TRUE,"general";"via2",#N/A,TRUE,"general";"via3",#N/A,TRUE,"general"}</definedName>
    <definedName name="CVXC" localSheetId="8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5" hidden="1">{"PYGT",#N/A,FALSE,"PYG";"ACTIT",#N/A,FALSE,"BCE_GRAL-ACTIVO";"PASIT",#N/A,FALSE,"BCE_GRAL-PASIVO-PATRIM";"CAJAT",#N/A,FALSE,"CAJA"}</definedName>
    <definedName name="D" localSheetId="32" hidden="1">{"PYGT",#N/A,FALSE,"PYG";"ACTIT",#N/A,FALSE,"BCE_GRAL-ACTIVO";"PASIT",#N/A,FALSE,"BCE_GRAL-PASIVO-PATRIM";"CAJAT",#N/A,FALSE,"CAJA"}</definedName>
    <definedName name="D" localSheetId="0" hidden="1">{"PYGT",#N/A,FALSE,"PYG";"ACTIT",#N/A,FALSE,"BCE_GRAL-ACTIVO";"PASIT",#N/A,FALSE,"BCE_GRAL-PASIVO-PATRIM";"CAJAT",#N/A,FALSE,"CAJA"}</definedName>
    <definedName name="D" localSheetId="33" hidden="1">{"PYGT",#N/A,FALSE,"PYG";"ACTIT",#N/A,FALSE,"BCE_GRAL-ACTIVO";"PASIT",#N/A,FALSE,"BCE_GRAL-PASIVO-PATRIM";"CAJAT",#N/A,FALSE,"CAJA"}</definedName>
    <definedName name="D" localSheetId="7" hidden="1">{"PYGT",#N/A,FALSE,"PYG";"ACTIT",#N/A,FALSE,"BCE_GRAL-ACTIVO";"PASIT",#N/A,FALSE,"BCE_GRAL-PASIVO-PATRIM";"CAJAT",#N/A,FALSE,"CAJA"}</definedName>
    <definedName name="D" localSheetId="10" hidden="1">{"PYGT",#N/A,FALSE,"PYG";"ACTIT",#N/A,FALSE,"BCE_GRAL-ACTIVO";"PASIT",#N/A,FALSE,"BCE_GRAL-PASIVO-PATRIM";"CAJAT",#N/A,FALSE,"CAJA"}</definedName>
    <definedName name="D" localSheetId="6" hidden="1">{"PYGT",#N/A,FALSE,"PYG";"ACTIT",#N/A,FALSE,"BCE_GRAL-ACTIVO";"PASIT",#N/A,FALSE,"BCE_GRAL-PASIVO-PATRIM";"CAJAT",#N/A,FALSE,"CAJA"}</definedName>
    <definedName name="D" localSheetId="9" hidden="1">{"PYGT",#N/A,FALSE,"PYG";"ACTIT",#N/A,FALSE,"BCE_GRAL-ACTIVO";"PASIT",#N/A,FALSE,"BCE_GRAL-PASIVO-PATRIM";"CAJAT",#N/A,FALSE,"CAJA"}</definedName>
    <definedName name="D" localSheetId="8" hidden="1">{"PYGT",#N/A,FALSE,"PYG";"ACTIT",#N/A,FALSE,"BCE_GRAL-ACTIVO";"PASIT",#N/A,FALSE,"BCE_GRAL-PASIVO-PATRIM";"CAJAT",#N/A,FALSE,"CAJA"}</definedName>
    <definedName name="D" localSheetId="2" hidden="1">{"PYGT",#N/A,FALSE,"PYG";"ACTIT",#N/A,FALSE,"BCE_GRAL-ACTIVO";"PASIT",#N/A,FALSE,"BCE_GRAL-PASIVO-PATRIM";"CAJAT",#N/A,FALSE,"CAJA"}</definedName>
    <definedName name="D" localSheetId="4" hidden="1">{"PYGT",#N/A,FALSE,"PYG";"ACTIT",#N/A,FALSE,"BCE_GRAL-ACTIVO";"PASIT",#N/A,FALSE,"BCE_GRAL-PASIVO-PATRIM";"CAJAT",#N/A,FALSE,"CAJA"}</definedName>
    <definedName name="D" hidden="1">{"PYGT",#N/A,FALSE,"PYG";"ACTIT",#N/A,FALSE,"BCE_GRAL-ACTIVO";"PASIT",#N/A,FALSE,"BCE_GRAL-PASIVO-PATRIM";"CAJAT",#N/A,FALSE,"CAJA"}</definedName>
    <definedName name="DASD" localSheetId="5" hidden="1">{"TAB1",#N/A,TRUE,"GENERAL";"TAB2",#N/A,TRUE,"GENERAL";"TAB3",#N/A,TRUE,"GENERAL";"TAB4",#N/A,TRUE,"GENERAL";"TAB5",#N/A,TRUE,"GENERAL"}</definedName>
    <definedName name="DASD" localSheetId="32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localSheetId="33" hidden="1">{"TAB1",#N/A,TRUE,"GENERAL";"TAB2",#N/A,TRUE,"GENERAL";"TAB3",#N/A,TRUE,"GENERAL";"TAB4",#N/A,TRUE,"GENERAL";"TAB5",#N/A,TRUE,"GENERAL"}</definedName>
    <definedName name="DASD" localSheetId="7" hidden="1">{"TAB1",#N/A,TRUE,"GENERAL";"TAB2",#N/A,TRUE,"GENERAL";"TAB3",#N/A,TRUE,"GENERAL";"TAB4",#N/A,TRUE,"GENERAL";"TAB5",#N/A,TRUE,"GENERAL"}</definedName>
    <definedName name="DASD" localSheetId="10" hidden="1">{"TAB1",#N/A,TRUE,"GENERAL";"TAB2",#N/A,TRUE,"GENERAL";"TAB3",#N/A,TRUE,"GENERAL";"TAB4",#N/A,TRUE,"GENERAL";"TAB5",#N/A,TRUE,"GENERAL"}</definedName>
    <definedName name="DASD" localSheetId="6" hidden="1">{"TAB1",#N/A,TRUE,"GENERAL";"TAB2",#N/A,TRUE,"GENERAL";"TAB3",#N/A,TRUE,"GENERAL";"TAB4",#N/A,TRUE,"GENERAL";"TAB5",#N/A,TRUE,"GENERAL"}</definedName>
    <definedName name="DASD" localSheetId="9" hidden="1">{"TAB1",#N/A,TRUE,"GENERAL";"TAB2",#N/A,TRUE,"GENERAL";"TAB3",#N/A,TRUE,"GENERAL";"TAB4",#N/A,TRUE,"GENERAL";"TAB5",#N/A,TRUE,"GENERAL"}</definedName>
    <definedName name="DASD" localSheetId="8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localSheetId="32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localSheetId="33" hidden="1">{"TAB1",#N/A,TRUE,"GENERAL";"TAB2",#N/A,TRUE,"GENERAL";"TAB3",#N/A,TRUE,"GENERAL";"TAB4",#N/A,TRUE,"GENERAL";"TAB5",#N/A,TRUE,"GENERAL"}</definedName>
    <definedName name="dbfdfbi" localSheetId="7" hidden="1">{"TAB1",#N/A,TRUE,"GENERAL";"TAB2",#N/A,TRUE,"GENERAL";"TAB3",#N/A,TRUE,"GENERAL";"TAB4",#N/A,TRUE,"GENERAL";"TAB5",#N/A,TRUE,"GENERAL"}</definedName>
    <definedName name="dbfdfbi" localSheetId="10" hidden="1">{"TAB1",#N/A,TRUE,"GENERAL";"TAB2",#N/A,TRUE,"GENERAL";"TAB3",#N/A,TRUE,"GENERAL";"TAB4",#N/A,TRUE,"GENERAL";"TAB5",#N/A,TRUE,"GENERAL"}</definedName>
    <definedName name="dbfdfbi" localSheetId="6" hidden="1">{"TAB1",#N/A,TRUE,"GENERAL";"TAB2",#N/A,TRUE,"GENERAL";"TAB3",#N/A,TRUE,"GENERAL";"TAB4",#N/A,TRUE,"GENERAL";"TAB5",#N/A,TRUE,"GENERAL"}</definedName>
    <definedName name="dbfdfbi" localSheetId="9" hidden="1">{"TAB1",#N/A,TRUE,"GENERAL";"TAB2",#N/A,TRUE,"GENERAL";"TAB3",#N/A,TRUE,"GENERAL";"TAB4",#N/A,TRUE,"GENERAL";"TAB5",#N/A,TRUE,"GENERAL"}</definedName>
    <definedName name="dbfdfbi" localSheetId="8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5" hidden="1">{"via1",#N/A,TRUE,"general";"via2",#N/A,TRUE,"general";"via3",#N/A,TRUE,"general"}</definedName>
    <definedName name="DCSDCTV" localSheetId="32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localSheetId="33" hidden="1">{"via1",#N/A,TRUE,"general";"via2",#N/A,TRUE,"general";"via3",#N/A,TRUE,"general"}</definedName>
    <definedName name="DCSDCTV" localSheetId="7" hidden="1">{"via1",#N/A,TRUE,"general";"via2",#N/A,TRUE,"general";"via3",#N/A,TRUE,"general"}</definedName>
    <definedName name="DCSDCTV" localSheetId="10" hidden="1">{"via1",#N/A,TRUE,"general";"via2",#N/A,TRUE,"general";"via3",#N/A,TRUE,"general"}</definedName>
    <definedName name="DCSDCTV" localSheetId="6" hidden="1">{"via1",#N/A,TRUE,"general";"via2",#N/A,TRUE,"general";"via3",#N/A,TRUE,"general"}</definedName>
    <definedName name="DCSDCTV" localSheetId="9" hidden="1">{"via1",#N/A,TRUE,"general";"via2",#N/A,TRUE,"general";"via3",#N/A,TRUE,"general"}</definedName>
    <definedName name="DCSDCTV" localSheetId="8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hidden="1">{"via1",#N/A,TRUE,"general";"via2",#N/A,TRUE,"general";"via3",#N/A,TRUE,"general"}</definedName>
    <definedName name="DDDD" localSheetId="5" hidden="1">{#N/A,#N/A,FALSE,"Estatico";#N/A,#N/A,FALSE,"Tuberia";#N/A,#N/A,FALSE,"Instrumentación";#N/A,#N/A,FALSE,"Mecanica";#N/A,#N/A,FALSE,"Electrico";#N/A,#N/A,FALSE,"Ofic.Civiles"}</definedName>
    <definedName name="DDDD" localSheetId="32" hidden="1">{#N/A,#N/A,FALSE,"Estatico";#N/A,#N/A,FALSE,"Tuberia";#N/A,#N/A,FALSE,"Instrumentación";#N/A,#N/A,FALSE,"Mecanica";#N/A,#N/A,FALSE,"Electrico";#N/A,#N/A,FALSE,"Ofic.Civiles"}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localSheetId="33" hidden="1">{#N/A,#N/A,FALSE,"Estatico";#N/A,#N/A,FALSE,"Tuberia";#N/A,#N/A,FALSE,"Instrumentación";#N/A,#N/A,FALSE,"Mecanica";#N/A,#N/A,FALSE,"Electrico";#N/A,#N/A,FALSE,"Ofic.Civiles"}</definedName>
    <definedName name="DDDD" localSheetId="7" hidden="1">{#N/A,#N/A,FALSE,"Estatico";#N/A,#N/A,FALSE,"Tuberia";#N/A,#N/A,FALSE,"Instrumentación";#N/A,#N/A,FALSE,"Mecanica";#N/A,#N/A,FALSE,"Electrico";#N/A,#N/A,FALSE,"Ofic.Civiles"}</definedName>
    <definedName name="DDDD" localSheetId="10" hidden="1">{#N/A,#N/A,FALSE,"Estatico";#N/A,#N/A,FALSE,"Tuberia";#N/A,#N/A,FALSE,"Instrumentación";#N/A,#N/A,FALSE,"Mecanica";#N/A,#N/A,FALSE,"Electrico";#N/A,#N/A,FALSE,"Ofic.Civiles"}</definedName>
    <definedName name="DDDD" localSheetId="6" hidden="1">{#N/A,#N/A,FALSE,"Estatico";#N/A,#N/A,FALSE,"Tuberia";#N/A,#N/A,FALSE,"Instrumentación";#N/A,#N/A,FALSE,"Mecanica";#N/A,#N/A,FALSE,"Electrico";#N/A,#N/A,FALSE,"Ofic.Civiles"}</definedName>
    <definedName name="DDDD" localSheetId="9" hidden="1">{#N/A,#N/A,FALSE,"Estatico";#N/A,#N/A,FALSE,"Tuberia";#N/A,#N/A,FALSE,"Instrumentación";#N/A,#N/A,FALSE,"Mecanica";#N/A,#N/A,FALSE,"Electrico";#N/A,#N/A,FALSE,"Ofic.Civiles"}</definedName>
    <definedName name="DDDD" localSheetId="8" hidden="1">{#N/A,#N/A,FALSE,"Estatico";#N/A,#N/A,FALSE,"Tuberia";#N/A,#N/A,FALSE,"Instrumentación";#N/A,#N/A,FALSE,"Mecanica";#N/A,#N/A,FALSE,"Electrico";#N/A,#N/A,FALSE,"Ofic.Civiles"}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 localSheetId="4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5" hidden="1">{#N/A,#N/A,FALSE,"orthoflow";#N/A,#N/A,FALSE,"Miscelaneos";#N/A,#N/A,FALSE,"Instrumentacio";#N/A,#N/A,FALSE,"Electrico";#N/A,#N/A,FALSE,"Valv. Seguridad"}</definedName>
    <definedName name="DDDDDDD" localSheetId="32" hidden="1">{#N/A,#N/A,FALSE,"orthoflow";#N/A,#N/A,FALSE,"Miscelaneos";#N/A,#N/A,FALSE,"Instrumentacio";#N/A,#N/A,FALSE,"Electrico";#N/A,#N/A,FALSE,"Valv. Seguridad"}</definedName>
    <definedName name="DDDDDDD" localSheetId="0" hidden="1">{#N/A,#N/A,FALSE,"orthoflow";#N/A,#N/A,FALSE,"Miscelaneos";#N/A,#N/A,FALSE,"Instrumentacio";#N/A,#N/A,FALSE,"Electrico";#N/A,#N/A,FALSE,"Valv. Seguridad"}</definedName>
    <definedName name="DDDDDDD" localSheetId="33" hidden="1">{#N/A,#N/A,FALSE,"orthoflow";#N/A,#N/A,FALSE,"Miscelaneos";#N/A,#N/A,FALSE,"Instrumentacio";#N/A,#N/A,FALSE,"Electrico";#N/A,#N/A,FALSE,"Valv. Seguridad"}</definedName>
    <definedName name="DDDDDDD" localSheetId="7" hidden="1">{#N/A,#N/A,FALSE,"orthoflow";#N/A,#N/A,FALSE,"Miscelaneos";#N/A,#N/A,FALSE,"Instrumentacio";#N/A,#N/A,FALSE,"Electrico";#N/A,#N/A,FALSE,"Valv. Seguridad"}</definedName>
    <definedName name="DDDDDDD" localSheetId="10" hidden="1">{#N/A,#N/A,FALSE,"orthoflow";#N/A,#N/A,FALSE,"Miscelaneos";#N/A,#N/A,FALSE,"Instrumentacio";#N/A,#N/A,FALSE,"Electrico";#N/A,#N/A,FALSE,"Valv. Seguridad"}</definedName>
    <definedName name="DDDDDDD" localSheetId="6" hidden="1">{#N/A,#N/A,FALSE,"orthoflow";#N/A,#N/A,FALSE,"Miscelaneos";#N/A,#N/A,FALSE,"Instrumentacio";#N/A,#N/A,FALSE,"Electrico";#N/A,#N/A,FALSE,"Valv. Seguridad"}</definedName>
    <definedName name="DDDDDDD" localSheetId="9" hidden="1">{#N/A,#N/A,FALSE,"orthoflow";#N/A,#N/A,FALSE,"Miscelaneos";#N/A,#N/A,FALSE,"Instrumentacio";#N/A,#N/A,FALSE,"Electrico";#N/A,#N/A,FALSE,"Valv. Seguridad"}</definedName>
    <definedName name="DDDDDDD" localSheetId="8" hidden="1">{#N/A,#N/A,FALSE,"orthoflow";#N/A,#N/A,FALSE,"Miscelaneos";#N/A,#N/A,FALSE,"Instrumentacio";#N/A,#N/A,FALSE,"Electrico";#N/A,#N/A,FALSE,"Valv. Seguridad"}</definedName>
    <definedName name="DDDDDDD" localSheetId="2" hidden="1">{#N/A,#N/A,FALSE,"orthoflow";#N/A,#N/A,FALSE,"Miscelaneos";#N/A,#N/A,FALSE,"Instrumentacio";#N/A,#N/A,FALSE,"Electrico";#N/A,#N/A,FALSE,"Valv. Seguridad"}</definedName>
    <definedName name="DDDDDDD" localSheetId="4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5" hidden="1">{"via1",#N/A,TRUE,"general";"via2",#N/A,TRUE,"general";"via3",#N/A,TRUE,"general"}</definedName>
    <definedName name="ddddt" localSheetId="32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localSheetId="33" hidden="1">{"via1",#N/A,TRUE,"general";"via2",#N/A,TRUE,"general";"via3",#N/A,TRUE,"general"}</definedName>
    <definedName name="ddddt" localSheetId="7" hidden="1">{"via1",#N/A,TRUE,"general";"via2",#N/A,TRUE,"general";"via3",#N/A,TRUE,"general"}</definedName>
    <definedName name="ddddt" localSheetId="10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localSheetId="9" hidden="1">{"via1",#N/A,TRUE,"general";"via2",#N/A,TRUE,"general";"via3",#N/A,TRUE,"general"}</definedName>
    <definedName name="ddddt" localSheetId="8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5" hidden="1">{"TAB1",#N/A,TRUE,"GENERAL";"TAB2",#N/A,TRUE,"GENERAL";"TAB3",#N/A,TRUE,"GENERAL";"TAB4",#N/A,TRUE,"GENERAL";"TAB5",#N/A,TRUE,"GENERAL"}</definedName>
    <definedName name="ddewdw" localSheetId="32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33" hidden="1">{"TAB1",#N/A,TRUE,"GENERAL";"TAB2",#N/A,TRUE,"GENERAL";"TAB3",#N/A,TRUE,"GENERAL";"TAB4",#N/A,TRUE,"GENERAL";"TAB5",#N/A,TRUE,"GENERAL"}</definedName>
    <definedName name="ddewdw" localSheetId="7" hidden="1">{"TAB1",#N/A,TRUE,"GENERAL";"TAB2",#N/A,TRUE,"GENERAL";"TAB3",#N/A,TRUE,"GENERAL";"TAB4",#N/A,TRUE,"GENERAL";"TAB5",#N/A,TRUE,"GENERAL"}</definedName>
    <definedName name="ddewdw" localSheetId="10" hidden="1">{"TAB1",#N/A,TRUE,"GENERAL";"TAB2",#N/A,TRUE,"GENERAL";"TAB3",#N/A,TRUE,"GENERAL";"TAB4",#N/A,TRUE,"GENERAL";"TAB5",#N/A,TRUE,"GENERAL"}</definedName>
    <definedName name="ddewdw" localSheetId="6" hidden="1">{"TAB1",#N/A,TRUE,"GENERAL";"TAB2",#N/A,TRUE,"GENERAL";"TAB3",#N/A,TRUE,"GENERAL";"TAB4",#N/A,TRUE,"GENERAL";"TAB5",#N/A,TRUE,"GENERAL"}</definedName>
    <definedName name="ddewdw" localSheetId="9" hidden="1">{"TAB1",#N/A,TRUE,"GENERAL";"TAB2",#N/A,TRUE,"GENERAL";"TAB3",#N/A,TRUE,"GENERAL";"TAB4",#N/A,TRUE,"GENERAL";"TAB5",#N/A,TRUE,"GENERAL"}</definedName>
    <definedName name="ddewdw" localSheetId="8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localSheetId="32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33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localSheetId="10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localSheetId="9" hidden="1">{"TAB1",#N/A,TRUE,"GENERAL";"TAB2",#N/A,TRUE,"GENERAL";"TAB3",#N/A,TRUE,"GENERAL";"TAB4",#N/A,TRUE,"GENERAL";"TAB5",#N/A,TRUE,"GENERAL"}</definedName>
    <definedName name="ddfdh" localSheetId="8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localSheetId="32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33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localSheetId="10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localSheetId="9" hidden="1">{"TAB1",#N/A,TRUE,"GENERAL";"TAB2",#N/A,TRUE,"GENERAL";"TAB3",#N/A,TRUE,"GENERAL";"TAB4",#N/A,TRUE,"GENERAL";"TAB5",#N/A,TRUE,"GENERAL"}</definedName>
    <definedName name="DDGSDP" localSheetId="8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localSheetId="32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localSheetId="33" hidden="1">{"TAB1",#N/A,TRUE,"GENERAL";"TAB2",#N/A,TRUE,"GENERAL";"TAB3",#N/A,TRUE,"GENERAL";"TAB4",#N/A,TRUE,"GENERAL";"TAB5",#N/A,TRUE,"GENERAL"}</definedName>
    <definedName name="deded" localSheetId="7" hidden="1">{"TAB1",#N/A,TRUE,"GENERAL";"TAB2",#N/A,TRUE,"GENERAL";"TAB3",#N/A,TRUE,"GENERAL";"TAB4",#N/A,TRUE,"GENERAL";"TAB5",#N/A,TRUE,"GENERAL"}</definedName>
    <definedName name="deded" localSheetId="10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localSheetId="9" hidden="1">{"TAB1",#N/A,TRUE,"GENERAL";"TAB2",#N/A,TRUE,"GENERAL";"TAB3",#N/A,TRUE,"GENERAL";"TAB4",#N/A,TRUE,"GENERAL";"TAB5",#N/A,TRUE,"GENERAL"}</definedName>
    <definedName name="deded" localSheetId="8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5" hidden="1">{"via1",#N/A,TRUE,"general";"via2",#N/A,TRUE,"general";"via3",#N/A,TRUE,"general"}</definedName>
    <definedName name="defd" localSheetId="32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localSheetId="33" hidden="1">{"via1",#N/A,TRUE,"general";"via2",#N/A,TRUE,"general";"via3",#N/A,TRUE,"general"}</definedName>
    <definedName name="defd" localSheetId="7" hidden="1">{"via1",#N/A,TRUE,"general";"via2",#N/A,TRUE,"general";"via3",#N/A,TRUE,"general"}</definedName>
    <definedName name="defd" localSheetId="10" hidden="1">{"via1",#N/A,TRUE,"general";"via2",#N/A,TRUE,"general";"via3",#N/A,TRUE,"general"}</definedName>
    <definedName name="defd" localSheetId="6" hidden="1">{"via1",#N/A,TRUE,"general";"via2",#N/A,TRUE,"general";"via3",#N/A,TRUE,"general"}</definedName>
    <definedName name="defd" localSheetId="9" hidden="1">{"via1",#N/A,TRUE,"general";"via2",#N/A,TRUE,"general";"via3",#N/A,TRUE,"general"}</definedName>
    <definedName name="defd" localSheetId="8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hidden="1">{"via1",#N/A,TRUE,"general";"via2",#N/A,TRUE,"general";"via3",#N/A,TRUE,"general"}</definedName>
    <definedName name="DESFRE" localSheetId="5" hidden="1">{#N/A,#N/A,FALSE,"GRAFICO";#N/A,#N/A,FALSE,"CAJA (2)";#N/A,#N/A,FALSE,"TERCEROS-PROMEDIO";#N/A,#N/A,FALSE,"CAJA";#N/A,#N/A,FALSE,"INGRESOS1995-2003";#N/A,#N/A,FALSE,"GASTOS1995-2003"}</definedName>
    <definedName name="DESFRE" localSheetId="32" hidden="1">{#N/A,#N/A,FALSE,"GRAFICO";#N/A,#N/A,FALSE,"CAJA (2)";#N/A,#N/A,FALSE,"TERCEROS-PROMEDIO";#N/A,#N/A,FALSE,"CAJA";#N/A,#N/A,FALSE,"INGRESOS1995-2003";#N/A,#N/A,FALSE,"GASTOS1995-2003"}</definedName>
    <definedName name="DESFRE" localSheetId="0" hidden="1">{#N/A,#N/A,FALSE,"GRAFICO";#N/A,#N/A,FALSE,"CAJA (2)";#N/A,#N/A,FALSE,"TERCEROS-PROMEDIO";#N/A,#N/A,FALSE,"CAJA";#N/A,#N/A,FALSE,"INGRESOS1995-2003";#N/A,#N/A,FALSE,"GASTOS1995-2003"}</definedName>
    <definedName name="DESFRE" localSheetId="33" hidden="1">{#N/A,#N/A,FALSE,"GRAFICO";#N/A,#N/A,FALSE,"CAJA (2)";#N/A,#N/A,FALSE,"TERCEROS-PROMEDIO";#N/A,#N/A,FALSE,"CAJA";#N/A,#N/A,FALSE,"INGRESOS1995-2003";#N/A,#N/A,FALSE,"GASTOS1995-2003"}</definedName>
    <definedName name="DESFRE" localSheetId="7" hidden="1">{#N/A,#N/A,FALSE,"GRAFICO";#N/A,#N/A,FALSE,"CAJA (2)";#N/A,#N/A,FALSE,"TERCEROS-PROMEDIO";#N/A,#N/A,FALSE,"CAJA";#N/A,#N/A,FALSE,"INGRESOS1995-2003";#N/A,#N/A,FALSE,"GASTOS1995-2003"}</definedName>
    <definedName name="DESFRE" localSheetId="10" hidden="1">{#N/A,#N/A,FALSE,"GRAFICO";#N/A,#N/A,FALSE,"CAJA (2)";#N/A,#N/A,FALSE,"TERCEROS-PROMEDIO";#N/A,#N/A,FALSE,"CAJA";#N/A,#N/A,FALSE,"INGRESOS1995-2003";#N/A,#N/A,FALSE,"GASTOS1995-2003"}</definedName>
    <definedName name="DESFRE" localSheetId="6" hidden="1">{#N/A,#N/A,FALSE,"GRAFICO";#N/A,#N/A,FALSE,"CAJA (2)";#N/A,#N/A,FALSE,"TERCEROS-PROMEDIO";#N/A,#N/A,FALSE,"CAJA";#N/A,#N/A,FALSE,"INGRESOS1995-2003";#N/A,#N/A,FALSE,"GASTOS1995-2003"}</definedName>
    <definedName name="DESFRE" localSheetId="9" hidden="1">{#N/A,#N/A,FALSE,"GRAFICO";#N/A,#N/A,FALSE,"CAJA (2)";#N/A,#N/A,FALSE,"TERCEROS-PROMEDIO";#N/A,#N/A,FALSE,"CAJA";#N/A,#N/A,FALSE,"INGRESOS1995-2003";#N/A,#N/A,FALSE,"GASTOS1995-2003"}</definedName>
    <definedName name="DESFRE" localSheetId="8" hidden="1">{#N/A,#N/A,FALSE,"GRAFICO";#N/A,#N/A,FALSE,"CAJA (2)";#N/A,#N/A,FALSE,"TERCEROS-PROMEDIO";#N/A,#N/A,FALSE,"CAJA";#N/A,#N/A,FALSE,"INGRESOS1995-2003";#N/A,#N/A,FALSE,"GASTOS1995-2003"}</definedName>
    <definedName name="DESFRE" localSheetId="2" hidden="1">{#N/A,#N/A,FALSE,"GRAFICO";#N/A,#N/A,FALSE,"CAJA (2)";#N/A,#N/A,FALSE,"TERCEROS-PROMEDIO";#N/A,#N/A,FALSE,"CAJA";#N/A,#N/A,FALSE,"INGRESOS1995-2003";#N/A,#N/A,FALSE,"GASTOS1995-2003"}</definedName>
    <definedName name="DESFRE" localSheetId="4" hidden="1">{#N/A,#N/A,FALSE,"GRAFICO";#N/A,#N/A,FALSE,"CAJA (2)";#N/A,#N/A,FALSE,"TERCEROS-PROMEDIO";#N/A,#N/A,FALSE,"CAJA";#N/A,#N/A,FALSE,"INGRESOS1995-2003";#N/A,#N/A,FALSE,"GASTOS1995-2003"}</definedName>
    <definedName name="DESFRE" hidden="1">{#N/A,#N/A,FALSE,"GRAFICO";#N/A,#N/A,FALSE,"CAJA (2)";#N/A,#N/A,FALSE,"TERCEROS-PROMEDIO";#N/A,#N/A,FALSE,"CAJA";#N/A,#N/A,FALSE,"INGRESOS1995-2003";#N/A,#N/A,FALSE,"GASTOS1995-2003"}</definedName>
    <definedName name="dfa" localSheetId="5" hidden="1">{"TAB1",#N/A,TRUE,"GENERAL";"TAB2",#N/A,TRUE,"GENERAL";"TAB3",#N/A,TRUE,"GENERAL";"TAB4",#N/A,TRUE,"GENERAL";"TAB5",#N/A,TRUE,"GENERAL"}</definedName>
    <definedName name="dfa" localSheetId="32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localSheetId="33" hidden="1">{"TAB1",#N/A,TRUE,"GENERAL";"TAB2",#N/A,TRUE,"GENERAL";"TAB3",#N/A,TRUE,"GENERAL";"TAB4",#N/A,TRUE,"GENERAL";"TAB5",#N/A,TRUE,"GENERAL"}</definedName>
    <definedName name="dfa" localSheetId="7" hidden="1">{"TAB1",#N/A,TRUE,"GENERAL";"TAB2",#N/A,TRUE,"GENERAL";"TAB3",#N/A,TRUE,"GENERAL";"TAB4",#N/A,TRUE,"GENERAL";"TAB5",#N/A,TRUE,"GENERAL"}</definedName>
    <definedName name="dfa" localSheetId="10" hidden="1">{"TAB1",#N/A,TRUE,"GENERAL";"TAB2",#N/A,TRUE,"GENERAL";"TAB3",#N/A,TRUE,"GENERAL";"TAB4",#N/A,TRUE,"GENERAL";"TAB5",#N/A,TRUE,"GENERAL"}</definedName>
    <definedName name="dfa" localSheetId="6" hidden="1">{"TAB1",#N/A,TRUE,"GENERAL";"TAB2",#N/A,TRUE,"GENERAL";"TAB3",#N/A,TRUE,"GENERAL";"TAB4",#N/A,TRUE,"GENERAL";"TAB5",#N/A,TRUE,"GENERAL"}</definedName>
    <definedName name="dfa" localSheetId="9" hidden="1">{"TAB1",#N/A,TRUE,"GENERAL";"TAB2",#N/A,TRUE,"GENERAL";"TAB3",#N/A,TRUE,"GENERAL";"TAB4",#N/A,TRUE,"GENERAL";"TAB5",#N/A,TRUE,"GENERAL"}</definedName>
    <definedName name="dfa" localSheetId="8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localSheetId="32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33" hidden="1">{"TAB1",#N/A,TRUE,"GENERAL";"TAB2",#N/A,TRUE,"GENERAL";"TAB3",#N/A,TRUE,"GENERAL";"TAB4",#N/A,TRUE,"GENERAL";"TAB5",#N/A,TRUE,"GENERAL"}</definedName>
    <definedName name="dfasd" localSheetId="7" hidden="1">{"TAB1",#N/A,TRUE,"GENERAL";"TAB2",#N/A,TRUE,"GENERAL";"TAB3",#N/A,TRUE,"GENERAL";"TAB4",#N/A,TRUE,"GENERAL";"TAB5",#N/A,TRUE,"GENERAL"}</definedName>
    <definedName name="dfasd" localSheetId="10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localSheetId="9" hidden="1">{"TAB1",#N/A,TRUE,"GENERAL";"TAB2",#N/A,TRUE,"GENERAL";"TAB3",#N/A,TRUE,"GENERAL";"TAB4",#N/A,TRUE,"GENERAL";"TAB5",#N/A,TRUE,"GENERAL"}</definedName>
    <definedName name="dfasd" localSheetId="8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5" hidden="1">{"via1",#N/A,TRUE,"general";"via2",#N/A,TRUE,"general";"via3",#N/A,TRUE,"general"}</definedName>
    <definedName name="DFBNJ" localSheetId="32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localSheetId="33" hidden="1">{"via1",#N/A,TRUE,"general";"via2",#N/A,TRUE,"general";"via3",#N/A,TRUE,"general"}</definedName>
    <definedName name="DFBNJ" localSheetId="7" hidden="1">{"via1",#N/A,TRUE,"general";"via2",#N/A,TRUE,"general";"via3",#N/A,TRUE,"general"}</definedName>
    <definedName name="DFBNJ" localSheetId="10" hidden="1">{"via1",#N/A,TRUE,"general";"via2",#N/A,TRUE,"general";"via3",#N/A,TRUE,"general"}</definedName>
    <definedName name="DFBNJ" localSheetId="6" hidden="1">{"via1",#N/A,TRUE,"general";"via2",#N/A,TRUE,"general";"via3",#N/A,TRUE,"general"}</definedName>
    <definedName name="DFBNJ" localSheetId="9" hidden="1">{"via1",#N/A,TRUE,"general";"via2",#N/A,TRUE,"general";"via3",#N/A,TRUE,"general"}</definedName>
    <definedName name="DFBNJ" localSheetId="8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5" hidden="1">{"TAB1",#N/A,TRUE,"GENERAL";"TAB2",#N/A,TRUE,"GENERAL";"TAB3",#N/A,TRUE,"GENERAL";"TAB4",#N/A,TRUE,"GENERAL";"TAB5",#N/A,TRUE,"GENERAL"}</definedName>
    <definedName name="dfds" localSheetId="32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33" hidden="1">{"TAB1",#N/A,TRUE,"GENERAL";"TAB2",#N/A,TRUE,"GENERAL";"TAB3",#N/A,TRUE,"GENERAL";"TAB4",#N/A,TRUE,"GENERAL";"TAB5",#N/A,TRUE,"GENERAL"}</definedName>
    <definedName name="dfds" localSheetId="7" hidden="1">{"TAB1",#N/A,TRUE,"GENERAL";"TAB2",#N/A,TRUE,"GENERAL";"TAB3",#N/A,TRUE,"GENERAL";"TAB4",#N/A,TRUE,"GENERAL";"TAB5",#N/A,TRUE,"GENERAL"}</definedName>
    <definedName name="dfds" localSheetId="10" hidden="1">{"TAB1",#N/A,TRUE,"GENERAL";"TAB2",#N/A,TRUE,"GENERAL";"TAB3",#N/A,TRUE,"GENERAL";"TAB4",#N/A,TRUE,"GENERAL";"TAB5",#N/A,TRUE,"GENERAL"}</definedName>
    <definedName name="dfds" localSheetId="6" hidden="1">{"TAB1",#N/A,TRUE,"GENERAL";"TAB2",#N/A,TRUE,"GENERAL";"TAB3",#N/A,TRUE,"GENERAL";"TAB4",#N/A,TRUE,"GENERAL";"TAB5",#N/A,TRUE,"GENERAL"}</definedName>
    <definedName name="dfds" localSheetId="9" hidden="1">{"TAB1",#N/A,TRUE,"GENERAL";"TAB2",#N/A,TRUE,"GENERAL";"TAB3",#N/A,TRUE,"GENERAL";"TAB4",#N/A,TRUE,"GENERAL";"TAB5",#N/A,TRUE,"GENERAL"}</definedName>
    <definedName name="dfds" localSheetId="8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5" hidden="1">{"via1",#N/A,TRUE,"general";"via2",#N/A,TRUE,"general";"via3",#N/A,TRUE,"general"}</definedName>
    <definedName name="dfdsfi" localSheetId="32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localSheetId="33" hidden="1">{"via1",#N/A,TRUE,"general";"via2",#N/A,TRUE,"general";"via3",#N/A,TRUE,"general"}</definedName>
    <definedName name="dfdsfi" localSheetId="7" hidden="1">{"via1",#N/A,TRUE,"general";"via2",#N/A,TRUE,"general";"via3",#N/A,TRUE,"general"}</definedName>
    <definedName name="dfdsfi" localSheetId="10" hidden="1">{"via1",#N/A,TRUE,"general";"via2",#N/A,TRUE,"general";"via3",#N/A,TRUE,"general"}</definedName>
    <definedName name="dfdsfi" localSheetId="6" hidden="1">{"via1",#N/A,TRUE,"general";"via2",#N/A,TRUE,"general";"via3",#N/A,TRUE,"general"}</definedName>
    <definedName name="dfdsfi" localSheetId="9" hidden="1">{"via1",#N/A,TRUE,"general";"via2",#N/A,TRUE,"general";"via3",#N/A,TRUE,"general"}</definedName>
    <definedName name="dfdsfi" localSheetId="8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5" hidden="1">{"TAB1",#N/A,TRUE,"GENERAL";"TAB2",#N/A,TRUE,"GENERAL";"TAB3",#N/A,TRUE,"GENERAL";"TAB4",#N/A,TRUE,"GENERAL";"TAB5",#N/A,TRUE,"GENERAL"}</definedName>
    <definedName name="dffffe" localSheetId="32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33" hidden="1">{"TAB1",#N/A,TRUE,"GENERAL";"TAB2",#N/A,TRUE,"GENERAL";"TAB3",#N/A,TRUE,"GENERAL";"TAB4",#N/A,TRUE,"GENERAL";"TAB5",#N/A,TRUE,"GENERAL"}</definedName>
    <definedName name="dffffe" localSheetId="7" hidden="1">{"TAB1",#N/A,TRUE,"GENERAL";"TAB2",#N/A,TRUE,"GENERAL";"TAB3",#N/A,TRUE,"GENERAL";"TAB4",#N/A,TRUE,"GENERAL";"TAB5",#N/A,TRUE,"GENERAL"}</definedName>
    <definedName name="dffffe" localSheetId="10" hidden="1">{"TAB1",#N/A,TRUE,"GENERAL";"TAB2",#N/A,TRUE,"GENERAL";"TAB3",#N/A,TRUE,"GENERAL";"TAB4",#N/A,TRUE,"GENERAL";"TAB5",#N/A,TRUE,"GENERAL"}</definedName>
    <definedName name="dffffe" localSheetId="6" hidden="1">{"TAB1",#N/A,TRUE,"GENERAL";"TAB2",#N/A,TRUE,"GENERAL";"TAB3",#N/A,TRUE,"GENERAL";"TAB4",#N/A,TRUE,"GENERAL";"TAB5",#N/A,TRUE,"GENERAL"}</definedName>
    <definedName name="dffffe" localSheetId="9" hidden="1">{"TAB1",#N/A,TRUE,"GENERAL";"TAB2",#N/A,TRUE,"GENERAL";"TAB3",#N/A,TRUE,"GENERAL";"TAB4",#N/A,TRUE,"GENERAL";"TAB5",#N/A,TRUE,"GENERAL"}</definedName>
    <definedName name="dffffe" localSheetId="8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5" hidden="1">{"via1",#N/A,TRUE,"general";"via2",#N/A,TRUE,"general";"via3",#N/A,TRUE,"general"}</definedName>
    <definedName name="DFG" localSheetId="32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localSheetId="33" hidden="1">{"via1",#N/A,TRUE,"general";"via2",#N/A,TRUE,"general";"via3",#N/A,TRUE,"general"}</definedName>
    <definedName name="DFG" localSheetId="7" hidden="1">{"via1",#N/A,TRUE,"general";"via2",#N/A,TRUE,"general";"via3",#N/A,TRUE,"general"}</definedName>
    <definedName name="DFG" localSheetId="10" hidden="1">{"via1",#N/A,TRUE,"general";"via2",#N/A,TRUE,"general";"via3",#N/A,TRUE,"general"}</definedName>
    <definedName name="DFG" localSheetId="6" hidden="1">{"via1",#N/A,TRUE,"general";"via2",#N/A,TRUE,"general";"via3",#N/A,TRUE,"general"}</definedName>
    <definedName name="DFG" localSheetId="9" hidden="1">{"via1",#N/A,TRUE,"general";"via2",#N/A,TRUE,"general";"via3",#N/A,TRUE,"general"}</definedName>
    <definedName name="DFG" localSheetId="8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localSheetId="32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33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localSheetId="10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localSheetId="9" hidden="1">{"via1",#N/A,TRUE,"general";"via2",#N/A,TRUE,"general";"via3",#N/A,TRUE,"general"}</definedName>
    <definedName name="DFGBHJ" localSheetId="8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localSheetId="32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33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localSheetId="10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localSheetId="9" hidden="1">{"via1",#N/A,TRUE,"general";"via2",#N/A,TRUE,"general";"via3",#N/A,TRUE,"general"}</definedName>
    <definedName name="DFGDFG" localSheetId="8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localSheetId="32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33" hidden="1">{"TAB1",#N/A,TRUE,"GENERAL";"TAB2",#N/A,TRUE,"GENERAL";"TAB3",#N/A,TRUE,"GENERAL";"TAB4",#N/A,TRUE,"GENERAL";"TAB5",#N/A,TRUE,"GENERAL"}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localSheetId="10" hidden="1">{"TAB1",#N/A,TRUE,"GENERAL";"TAB2",#N/A,TRUE,"GENERAL";"TAB3",#N/A,TRUE,"GENERAL";"TAB4",#N/A,TRUE,"GENERAL";"TAB5",#N/A,TRUE,"GENERAL"}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localSheetId="9" hidden="1">{"TAB1",#N/A,TRUE,"GENERAL";"TAB2",#N/A,TRUE,"GENERAL";"TAB3",#N/A,TRUE,"GENERAL";"TAB4",#N/A,TRUE,"GENERAL";"TAB5",#N/A,TRUE,"GENERAL"}</definedName>
    <definedName name="DFGDYYB" localSheetId="8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5" hidden="1">{"via1",#N/A,TRUE,"general";"via2",#N/A,TRUE,"general";"via3",#N/A,TRUE,"general"}</definedName>
    <definedName name="dfgf" localSheetId="32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localSheetId="33" hidden="1">{"via1",#N/A,TRUE,"general";"via2",#N/A,TRUE,"general";"via3",#N/A,TRUE,"general"}</definedName>
    <definedName name="dfgf" localSheetId="7" hidden="1">{"via1",#N/A,TRUE,"general";"via2",#N/A,TRUE,"general";"via3",#N/A,TRUE,"general"}</definedName>
    <definedName name="dfgf" localSheetId="10" hidden="1">{"via1",#N/A,TRUE,"general";"via2",#N/A,TRUE,"general";"via3",#N/A,TRUE,"general"}</definedName>
    <definedName name="dfgf" localSheetId="6" hidden="1">{"via1",#N/A,TRUE,"general";"via2",#N/A,TRUE,"general";"via3",#N/A,TRUE,"general"}</definedName>
    <definedName name="dfgf" localSheetId="9" hidden="1">{"via1",#N/A,TRUE,"general";"via2",#N/A,TRUE,"general";"via3",#N/A,TRUE,"general"}</definedName>
    <definedName name="dfgf" localSheetId="8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localSheetId="32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33" hidden="1">{"TAB1",#N/A,TRUE,"GENERAL";"TAB2",#N/A,TRUE,"GENERAL";"TAB3",#N/A,TRUE,"GENERAL";"TAB4",#N/A,TRUE,"GENERAL";"TAB5",#N/A,TRUE,"GENERAL"}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localSheetId="10" hidden="1">{"TAB1",#N/A,TRUE,"GENERAL";"TAB2",#N/A,TRUE,"GENERAL";"TAB3",#N/A,TRUE,"GENERAL";"TAB4",#N/A,TRUE,"GENERAL";"TAB5",#N/A,TRUE,"GENERAL"}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localSheetId="9" hidden="1">{"TAB1",#N/A,TRUE,"GENERAL";"TAB2",#N/A,TRUE,"GENERAL";"TAB3",#N/A,TRUE,"GENERAL";"TAB4",#N/A,TRUE,"GENERAL";"TAB5",#N/A,TRUE,"GENERAL"}</definedName>
    <definedName name="DFGFBOP" localSheetId="8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localSheetId="32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33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localSheetId="10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localSheetId="9" hidden="1">{"TAB1",#N/A,TRUE,"GENERAL";"TAB2",#N/A,TRUE,"GENERAL";"TAB3",#N/A,TRUE,"GENERAL";"TAB4",#N/A,TRUE,"GENERAL";"TAB5",#N/A,TRUE,"GENERAL"}</definedName>
    <definedName name="DFGFDG" localSheetId="8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localSheetId="32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33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localSheetId="10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localSheetId="9" hidden="1">{"TAB1",#N/A,TRUE,"GENERAL";"TAB2",#N/A,TRUE,"GENERAL";"TAB3",#N/A,TRUE,"GENERAL";"TAB4",#N/A,TRUE,"GENERAL";"TAB5",#N/A,TRUE,"GENERAL"}</definedName>
    <definedName name="DFGV" localSheetId="8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localSheetId="32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33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localSheetId="10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localSheetId="9" hidden="1">{"TAB1",#N/A,TRUE,"GENERAL";"TAB2",#N/A,TRUE,"GENERAL";"TAB3",#N/A,TRUE,"GENERAL";"TAB4",#N/A,TRUE,"GENERAL";"TAB5",#N/A,TRUE,"GENERAL"}</definedName>
    <definedName name="dfgypuj" localSheetId="8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localSheetId="32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33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localSheetId="10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localSheetId="9" hidden="1">{"TAB1",#N/A,TRUE,"GENERAL";"TAB2",#N/A,TRUE,"GENERAL";"TAB3",#N/A,TRUE,"GENERAL";"TAB4",#N/A,TRUE,"GENERAL";"TAB5",#N/A,TRUE,"GENERAL"}</definedName>
    <definedName name="dfh" localSheetId="8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5" hidden="1">{"via1",#N/A,TRUE,"general";"via2",#N/A,TRUE,"general";"via3",#N/A,TRUE,"general"}</definedName>
    <definedName name="dfhdr" localSheetId="32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localSheetId="33" hidden="1">{"via1",#N/A,TRUE,"general";"via2",#N/A,TRUE,"general";"via3",#N/A,TRUE,"general"}</definedName>
    <definedName name="dfhdr" localSheetId="7" hidden="1">{"via1",#N/A,TRUE,"general";"via2",#N/A,TRUE,"general";"via3",#N/A,TRUE,"general"}</definedName>
    <definedName name="dfhdr" localSheetId="10" hidden="1">{"via1",#N/A,TRUE,"general";"via2",#N/A,TRUE,"general";"via3",#N/A,TRUE,"general"}</definedName>
    <definedName name="dfhdr" localSheetId="6" hidden="1">{"via1",#N/A,TRUE,"general";"via2",#N/A,TRUE,"general";"via3",#N/A,TRUE,"general"}</definedName>
    <definedName name="dfhdr" localSheetId="9" hidden="1">{"via1",#N/A,TRUE,"general";"via2",#N/A,TRUE,"general";"via3",#N/A,TRUE,"general"}</definedName>
    <definedName name="dfhdr" localSheetId="8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localSheetId="32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33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localSheetId="10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localSheetId="9" hidden="1">{"via1",#N/A,TRUE,"general";"via2",#N/A,TRUE,"general";"via3",#N/A,TRUE,"general"}</definedName>
    <definedName name="dfhgh" localSheetId="8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localSheetId="32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33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localSheetId="10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localSheetId="9" hidden="1">{"via1",#N/A,TRUE,"general";"via2",#N/A,TRUE,"general";"via3",#N/A,TRUE,"general"}</definedName>
    <definedName name="dfj" localSheetId="8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localSheetId="32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33" hidden="1">{"via1",#N/A,TRUE,"general";"via2",#N/A,TRUE,"general";"via3",#N/A,TRUE,"general"}</definedName>
    <definedName name="DFRFRF" localSheetId="7" hidden="1">{"via1",#N/A,TRUE,"general";"via2",#N/A,TRUE,"general";"via3",#N/A,TRUE,"general"}</definedName>
    <definedName name="DFRFRF" localSheetId="10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localSheetId="9" hidden="1">{"via1",#N/A,TRUE,"general";"via2",#N/A,TRUE,"general";"via3",#N/A,TRUE,"general"}</definedName>
    <definedName name="DFRFRF" localSheetId="8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localSheetId="32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33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localSheetId="10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localSheetId="9" hidden="1">{"via1",#N/A,TRUE,"general";"via2",#N/A,TRUE,"general";"via3",#N/A,TRUE,"general"}</definedName>
    <definedName name="DFVUI" localSheetId="8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localSheetId="32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33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localSheetId="10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localSheetId="9" hidden="1">{"via1",#N/A,TRUE,"general";"via2",#N/A,TRUE,"general";"via3",#N/A,TRUE,"general"}</definedName>
    <definedName name="dg" localSheetId="8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localSheetId="32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33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localSheetId="10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localSheetId="9" hidden="1">{"via1",#N/A,TRUE,"general";"via2",#N/A,TRUE,"general";"via3",#N/A,TRUE,"general"}</definedName>
    <definedName name="dgdgr" localSheetId="8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5" hidden="1">{"TAB1",#N/A,TRUE,"GENERAL";"TAB2",#N/A,TRUE,"GENERAL";"TAB3",#N/A,TRUE,"GENERAL";"TAB4",#N/A,TRUE,"GENERAL";"TAB5",#N/A,TRUE,"GENERAL"}</definedName>
    <definedName name="dgfd" localSheetId="32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33" hidden="1">{"TAB1",#N/A,TRUE,"GENERAL";"TAB2",#N/A,TRUE,"GENERAL";"TAB3",#N/A,TRUE,"GENERAL";"TAB4",#N/A,TRUE,"GENERAL";"TAB5",#N/A,TRUE,"GENERAL"}</definedName>
    <definedName name="dgfd" localSheetId="7" hidden="1">{"TAB1",#N/A,TRUE,"GENERAL";"TAB2",#N/A,TRUE,"GENERAL";"TAB3",#N/A,TRUE,"GENERAL";"TAB4",#N/A,TRUE,"GENERAL";"TAB5",#N/A,TRUE,"GENERAL"}</definedName>
    <definedName name="dgfd" localSheetId="10" hidden="1">{"TAB1",#N/A,TRUE,"GENERAL";"TAB2",#N/A,TRUE,"GENERAL";"TAB3",#N/A,TRUE,"GENERAL";"TAB4",#N/A,TRUE,"GENERAL";"TAB5",#N/A,TRUE,"GENERAL"}</definedName>
    <definedName name="dgfd" localSheetId="6" hidden="1">{"TAB1",#N/A,TRUE,"GENERAL";"TAB2",#N/A,TRUE,"GENERAL";"TAB3",#N/A,TRUE,"GENERAL";"TAB4",#N/A,TRUE,"GENERAL";"TAB5",#N/A,TRUE,"GENERAL"}</definedName>
    <definedName name="dgfd" localSheetId="9" hidden="1">{"TAB1",#N/A,TRUE,"GENERAL";"TAB2",#N/A,TRUE,"GENERAL";"TAB3",#N/A,TRUE,"GENERAL";"TAB4",#N/A,TRUE,"GENERAL";"TAB5",#N/A,TRUE,"GENERAL"}</definedName>
    <definedName name="dgfd" localSheetId="8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5" hidden="1">{"via1",#N/A,TRUE,"general";"via2",#N/A,TRUE,"general";"via3",#N/A,TRUE,"general"}</definedName>
    <definedName name="DGFDFVSDF" localSheetId="32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localSheetId="33" hidden="1">{"via1",#N/A,TRUE,"general";"via2",#N/A,TRUE,"general";"via3",#N/A,TRUE,"general"}</definedName>
    <definedName name="DGFDFVSDF" localSheetId="7" hidden="1">{"via1",#N/A,TRUE,"general";"via2",#N/A,TRUE,"general";"via3",#N/A,TRUE,"general"}</definedName>
    <definedName name="DGFDFVSDF" localSheetId="10" hidden="1">{"via1",#N/A,TRUE,"general";"via2",#N/A,TRUE,"general";"via3",#N/A,TRUE,"general"}</definedName>
    <definedName name="DGFDFVSDF" localSheetId="6" hidden="1">{"via1",#N/A,TRUE,"general";"via2",#N/A,TRUE,"general";"via3",#N/A,TRUE,"general"}</definedName>
    <definedName name="DGFDFVSDF" localSheetId="9" hidden="1">{"via1",#N/A,TRUE,"general";"via2",#N/A,TRUE,"general";"via3",#N/A,TRUE,"general"}</definedName>
    <definedName name="DGFDFVSDF" localSheetId="8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localSheetId="32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33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localSheetId="10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localSheetId="9" hidden="1">{"via1",#N/A,TRUE,"general";"via2",#N/A,TRUE,"general";"via3",#N/A,TRUE,"general"}</definedName>
    <definedName name="dgfdg" localSheetId="8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localSheetId="32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33" hidden="1">{"via1",#N/A,TRUE,"general";"via2",#N/A,TRUE,"general";"via3",#N/A,TRUE,"general"}</definedName>
    <definedName name="DGFG" localSheetId="7" hidden="1">{"via1",#N/A,TRUE,"general";"via2",#N/A,TRUE,"general";"via3",#N/A,TRUE,"general"}</definedName>
    <definedName name="DGFG" localSheetId="10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localSheetId="9" hidden="1">{"via1",#N/A,TRUE,"general";"via2",#N/A,TRUE,"general";"via3",#N/A,TRUE,"general"}</definedName>
    <definedName name="DGFG" localSheetId="8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localSheetId="32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33" hidden="1">{"TAB1",#N/A,TRUE,"GENERAL";"TAB2",#N/A,TRUE,"GENERAL";"TAB3",#N/A,TRUE,"GENERAL";"TAB4",#N/A,TRUE,"GENERAL";"TAB5",#N/A,TRUE,"GENERAL"}</definedName>
    <definedName name="dgfsado" localSheetId="7" hidden="1">{"TAB1",#N/A,TRUE,"GENERAL";"TAB2",#N/A,TRUE,"GENERAL";"TAB3",#N/A,TRUE,"GENERAL";"TAB4",#N/A,TRUE,"GENERAL";"TAB5",#N/A,TRUE,"GENERAL"}</definedName>
    <definedName name="dgfsado" localSheetId="10" hidden="1">{"TAB1",#N/A,TRUE,"GENERAL";"TAB2",#N/A,TRUE,"GENERAL";"TAB3",#N/A,TRUE,"GENERAL";"TAB4",#N/A,TRUE,"GENERAL";"TAB5",#N/A,TRUE,"GENERAL"}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localSheetId="9" hidden="1">{"TAB1",#N/A,TRUE,"GENERAL";"TAB2",#N/A,TRUE,"GENERAL";"TAB3",#N/A,TRUE,"GENERAL";"TAB4",#N/A,TRUE,"GENERAL";"TAB5",#N/A,TRUE,"GENERAL"}</definedName>
    <definedName name="dgfsado" localSheetId="8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localSheetId="32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localSheetId="33" hidden="1">{"TAB1",#N/A,TRUE,"GENERAL";"TAB2",#N/A,TRUE,"GENERAL";"TAB3",#N/A,TRUE,"GENERAL";"TAB4",#N/A,TRUE,"GENERAL";"TAB5",#N/A,TRUE,"GENERAL"}</definedName>
    <definedName name="dgrdeb" localSheetId="7" hidden="1">{"TAB1",#N/A,TRUE,"GENERAL";"TAB2",#N/A,TRUE,"GENERAL";"TAB3",#N/A,TRUE,"GENERAL";"TAB4",#N/A,TRUE,"GENERAL";"TAB5",#N/A,TRUE,"GENERAL"}</definedName>
    <definedName name="dgrdeb" localSheetId="10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localSheetId="9" hidden="1">{"TAB1",#N/A,TRUE,"GENERAL";"TAB2",#N/A,TRUE,"GENERAL";"TAB3",#N/A,TRUE,"GENERAL";"TAB4",#N/A,TRUE,"GENERAL";"TAB5",#N/A,TRUE,"GENERAL"}</definedName>
    <definedName name="dgrdeb" localSheetId="8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5" hidden="1">{"via1",#N/A,TRUE,"general";"via2",#N/A,TRUE,"general";"via3",#N/A,TRUE,"general"}</definedName>
    <definedName name="dgreg" localSheetId="32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localSheetId="33" hidden="1">{"via1",#N/A,TRUE,"general";"via2",#N/A,TRUE,"general";"via3",#N/A,TRUE,"general"}</definedName>
    <definedName name="dgreg" localSheetId="7" hidden="1">{"via1",#N/A,TRUE,"general";"via2",#N/A,TRUE,"general";"via3",#N/A,TRUE,"general"}</definedName>
    <definedName name="dgreg" localSheetId="10" hidden="1">{"via1",#N/A,TRUE,"general";"via2",#N/A,TRUE,"general";"via3",#N/A,TRUE,"general"}</definedName>
    <definedName name="dgreg" localSheetId="6" hidden="1">{"via1",#N/A,TRUE,"general";"via2",#N/A,TRUE,"general";"via3",#N/A,TRUE,"general"}</definedName>
    <definedName name="dgreg" localSheetId="9" hidden="1">{"via1",#N/A,TRUE,"general";"via2",#N/A,TRUE,"general";"via3",#N/A,TRUE,"general"}</definedName>
    <definedName name="dgreg" localSheetId="8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localSheetId="32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33" hidden="1">{"via1",#N/A,TRUE,"general";"via2",#N/A,TRUE,"general";"via3",#N/A,TRUE,"general"}</definedName>
    <definedName name="DH" localSheetId="7" hidden="1">{"via1",#N/A,TRUE,"general";"via2",#N/A,TRUE,"general";"via3",#N/A,TRUE,"general"}</definedName>
    <definedName name="DH" localSheetId="10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localSheetId="9" hidden="1">{"via1",#N/A,TRUE,"general";"via2",#N/A,TRUE,"general";"via3",#N/A,TRUE,"general"}</definedName>
    <definedName name="DH" localSheetId="8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5" hidden="1">{"TAB1",#N/A,TRUE,"GENERAL";"TAB2",#N/A,TRUE,"GENERAL";"TAB3",#N/A,TRUE,"GENERAL";"TAB4",#N/A,TRUE,"GENERAL";"TAB5",#N/A,TRUE,"GENERAL"}</definedName>
    <definedName name="dhdth" localSheetId="32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33" hidden="1">{"TAB1",#N/A,TRUE,"GENERAL";"TAB2",#N/A,TRUE,"GENERAL";"TAB3",#N/A,TRUE,"GENERAL";"TAB4",#N/A,TRUE,"GENERAL";"TAB5",#N/A,TRUE,"GENERAL"}</definedName>
    <definedName name="dhdth" localSheetId="7" hidden="1">{"TAB1",#N/A,TRUE,"GENERAL";"TAB2",#N/A,TRUE,"GENERAL";"TAB3",#N/A,TRUE,"GENERAL";"TAB4",#N/A,TRUE,"GENERAL";"TAB5",#N/A,TRUE,"GENERAL"}</definedName>
    <definedName name="dhdth" localSheetId="10" hidden="1">{"TAB1",#N/A,TRUE,"GENERAL";"TAB2",#N/A,TRUE,"GENERAL";"TAB3",#N/A,TRUE,"GENERAL";"TAB4",#N/A,TRUE,"GENERAL";"TAB5",#N/A,TRUE,"GENERAL"}</definedName>
    <definedName name="dhdth" localSheetId="6" hidden="1">{"TAB1",#N/A,TRUE,"GENERAL";"TAB2",#N/A,TRUE,"GENERAL";"TAB3",#N/A,TRUE,"GENERAL";"TAB4",#N/A,TRUE,"GENERAL";"TAB5",#N/A,TRUE,"GENERAL"}</definedName>
    <definedName name="dhdth" localSheetId="9" hidden="1">{"TAB1",#N/A,TRUE,"GENERAL";"TAB2",#N/A,TRUE,"GENERAL";"TAB3",#N/A,TRUE,"GENERAL";"TAB4",#N/A,TRUE,"GENERAL";"TAB5",#N/A,TRUE,"GENERAL"}</definedName>
    <definedName name="dhdth" localSheetId="8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5" hidden="1">{"via1",#N/A,TRUE,"general";"via2",#N/A,TRUE,"general";"via3",#N/A,TRUE,"general"}</definedName>
    <definedName name="dhgh" localSheetId="32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localSheetId="33" hidden="1">{"via1",#N/A,TRUE,"general";"via2",#N/A,TRUE,"general";"via3",#N/A,TRUE,"general"}</definedName>
    <definedName name="dhgh" localSheetId="7" hidden="1">{"via1",#N/A,TRUE,"general";"via2",#N/A,TRUE,"general";"via3",#N/A,TRUE,"general"}</definedName>
    <definedName name="dhgh" localSheetId="10" hidden="1">{"via1",#N/A,TRUE,"general";"via2",#N/A,TRUE,"general";"via3",#N/A,TRUE,"general"}</definedName>
    <definedName name="dhgh" localSheetId="6" hidden="1">{"via1",#N/A,TRUE,"general";"via2",#N/A,TRUE,"general";"via3",#N/A,TRUE,"general"}</definedName>
    <definedName name="dhgh" localSheetId="9" hidden="1">{"via1",#N/A,TRUE,"general";"via2",#N/A,TRUE,"general";"via3",#N/A,TRUE,"general"}</definedName>
    <definedName name="dhgh" localSheetId="8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hidden="1">{"via1",#N/A,TRUE,"general";"via2",#N/A,TRUE,"general";"via3",#N/A,TRUE,"general"}</definedName>
    <definedName name="DISTRIBUCION" localSheetId="5" hidden="1">{#N/A,#N/A,FALSE,"GRAFICO";#N/A,#N/A,FALSE,"CAJA (2)";#N/A,#N/A,FALSE,"TERCEROS-PROMEDIO";#N/A,#N/A,FALSE,"CAJA";#N/A,#N/A,FALSE,"INGRESOS1995-2003";#N/A,#N/A,FALSE,"GASTOS1995-2003"}</definedName>
    <definedName name="DISTRIBUCION" localSheetId="32" hidden="1">{#N/A,#N/A,FALSE,"GRAFICO";#N/A,#N/A,FALSE,"CAJA (2)";#N/A,#N/A,FALSE,"TERCEROS-PROMEDIO";#N/A,#N/A,FALSE,"CAJA";#N/A,#N/A,FALSE,"INGRESOS1995-2003";#N/A,#N/A,FALSE,"GASTOS1995-2003"}</definedName>
    <definedName name="DISTRIBUCION" localSheetId="0" hidden="1">{#N/A,#N/A,FALSE,"GRAFICO";#N/A,#N/A,FALSE,"CAJA (2)";#N/A,#N/A,FALSE,"TERCEROS-PROMEDIO";#N/A,#N/A,FALSE,"CAJA";#N/A,#N/A,FALSE,"INGRESOS1995-2003";#N/A,#N/A,FALSE,"GASTOS1995-2003"}</definedName>
    <definedName name="DISTRIBUCION" localSheetId="33" hidden="1">{#N/A,#N/A,FALSE,"GRAFICO";#N/A,#N/A,FALSE,"CAJA (2)";#N/A,#N/A,FALSE,"TERCEROS-PROMEDIO";#N/A,#N/A,FALSE,"CAJA";#N/A,#N/A,FALSE,"INGRESOS1995-2003";#N/A,#N/A,FALSE,"GASTOS1995-2003"}</definedName>
    <definedName name="DISTRIBUCION" localSheetId="7" hidden="1">{#N/A,#N/A,FALSE,"GRAFICO";#N/A,#N/A,FALSE,"CAJA (2)";#N/A,#N/A,FALSE,"TERCEROS-PROMEDIO";#N/A,#N/A,FALSE,"CAJA";#N/A,#N/A,FALSE,"INGRESOS1995-2003";#N/A,#N/A,FALSE,"GASTOS1995-2003"}</definedName>
    <definedName name="DISTRIBUCION" localSheetId="10" hidden="1">{#N/A,#N/A,FALSE,"GRAFICO";#N/A,#N/A,FALSE,"CAJA (2)";#N/A,#N/A,FALSE,"TERCEROS-PROMEDIO";#N/A,#N/A,FALSE,"CAJA";#N/A,#N/A,FALSE,"INGRESOS1995-2003";#N/A,#N/A,FALSE,"GASTOS1995-2003"}</definedName>
    <definedName name="DISTRIBUCION" localSheetId="6" hidden="1">{#N/A,#N/A,FALSE,"GRAFICO";#N/A,#N/A,FALSE,"CAJA (2)";#N/A,#N/A,FALSE,"TERCEROS-PROMEDIO";#N/A,#N/A,FALSE,"CAJA";#N/A,#N/A,FALSE,"INGRESOS1995-2003";#N/A,#N/A,FALSE,"GASTOS1995-2003"}</definedName>
    <definedName name="DISTRIBUCION" localSheetId="9" hidden="1">{#N/A,#N/A,FALSE,"GRAFICO";#N/A,#N/A,FALSE,"CAJA (2)";#N/A,#N/A,FALSE,"TERCEROS-PROMEDIO";#N/A,#N/A,FALSE,"CAJA";#N/A,#N/A,FALSE,"INGRESOS1995-2003";#N/A,#N/A,FALSE,"GASTOS1995-2003"}</definedName>
    <definedName name="DISTRIBUCION" localSheetId="8" hidden="1">{#N/A,#N/A,FALSE,"GRAFICO";#N/A,#N/A,FALSE,"CAJA (2)";#N/A,#N/A,FALSE,"TERCEROS-PROMEDIO";#N/A,#N/A,FALSE,"CAJA";#N/A,#N/A,FALSE,"INGRESOS1995-2003";#N/A,#N/A,FALSE,"GASTOS1995-2003"}</definedName>
    <definedName name="DISTRIBUCION" localSheetId="2" hidden="1">{#N/A,#N/A,FALSE,"GRAFICO";#N/A,#N/A,FALSE,"CAJA (2)";#N/A,#N/A,FALSE,"TERCEROS-PROMEDIO";#N/A,#N/A,FALSE,"CAJA";#N/A,#N/A,FALSE,"INGRESOS1995-2003";#N/A,#N/A,FALSE,"GASTOS1995-2003"}</definedName>
    <definedName name="DISTRIBUCION" localSheetId="4" hidden="1">{#N/A,#N/A,FALSE,"GRAFICO";#N/A,#N/A,FALSE,"CAJA (2)";#N/A,#N/A,FALSE,"TERCEROS-PROMEDIO";#N/A,#N/A,FALSE,"CAJA";#N/A,#N/A,FALSE,"INGRESOS1995-2003";#N/A,#N/A,FALSE,"GASTOS1995-2003"}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dytj" localSheetId="5" hidden="1">{"TAB1",#N/A,TRUE,"GENERAL";"TAB2",#N/A,TRUE,"GENERAL";"TAB3",#N/A,TRUE,"GENERAL";"TAB4",#N/A,TRUE,"GENERAL";"TAB5",#N/A,TRUE,"GENERAL"}</definedName>
    <definedName name="djdytj" localSheetId="32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localSheetId="33" hidden="1">{"TAB1",#N/A,TRUE,"GENERAL";"TAB2",#N/A,TRUE,"GENERAL";"TAB3",#N/A,TRUE,"GENERAL";"TAB4",#N/A,TRUE,"GENERAL";"TAB5",#N/A,TRUE,"GENERAL"}</definedName>
    <definedName name="djdytj" localSheetId="7" hidden="1">{"TAB1",#N/A,TRUE,"GENERAL";"TAB2",#N/A,TRUE,"GENERAL";"TAB3",#N/A,TRUE,"GENERAL";"TAB4",#N/A,TRUE,"GENERAL";"TAB5",#N/A,TRUE,"GENERAL"}</definedName>
    <definedName name="djdytj" localSheetId="10" hidden="1">{"TAB1",#N/A,TRUE,"GENERAL";"TAB2",#N/A,TRUE,"GENERAL";"TAB3",#N/A,TRUE,"GENERAL";"TAB4",#N/A,TRUE,"GENERAL";"TAB5",#N/A,TRUE,"GENERAL"}</definedName>
    <definedName name="djdytj" localSheetId="6" hidden="1">{"TAB1",#N/A,TRUE,"GENERAL";"TAB2",#N/A,TRUE,"GENERAL";"TAB3",#N/A,TRUE,"GENERAL";"TAB4",#N/A,TRUE,"GENERAL";"TAB5",#N/A,TRUE,"GENERAL"}</definedName>
    <definedName name="djdytj" localSheetId="9" hidden="1">{"TAB1",#N/A,TRUE,"GENERAL";"TAB2",#N/A,TRUE,"GENERAL";"TAB3",#N/A,TRUE,"GENERAL";"TAB4",#N/A,TRUE,"GENERAL";"TAB5",#N/A,TRUE,"GENERAL"}</definedName>
    <definedName name="djdytj" localSheetId="8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5" hidden="1">{"via1",#N/A,TRUE,"general";"via2",#N/A,TRUE,"general";"via3",#N/A,TRUE,"general"}</definedName>
    <definedName name="dry" localSheetId="32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localSheetId="33" hidden="1">{"via1",#N/A,TRUE,"general";"via2",#N/A,TRUE,"general";"via3",#N/A,TRUE,"general"}</definedName>
    <definedName name="dry" localSheetId="7" hidden="1">{"via1",#N/A,TRUE,"general";"via2",#N/A,TRUE,"general";"via3",#N/A,TRUE,"general"}</definedName>
    <definedName name="dry" localSheetId="10" hidden="1">{"via1",#N/A,TRUE,"general";"via2",#N/A,TRUE,"general";"via3",#N/A,TRUE,"general"}</definedName>
    <definedName name="dry" localSheetId="6" hidden="1">{"via1",#N/A,TRUE,"general";"via2",#N/A,TRUE,"general";"via3",#N/A,TRUE,"general"}</definedName>
    <definedName name="dry" localSheetId="9" hidden="1">{"via1",#N/A,TRUE,"general";"via2",#N/A,TRUE,"general";"via3",#N/A,TRUE,"general"}</definedName>
    <definedName name="dry" localSheetId="8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localSheetId="32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localSheetId="33" hidden="1">{"via1",#N/A,TRUE,"general";"via2",#N/A,TRUE,"general";"via3",#N/A,TRUE,"general"}</definedName>
    <definedName name="DSAD" localSheetId="7" hidden="1">{"via1",#N/A,TRUE,"general";"via2",#N/A,TRUE,"general";"via3",#N/A,TRUE,"general"}</definedName>
    <definedName name="DSAD" localSheetId="10" hidden="1">{"via1",#N/A,TRUE,"general";"via2",#N/A,TRUE,"general";"via3",#N/A,TRUE,"general"}</definedName>
    <definedName name="DSAD" localSheetId="6" hidden="1">{"via1",#N/A,TRUE,"general";"via2",#N/A,TRUE,"general";"via3",#N/A,TRUE,"general"}</definedName>
    <definedName name="DSAD" localSheetId="9" hidden="1">{"via1",#N/A,TRUE,"general";"via2",#N/A,TRUE,"general";"via3",#N/A,TRUE,"general"}</definedName>
    <definedName name="DSAD" localSheetId="8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5" hidden="1">{"TAB1",#N/A,TRUE,"GENERAL";"TAB2",#N/A,TRUE,"GENERAL";"TAB3",#N/A,TRUE,"GENERAL";"TAB4",#N/A,TRUE,"GENERAL";"TAB5",#N/A,TRUE,"GENERAL"}</definedName>
    <definedName name="dsadfp" localSheetId="32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33" hidden="1">{"TAB1",#N/A,TRUE,"GENERAL";"TAB2",#N/A,TRUE,"GENERAL";"TAB3",#N/A,TRUE,"GENERAL";"TAB4",#N/A,TRUE,"GENERAL";"TAB5",#N/A,TRUE,"GENERAL"}</definedName>
    <definedName name="dsadfp" localSheetId="7" hidden="1">{"TAB1",#N/A,TRUE,"GENERAL";"TAB2",#N/A,TRUE,"GENERAL";"TAB3",#N/A,TRUE,"GENERAL";"TAB4",#N/A,TRUE,"GENERAL";"TAB5",#N/A,TRUE,"GENERAL"}</definedName>
    <definedName name="dsadfp" localSheetId="10" hidden="1">{"TAB1",#N/A,TRUE,"GENERAL";"TAB2",#N/A,TRUE,"GENERAL";"TAB3",#N/A,TRUE,"GENERAL";"TAB4",#N/A,TRUE,"GENERAL";"TAB5",#N/A,TRUE,"GENERAL"}</definedName>
    <definedName name="dsadfp" localSheetId="6" hidden="1">{"TAB1",#N/A,TRUE,"GENERAL";"TAB2",#N/A,TRUE,"GENERAL";"TAB3",#N/A,TRUE,"GENERAL";"TAB4",#N/A,TRUE,"GENERAL";"TAB5",#N/A,TRUE,"GENERAL"}</definedName>
    <definedName name="dsadfp" localSheetId="9" hidden="1">{"TAB1",#N/A,TRUE,"GENERAL";"TAB2",#N/A,TRUE,"GENERAL";"TAB3",#N/A,TRUE,"GENERAL";"TAB4",#N/A,TRUE,"GENERAL";"TAB5",#N/A,TRUE,"GENERAL"}</definedName>
    <definedName name="dsadfp" localSheetId="8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5" hidden="1">{"via1",#N/A,TRUE,"general";"via2",#N/A,TRUE,"general";"via3",#N/A,TRUE,"general"}</definedName>
    <definedName name="DSD" localSheetId="32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localSheetId="33" hidden="1">{"via1",#N/A,TRUE,"general";"via2",#N/A,TRUE,"general";"via3",#N/A,TRUE,"general"}</definedName>
    <definedName name="DSD" localSheetId="7" hidden="1">{"via1",#N/A,TRUE,"general";"via2",#N/A,TRUE,"general";"via3",#N/A,TRUE,"general"}</definedName>
    <definedName name="DSD" localSheetId="10" hidden="1">{"via1",#N/A,TRUE,"general";"via2",#N/A,TRUE,"general";"via3",#N/A,TRUE,"general"}</definedName>
    <definedName name="DSD" localSheetId="6" hidden="1">{"via1",#N/A,TRUE,"general";"via2",#N/A,TRUE,"general";"via3",#N/A,TRUE,"general"}</definedName>
    <definedName name="DSD" localSheetId="9" hidden="1">{"via1",#N/A,TRUE,"general";"via2",#N/A,TRUE,"general";"via3",#N/A,TRUE,"general"}</definedName>
    <definedName name="DSD" localSheetId="8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localSheetId="32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33" hidden="1">{"TAB1",#N/A,TRUE,"GENERAL";"TAB2",#N/A,TRUE,"GENERAL";"TAB3",#N/A,TRUE,"GENERAL";"TAB4",#N/A,TRUE,"GENERAL";"TAB5",#N/A,TRUE,"GENERAL"}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localSheetId="10" hidden="1">{"TAB1",#N/A,TRUE,"GENERAL";"TAB2",#N/A,TRUE,"GENERAL";"TAB3",#N/A,TRUE,"GENERAL";"TAB4",#N/A,TRUE,"GENERAL";"TAB5",#N/A,TRUE,"GENERAL"}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localSheetId="9" hidden="1">{"TAB1",#N/A,TRUE,"GENERAL";"TAB2",#N/A,TRUE,"GENERAL";"TAB3",#N/A,TRUE,"GENERAL";"TAB4",#N/A,TRUE,"GENERAL";"TAB5",#N/A,TRUE,"GENERAL"}</definedName>
    <definedName name="dsdads4" localSheetId="8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5" hidden="1">{"via1",#N/A,TRUE,"general";"via2",#N/A,TRUE,"general";"via3",#N/A,TRUE,"general"}</definedName>
    <definedName name="DSF" localSheetId="32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localSheetId="33" hidden="1">{"via1",#N/A,TRUE,"general";"via2",#N/A,TRUE,"general";"via3",#N/A,TRUE,"general"}</definedName>
    <definedName name="DSF" localSheetId="7" hidden="1">{"via1",#N/A,TRUE,"general";"via2",#N/A,TRUE,"general";"via3",#N/A,TRUE,"general"}</definedName>
    <definedName name="DSF" localSheetId="10" hidden="1">{"via1",#N/A,TRUE,"general";"via2",#N/A,TRUE,"general";"via3",#N/A,TRUE,"general"}</definedName>
    <definedName name="DSF" localSheetId="6" hidden="1">{"via1",#N/A,TRUE,"general";"via2",#N/A,TRUE,"general";"via3",#N/A,TRUE,"general"}</definedName>
    <definedName name="DSF" localSheetId="9" hidden="1">{"via1",#N/A,TRUE,"general";"via2",#N/A,TRUE,"general";"via3",#N/A,TRUE,"general"}</definedName>
    <definedName name="DSF" localSheetId="8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localSheetId="32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33" hidden="1">{"TAB1",#N/A,TRUE,"GENERAL";"TAB2",#N/A,TRUE,"GENERAL";"TAB3",#N/A,TRUE,"GENERAL";"TAB4",#N/A,TRUE,"GENERAL";"TAB5",#N/A,TRUE,"GENERAL"}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localSheetId="10" hidden="1">{"TAB1",#N/A,TRUE,"GENERAL";"TAB2",#N/A,TRUE,"GENERAL";"TAB3",#N/A,TRUE,"GENERAL";"TAB4",#N/A,TRUE,"GENERAL";"TAB5",#N/A,TRUE,"GENERAL"}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localSheetId="9" hidden="1">{"TAB1",#N/A,TRUE,"GENERAL";"TAB2",#N/A,TRUE,"GENERAL";"TAB3",#N/A,TRUE,"GENERAL";"TAB4",#N/A,TRUE,"GENERAL";"TAB5",#N/A,TRUE,"GENERAL"}</definedName>
    <definedName name="DSFCVTY" localSheetId="8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5" hidden="1">{"via1",#N/A,TRUE,"general";"via2",#N/A,TRUE,"general";"via3",#N/A,TRUE,"general"}</definedName>
    <definedName name="dsfg" localSheetId="32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localSheetId="33" hidden="1">{"via1",#N/A,TRUE,"general";"via2",#N/A,TRUE,"general";"via3",#N/A,TRUE,"general"}</definedName>
    <definedName name="dsfg" localSheetId="7" hidden="1">{"via1",#N/A,TRUE,"general";"via2",#N/A,TRUE,"general";"via3",#N/A,TRUE,"general"}</definedName>
    <definedName name="dsfg" localSheetId="10" hidden="1">{"via1",#N/A,TRUE,"general";"via2",#N/A,TRUE,"general";"via3",#N/A,TRUE,"general"}</definedName>
    <definedName name="dsfg" localSheetId="6" hidden="1">{"via1",#N/A,TRUE,"general";"via2",#N/A,TRUE,"general";"via3",#N/A,TRUE,"general"}</definedName>
    <definedName name="dsfg" localSheetId="9" hidden="1">{"via1",#N/A,TRUE,"general";"via2",#N/A,TRUE,"general";"via3",#N/A,TRUE,"general"}</definedName>
    <definedName name="dsfg" localSheetId="8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localSheetId="32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33" hidden="1">{"TAB1",#N/A,TRUE,"GENERAL";"TAB2",#N/A,TRUE,"GENERAL";"TAB3",#N/A,TRUE,"GENERAL";"TAB4",#N/A,TRUE,"GENERAL";"TAB5",#N/A,TRUE,"GENERAL"}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localSheetId="10" hidden="1">{"TAB1",#N/A,TRUE,"GENERAL";"TAB2",#N/A,TRUE,"GENERAL";"TAB3",#N/A,TRUE,"GENERAL";"TAB4",#N/A,TRUE,"GENERAL";"TAB5",#N/A,TRUE,"GENERAL"}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localSheetId="9" hidden="1">{"TAB1",#N/A,TRUE,"GENERAL";"TAB2",#N/A,TRUE,"GENERAL";"TAB3",#N/A,TRUE,"GENERAL";"TAB4",#N/A,TRUE,"GENERAL";"TAB5",#N/A,TRUE,"GENERAL"}</definedName>
    <definedName name="dsfhgfdh" localSheetId="8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5" hidden="1">{"via1",#N/A,TRUE,"general";"via2",#N/A,TRUE,"general";"via3",#N/A,TRUE,"general"}</definedName>
    <definedName name="dsfsdf" localSheetId="32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localSheetId="33" hidden="1">{"via1",#N/A,TRUE,"general";"via2",#N/A,TRUE,"general";"via3",#N/A,TRUE,"general"}</definedName>
    <definedName name="dsfsdf" localSheetId="7" hidden="1">{"via1",#N/A,TRUE,"general";"via2",#N/A,TRUE,"general";"via3",#N/A,TRUE,"general"}</definedName>
    <definedName name="dsfsdf" localSheetId="10" hidden="1">{"via1",#N/A,TRUE,"general";"via2",#N/A,TRUE,"general";"via3",#N/A,TRUE,"general"}</definedName>
    <definedName name="dsfsdf" localSheetId="6" hidden="1">{"via1",#N/A,TRUE,"general";"via2",#N/A,TRUE,"general";"via3",#N/A,TRUE,"general"}</definedName>
    <definedName name="dsfsdf" localSheetId="9" hidden="1">{"via1",#N/A,TRUE,"general";"via2",#N/A,TRUE,"general";"via3",#N/A,TRUE,"general"}</definedName>
    <definedName name="dsfsdf" localSheetId="8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localSheetId="32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33" hidden="1">{"TAB1",#N/A,TRUE,"GENERAL";"TAB2",#N/A,TRUE,"GENERAL";"TAB3",#N/A,TRUE,"GENERAL";"TAB4",#N/A,TRUE,"GENERAL";"TAB5",#N/A,TRUE,"GENERAL"}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localSheetId="10" hidden="1">{"TAB1",#N/A,TRUE,"GENERAL";"TAB2",#N/A,TRUE,"GENERAL";"TAB3",#N/A,TRUE,"GENERAL";"TAB4",#N/A,TRUE,"GENERAL";"TAB5",#N/A,TRUE,"GENERAL"}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localSheetId="9" hidden="1">{"TAB1",#N/A,TRUE,"GENERAL";"TAB2",#N/A,TRUE,"GENERAL";"TAB3",#N/A,TRUE,"GENERAL";"TAB4",#N/A,TRUE,"GENERAL";"TAB5",#N/A,TRUE,"GENERAL"}</definedName>
    <definedName name="DSFSDFCXV" localSheetId="8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localSheetId="32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33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localSheetId="10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localSheetId="9" hidden="1">{"TAB1",#N/A,TRUE,"GENERAL";"TAB2",#N/A,TRUE,"GENERAL";"TAB3",#N/A,TRUE,"GENERAL";"TAB4",#N/A,TRUE,"GENERAL";"TAB5",#N/A,TRUE,"GENERAL"}</definedName>
    <definedName name="dsfsvm" localSheetId="8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5" hidden="1">{"via1",#N/A,TRUE,"general";"via2",#N/A,TRUE,"general";"via3",#N/A,TRUE,"general"}</definedName>
    <definedName name="dsftbv" localSheetId="32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localSheetId="33" hidden="1">{"via1",#N/A,TRUE,"general";"via2",#N/A,TRUE,"general";"via3",#N/A,TRUE,"general"}</definedName>
    <definedName name="dsftbv" localSheetId="7" hidden="1">{"via1",#N/A,TRUE,"general";"via2",#N/A,TRUE,"general";"via3",#N/A,TRUE,"general"}</definedName>
    <definedName name="dsftbv" localSheetId="10" hidden="1">{"via1",#N/A,TRUE,"general";"via2",#N/A,TRUE,"general";"via3",#N/A,TRUE,"general"}</definedName>
    <definedName name="dsftbv" localSheetId="6" hidden="1">{"via1",#N/A,TRUE,"general";"via2",#N/A,TRUE,"general";"via3",#N/A,TRUE,"general"}</definedName>
    <definedName name="dsftbv" localSheetId="9" hidden="1">{"via1",#N/A,TRUE,"general";"via2",#N/A,TRUE,"general";"via3",#N/A,TRUE,"general"}</definedName>
    <definedName name="dsftbv" localSheetId="8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localSheetId="32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localSheetId="33" hidden="1">{"via1",#N/A,TRUE,"general";"via2",#N/A,TRUE,"general";"via3",#N/A,TRUE,"general"}</definedName>
    <definedName name="dtrhj" localSheetId="7" hidden="1">{"via1",#N/A,TRUE,"general";"via2",#N/A,TRUE,"general";"via3",#N/A,TRUE,"general"}</definedName>
    <definedName name="dtrhj" localSheetId="10" hidden="1">{"via1",#N/A,TRUE,"general";"via2",#N/A,TRUE,"general";"via3",#N/A,TRUE,"general"}</definedName>
    <definedName name="dtrhj" localSheetId="6" hidden="1">{"via1",#N/A,TRUE,"general";"via2",#N/A,TRUE,"general";"via3",#N/A,TRUE,"general"}</definedName>
    <definedName name="dtrhj" localSheetId="9" hidden="1">{"via1",#N/A,TRUE,"general";"via2",#N/A,TRUE,"general";"via3",#N/A,TRUE,"general"}</definedName>
    <definedName name="dtrhj" localSheetId="8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localSheetId="32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33" hidden="1">{"via1",#N/A,TRUE,"general";"via2",#N/A,TRUE,"general";"via3",#N/A,TRUE,"general"}</definedName>
    <definedName name="dxfgg" localSheetId="7" hidden="1">{"via1",#N/A,TRUE,"general";"via2",#N/A,TRUE,"general";"via3",#N/A,TRUE,"general"}</definedName>
    <definedName name="dxfgg" localSheetId="10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localSheetId="9" hidden="1">{"via1",#N/A,TRUE,"general";"via2",#N/A,TRUE,"general";"via3",#N/A,TRUE,"general"}</definedName>
    <definedName name="dxfgg" localSheetId="8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localSheetId="32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localSheetId="33" hidden="1">{"via1",#N/A,TRUE,"general";"via2",#N/A,TRUE,"general";"via3",#N/A,TRUE,"general"}</definedName>
    <definedName name="e3e33" localSheetId="7" hidden="1">{"via1",#N/A,TRUE,"general";"via2",#N/A,TRUE,"general";"via3",#N/A,TRUE,"general"}</definedName>
    <definedName name="e3e33" localSheetId="10" hidden="1">{"via1",#N/A,TRUE,"general";"via2",#N/A,TRUE,"general";"via3",#N/A,TRUE,"general"}</definedName>
    <definedName name="e3e33" localSheetId="6" hidden="1">{"via1",#N/A,TRUE,"general";"via2",#N/A,TRUE,"general";"via3",#N/A,TRUE,"general"}</definedName>
    <definedName name="e3e33" localSheetId="9" hidden="1">{"via1",#N/A,TRUE,"general";"via2",#N/A,TRUE,"general";"via3",#N/A,TRUE,"general"}</definedName>
    <definedName name="e3e33" localSheetId="8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hidden="1">{"via1",#N/A,TRUE,"general";"via2",#N/A,TRUE,"general";"via3",#N/A,TRUE,"general"}</definedName>
    <definedName name="Ebitda" localSheetId="5" hidden="1">{#N/A,#N/A,FALSE,"GRAFICO";#N/A,#N/A,FALSE,"CAJA (2)";#N/A,#N/A,FALSE,"TERCEROS-PROMEDIO";#N/A,#N/A,FALSE,"CAJA";#N/A,#N/A,FALSE,"INGRESOS1995-2003";#N/A,#N/A,FALSE,"GASTOS1995-2003"}</definedName>
    <definedName name="Ebitda" localSheetId="32" hidden="1">{#N/A,#N/A,FALSE,"GRAFICO";#N/A,#N/A,FALSE,"CAJA (2)";#N/A,#N/A,FALSE,"TERCEROS-PROMEDIO";#N/A,#N/A,FALSE,"CAJA";#N/A,#N/A,FALSE,"INGRESOS1995-2003";#N/A,#N/A,FALSE,"GASTOS1995-2003"}</definedName>
    <definedName name="Ebitda" localSheetId="0" hidden="1">{#N/A,#N/A,FALSE,"GRAFICO";#N/A,#N/A,FALSE,"CAJA (2)";#N/A,#N/A,FALSE,"TERCEROS-PROMEDIO";#N/A,#N/A,FALSE,"CAJA";#N/A,#N/A,FALSE,"INGRESOS1995-2003";#N/A,#N/A,FALSE,"GASTOS1995-2003"}</definedName>
    <definedName name="Ebitda" localSheetId="33" hidden="1">{#N/A,#N/A,FALSE,"GRAFICO";#N/A,#N/A,FALSE,"CAJA (2)";#N/A,#N/A,FALSE,"TERCEROS-PROMEDIO";#N/A,#N/A,FALSE,"CAJA";#N/A,#N/A,FALSE,"INGRESOS1995-2003";#N/A,#N/A,FALSE,"GASTOS1995-2003"}</definedName>
    <definedName name="Ebitda" localSheetId="7" hidden="1">{#N/A,#N/A,FALSE,"GRAFICO";#N/A,#N/A,FALSE,"CAJA (2)";#N/A,#N/A,FALSE,"TERCEROS-PROMEDIO";#N/A,#N/A,FALSE,"CAJA";#N/A,#N/A,FALSE,"INGRESOS1995-2003";#N/A,#N/A,FALSE,"GASTOS1995-2003"}</definedName>
    <definedName name="Ebitda" localSheetId="10" hidden="1">{#N/A,#N/A,FALSE,"GRAFICO";#N/A,#N/A,FALSE,"CAJA (2)";#N/A,#N/A,FALSE,"TERCEROS-PROMEDIO";#N/A,#N/A,FALSE,"CAJA";#N/A,#N/A,FALSE,"INGRESOS1995-2003";#N/A,#N/A,FALSE,"GASTOS1995-2003"}</definedName>
    <definedName name="Ebitda" localSheetId="6" hidden="1">{#N/A,#N/A,FALSE,"GRAFICO";#N/A,#N/A,FALSE,"CAJA (2)";#N/A,#N/A,FALSE,"TERCEROS-PROMEDIO";#N/A,#N/A,FALSE,"CAJA";#N/A,#N/A,FALSE,"INGRESOS1995-2003";#N/A,#N/A,FALSE,"GASTOS1995-2003"}</definedName>
    <definedName name="Ebitda" localSheetId="9" hidden="1">{#N/A,#N/A,FALSE,"GRAFICO";#N/A,#N/A,FALSE,"CAJA (2)";#N/A,#N/A,FALSE,"TERCEROS-PROMEDIO";#N/A,#N/A,FALSE,"CAJA";#N/A,#N/A,FALSE,"INGRESOS1995-2003";#N/A,#N/A,FALSE,"GASTOS1995-2003"}</definedName>
    <definedName name="Ebitda" localSheetId="8" hidden="1">{#N/A,#N/A,FALSE,"GRAFICO";#N/A,#N/A,FALSE,"CAJA (2)";#N/A,#N/A,FALSE,"TERCEROS-PROMEDIO";#N/A,#N/A,FALSE,"CAJA";#N/A,#N/A,FALSE,"INGRESOS1995-2003";#N/A,#N/A,FALSE,"GASTOS1995-2003"}</definedName>
    <definedName name="Ebitda" localSheetId="2" hidden="1">{#N/A,#N/A,FALSE,"GRAFICO";#N/A,#N/A,FALSE,"CAJA (2)";#N/A,#N/A,FALSE,"TERCEROS-PROMEDIO";#N/A,#N/A,FALSE,"CAJA";#N/A,#N/A,FALSE,"INGRESOS1995-2003";#N/A,#N/A,FALSE,"GASTOS1995-2003"}</definedName>
    <definedName name="Ebitda" localSheetId="4" hidden="1">{#N/A,#N/A,FALSE,"GRAFICO";#N/A,#N/A,FALSE,"CAJA (2)";#N/A,#N/A,FALSE,"TERCEROS-PROMEDIO";#N/A,#N/A,FALSE,"CAJA";#N/A,#N/A,FALSE,"INGRESOS1995-2003";#N/A,#N/A,FALSE,"GASTOS1995-2003"}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DEDWSWQA" localSheetId="5" hidden="1">{"TAB1",#N/A,TRUE,"GENERAL";"TAB2",#N/A,TRUE,"GENERAL";"TAB3",#N/A,TRUE,"GENERAL";"TAB4",#N/A,TRUE,"GENERAL";"TAB5",#N/A,TRUE,"GENERAL"}</definedName>
    <definedName name="EDEDWSWQA" localSheetId="32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localSheetId="33" hidden="1">{"TAB1",#N/A,TRUE,"GENERAL";"TAB2",#N/A,TRUE,"GENERAL";"TAB3",#N/A,TRUE,"GENERAL";"TAB4",#N/A,TRUE,"GENERAL";"TAB5",#N/A,TRUE,"GENERAL"}</definedName>
    <definedName name="EDEDWSWQA" localSheetId="7" hidden="1">{"TAB1",#N/A,TRUE,"GENERAL";"TAB2",#N/A,TRUE,"GENERAL";"TAB3",#N/A,TRUE,"GENERAL";"TAB4",#N/A,TRUE,"GENERAL";"TAB5",#N/A,TRUE,"GENERAL"}</definedName>
    <definedName name="EDEDWSWQA" localSheetId="10" hidden="1">{"TAB1",#N/A,TRUE,"GENERAL";"TAB2",#N/A,TRUE,"GENERAL";"TAB3",#N/A,TRUE,"GENERAL";"TAB4",#N/A,TRUE,"GENERAL";"TAB5",#N/A,TRUE,"GENERAL"}</definedName>
    <definedName name="EDEDWSWQA" localSheetId="6" hidden="1">{"TAB1",#N/A,TRUE,"GENERAL";"TAB2",#N/A,TRUE,"GENERAL";"TAB3",#N/A,TRUE,"GENERAL";"TAB4",#N/A,TRUE,"GENERAL";"TAB5",#N/A,TRUE,"GENERAL"}</definedName>
    <definedName name="EDEDWSWQA" localSheetId="9" hidden="1">{"TAB1",#N/A,TRUE,"GENERAL";"TAB2",#N/A,TRUE,"GENERAL";"TAB3",#N/A,TRUE,"GENERAL";"TAB4",#N/A,TRUE,"GENERAL";"TAB5",#N/A,TRUE,"GENERAL"}</definedName>
    <definedName name="EDEDWSWQA" localSheetId="8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5" hidden="1">{"via1",#N/A,TRUE,"general";"via2",#N/A,TRUE,"general";"via3",#N/A,TRUE,"general"}</definedName>
    <definedName name="edgfhmn" localSheetId="32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localSheetId="33" hidden="1">{"via1",#N/A,TRUE,"general";"via2",#N/A,TRUE,"general";"via3",#N/A,TRUE,"general"}</definedName>
    <definedName name="edgfhmn" localSheetId="7" hidden="1">{"via1",#N/A,TRUE,"general";"via2",#N/A,TRUE,"general";"via3",#N/A,TRUE,"general"}</definedName>
    <definedName name="edgfhmn" localSheetId="10" hidden="1">{"via1",#N/A,TRUE,"general";"via2",#N/A,TRUE,"general";"via3",#N/A,TRUE,"general"}</definedName>
    <definedName name="edgfhmn" localSheetId="6" hidden="1">{"via1",#N/A,TRUE,"general";"via2",#N/A,TRUE,"general";"via3",#N/A,TRUE,"general"}</definedName>
    <definedName name="edgfhmn" localSheetId="9" hidden="1">{"via1",#N/A,TRUE,"general";"via2",#N/A,TRUE,"general";"via3",#N/A,TRUE,"general"}</definedName>
    <definedName name="edgfhmn" localSheetId="8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1" hidden="1">#REF!</definedName>
    <definedName name="EE" localSheetId="13" hidden="1">#REF!</definedName>
    <definedName name="EE" localSheetId="14" hidden="1">#REF!</definedName>
    <definedName name="EE" localSheetId="17" hidden="1">#REF!</definedName>
    <definedName name="EE" localSheetId="18" hidden="1">#REF!</definedName>
    <definedName name="EE" localSheetId="19" hidden="1">#REF!</definedName>
    <definedName name="EE" localSheetId="20" hidden="1">#REF!</definedName>
    <definedName name="EE" localSheetId="22" hidden="1">#REF!</definedName>
    <definedName name="EE" localSheetId="23" hidden="1">#REF!</definedName>
    <definedName name="EE" localSheetId="24" hidden="1">#REF!</definedName>
    <definedName name="EE" localSheetId="25" hidden="1">#REF!</definedName>
    <definedName name="EE" localSheetId="26" hidden="1">#REF!</definedName>
    <definedName name="EE" localSheetId="27" hidden="1">#REF!</definedName>
    <definedName name="EE" localSheetId="28" hidden="1">#REF!</definedName>
    <definedName name="EE" localSheetId="29" hidden="1">#REF!</definedName>
    <definedName name="EE" localSheetId="30" hidden="1">#REF!</definedName>
    <definedName name="EE" localSheetId="32" hidden="1">#REF!</definedName>
    <definedName name="EE" localSheetId="1" hidden="1">#REF!</definedName>
    <definedName name="EE" localSheetId="2" hidden="1">#REF!</definedName>
    <definedName name="EE" localSheetId="3" hidden="1">#REF!</definedName>
    <definedName name="EE" hidden="1">#REF!</definedName>
    <definedName name="eeedfr" localSheetId="5" hidden="1">{"TAB1",#N/A,TRUE,"GENERAL";"TAB2",#N/A,TRUE,"GENERAL";"TAB3",#N/A,TRUE,"GENERAL";"TAB4",#N/A,TRUE,"GENERAL";"TAB5",#N/A,TRUE,"GENERAL"}</definedName>
    <definedName name="eeedfr" localSheetId="32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localSheetId="33" hidden="1">{"TAB1",#N/A,TRUE,"GENERAL";"TAB2",#N/A,TRUE,"GENERAL";"TAB3",#N/A,TRUE,"GENERAL";"TAB4",#N/A,TRUE,"GENERAL";"TAB5",#N/A,TRUE,"GENERAL"}</definedName>
    <definedName name="eeedfr" localSheetId="7" hidden="1">{"TAB1",#N/A,TRUE,"GENERAL";"TAB2",#N/A,TRUE,"GENERAL";"TAB3",#N/A,TRUE,"GENERAL";"TAB4",#N/A,TRUE,"GENERAL";"TAB5",#N/A,TRUE,"GENERAL"}</definedName>
    <definedName name="eeedfr" localSheetId="10" hidden="1">{"TAB1",#N/A,TRUE,"GENERAL";"TAB2",#N/A,TRUE,"GENERAL";"TAB3",#N/A,TRUE,"GENERAL";"TAB4",#N/A,TRUE,"GENERAL";"TAB5",#N/A,TRUE,"GENERAL"}</definedName>
    <definedName name="eeedfr" localSheetId="6" hidden="1">{"TAB1",#N/A,TRUE,"GENERAL";"TAB2",#N/A,TRUE,"GENERAL";"TAB3",#N/A,TRUE,"GENERAL";"TAB4",#N/A,TRUE,"GENERAL";"TAB5",#N/A,TRUE,"GENERAL"}</definedName>
    <definedName name="eeedfr" localSheetId="9" hidden="1">{"TAB1",#N/A,TRUE,"GENERAL";"TAB2",#N/A,TRUE,"GENERAL";"TAB3",#N/A,TRUE,"GENERAL";"TAB4",#N/A,TRUE,"GENERAL";"TAB5",#N/A,TRUE,"GENERAL"}</definedName>
    <definedName name="eeedfr" localSheetId="8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localSheetId="32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33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localSheetId="10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localSheetId="9" hidden="1">{"TAB1",#N/A,TRUE,"GENERAL";"TAB2",#N/A,TRUE,"GENERAL";"TAB3",#N/A,TRUE,"GENERAL";"TAB4",#N/A,TRUE,"GENERAL";"TAB5",#N/A,TRUE,"GENERAL"}</definedName>
    <definedName name="eeeeer" localSheetId="8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5" hidden="1">{"via1",#N/A,TRUE,"general";"via2",#N/A,TRUE,"general";"via3",#N/A,TRUE,"general"}</definedName>
    <definedName name="eeerfd" localSheetId="32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localSheetId="33" hidden="1">{"via1",#N/A,TRUE,"general";"via2",#N/A,TRUE,"general";"via3",#N/A,TRUE,"general"}</definedName>
    <definedName name="eeerfd" localSheetId="7" hidden="1">{"via1",#N/A,TRUE,"general";"via2",#N/A,TRUE,"general";"via3",#N/A,TRUE,"general"}</definedName>
    <definedName name="eeerfd" localSheetId="10" hidden="1">{"via1",#N/A,TRUE,"general";"via2",#N/A,TRUE,"general";"via3",#N/A,TRUE,"general"}</definedName>
    <definedName name="eeerfd" localSheetId="6" hidden="1">{"via1",#N/A,TRUE,"general";"via2",#N/A,TRUE,"general";"via3",#N/A,TRUE,"general"}</definedName>
    <definedName name="eeerfd" localSheetId="9" hidden="1">{"via1",#N/A,TRUE,"general";"via2",#N/A,TRUE,"general";"via3",#N/A,TRUE,"general"}</definedName>
    <definedName name="eeerfd" localSheetId="8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5" hidden="1">{"TAB1",#N/A,TRUE,"GENERAL";"TAB2",#N/A,TRUE,"GENERAL";"TAB3",#N/A,TRUE,"GENERAL";"TAB4",#N/A,TRUE,"GENERAL";"TAB5",#N/A,TRUE,"GENERAL"}</definedName>
    <definedName name="efef" localSheetId="32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localSheetId="33" hidden="1">{"TAB1",#N/A,TRUE,"GENERAL";"TAB2",#N/A,TRUE,"GENERAL";"TAB3",#N/A,TRUE,"GENERAL";"TAB4",#N/A,TRUE,"GENERAL";"TAB5",#N/A,TRUE,"GENERAL"}</definedName>
    <definedName name="efef" localSheetId="7" hidden="1">{"TAB1",#N/A,TRUE,"GENERAL";"TAB2",#N/A,TRUE,"GENERAL";"TAB3",#N/A,TRUE,"GENERAL";"TAB4",#N/A,TRUE,"GENERAL";"TAB5",#N/A,TRUE,"GENERAL"}</definedName>
    <definedName name="efef" localSheetId="10" hidden="1">{"TAB1",#N/A,TRUE,"GENERAL";"TAB2",#N/A,TRUE,"GENERAL";"TAB3",#N/A,TRUE,"GENERAL";"TAB4",#N/A,TRUE,"GENERAL";"TAB5",#N/A,TRUE,"GENERAL"}</definedName>
    <definedName name="efef" localSheetId="6" hidden="1">{"TAB1",#N/A,TRUE,"GENERAL";"TAB2",#N/A,TRUE,"GENERAL";"TAB3",#N/A,TRUE,"GENERAL";"TAB4",#N/A,TRUE,"GENERAL";"TAB5",#N/A,TRUE,"GENERAL"}</definedName>
    <definedName name="efef" localSheetId="9" hidden="1">{"TAB1",#N/A,TRUE,"GENERAL";"TAB2",#N/A,TRUE,"GENERAL";"TAB3",#N/A,TRUE,"GENERAL";"TAB4",#N/A,TRUE,"GENERAL";"TAB5",#N/A,TRUE,"GENERAL"}</definedName>
    <definedName name="efef" localSheetId="8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5" hidden="1">{"via1",#N/A,TRUE,"general";"via2",#N/A,TRUE,"general";"via3",#N/A,TRUE,"general"}</definedName>
    <definedName name="efer" localSheetId="32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localSheetId="33" hidden="1">{"via1",#N/A,TRUE,"general";"via2",#N/A,TRUE,"general";"via3",#N/A,TRUE,"general"}</definedName>
    <definedName name="efer" localSheetId="7" hidden="1">{"via1",#N/A,TRUE,"general";"via2",#N/A,TRUE,"general";"via3",#N/A,TRUE,"general"}</definedName>
    <definedName name="efer" localSheetId="10" hidden="1">{"via1",#N/A,TRUE,"general";"via2",#N/A,TRUE,"general";"via3",#N/A,TRUE,"general"}</definedName>
    <definedName name="efer" localSheetId="6" hidden="1">{"via1",#N/A,TRUE,"general";"via2",#N/A,TRUE,"general";"via3",#N/A,TRUE,"general"}</definedName>
    <definedName name="efer" localSheetId="9" hidden="1">{"via1",#N/A,TRUE,"general";"via2",#N/A,TRUE,"general";"via3",#N/A,TRUE,"general"}</definedName>
    <definedName name="efer" localSheetId="8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5" hidden="1">{"TAB1",#N/A,TRUE,"GENERAL";"TAB2",#N/A,TRUE,"GENERAL";"TAB3",#N/A,TRUE,"GENERAL";"TAB4",#N/A,TRUE,"GENERAL";"TAB5",#N/A,TRUE,"GENERAL"}</definedName>
    <definedName name="egeg" localSheetId="32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33" hidden="1">{"TAB1",#N/A,TRUE,"GENERAL";"TAB2",#N/A,TRUE,"GENERAL";"TAB3",#N/A,TRUE,"GENERAL";"TAB4",#N/A,TRUE,"GENERAL";"TAB5",#N/A,TRUE,"GENERAL"}</definedName>
    <definedName name="egeg" localSheetId="7" hidden="1">{"TAB1",#N/A,TRUE,"GENERAL";"TAB2",#N/A,TRUE,"GENERAL";"TAB3",#N/A,TRUE,"GENERAL";"TAB4",#N/A,TRUE,"GENERAL";"TAB5",#N/A,TRUE,"GENERAL"}</definedName>
    <definedName name="egeg" localSheetId="10" hidden="1">{"TAB1",#N/A,TRUE,"GENERAL";"TAB2",#N/A,TRUE,"GENERAL";"TAB3",#N/A,TRUE,"GENERAL";"TAB4",#N/A,TRUE,"GENERAL";"TAB5",#N/A,TRUE,"GENERAL"}</definedName>
    <definedName name="egeg" localSheetId="6" hidden="1">{"TAB1",#N/A,TRUE,"GENERAL";"TAB2",#N/A,TRUE,"GENERAL";"TAB3",#N/A,TRUE,"GENERAL";"TAB4",#N/A,TRUE,"GENERAL";"TAB5",#N/A,TRUE,"GENERAL"}</definedName>
    <definedName name="egeg" localSheetId="9" hidden="1">{"TAB1",#N/A,TRUE,"GENERAL";"TAB2",#N/A,TRUE,"GENERAL";"TAB3",#N/A,TRUE,"GENERAL";"TAB4",#N/A,TRUE,"GENERAL";"TAB5",#N/A,TRUE,"GENERAL"}</definedName>
    <definedName name="egeg" localSheetId="8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localSheetId="32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33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localSheetId="10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localSheetId="9" hidden="1">{"TAB1",#N/A,TRUE,"GENERAL";"TAB2",#N/A,TRUE,"GENERAL";"TAB3",#N/A,TRUE,"GENERAL";"TAB4",#N/A,TRUE,"GENERAL";"TAB5",#N/A,TRUE,"GENERAL"}</definedName>
    <definedName name="egtrgthrt" localSheetId="8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localSheetId="5" hidden="1">{"via1",#N/A,TRUE,"general";"via2",#N/A,TRUE,"general";"via3",#N/A,TRUE,"general"}</definedName>
    <definedName name="eqw" localSheetId="32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localSheetId="33" hidden="1">{"via1",#N/A,TRUE,"general";"via2",#N/A,TRUE,"general";"via3",#N/A,TRUE,"general"}</definedName>
    <definedName name="eqw" localSheetId="7" hidden="1">{"via1",#N/A,TRUE,"general";"via2",#N/A,TRUE,"general";"via3",#N/A,TRUE,"general"}</definedName>
    <definedName name="eqw" localSheetId="10" hidden="1">{"via1",#N/A,TRUE,"general";"via2",#N/A,TRUE,"general";"via3",#N/A,TRUE,"general"}</definedName>
    <definedName name="eqw" localSheetId="6" hidden="1">{"via1",#N/A,TRUE,"general";"via2",#N/A,TRUE,"general";"via3",#N/A,TRUE,"general"}</definedName>
    <definedName name="eqw" localSheetId="9" hidden="1">{"via1",#N/A,TRUE,"general";"via2",#N/A,TRUE,"general";"via3",#N/A,TRUE,"general"}</definedName>
    <definedName name="eqw" localSheetId="8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hidden="1">{"via1",#N/A,TRUE,"general";"via2",#N/A,TRUE,"general";"via3",#N/A,TRUE,"general"}</definedName>
    <definedName name="erfg" localSheetId="5" hidden="1">{#N/A,#N/A,FALSE,"Hoja1";#N/A,#N/A,FALSE,"Hoja2"}</definedName>
    <definedName name="erfg" localSheetId="32" hidden="1">{#N/A,#N/A,FALSE,"Hoja1";#N/A,#N/A,FALSE,"Hoja2"}</definedName>
    <definedName name="erfg" localSheetId="0" hidden="1">{#N/A,#N/A,FALSE,"Hoja1";#N/A,#N/A,FALSE,"Hoja2"}</definedName>
    <definedName name="erfg" localSheetId="33" hidden="1">{#N/A,#N/A,FALSE,"Hoja1";#N/A,#N/A,FALSE,"Hoja2"}</definedName>
    <definedName name="erfg" localSheetId="7" hidden="1">{#N/A,#N/A,FALSE,"Hoja1";#N/A,#N/A,FALSE,"Hoja2"}</definedName>
    <definedName name="erfg" localSheetId="10" hidden="1">{#N/A,#N/A,FALSE,"Hoja1";#N/A,#N/A,FALSE,"Hoja2"}</definedName>
    <definedName name="erfg" localSheetId="6" hidden="1">{#N/A,#N/A,FALSE,"Hoja1";#N/A,#N/A,FALSE,"Hoja2"}</definedName>
    <definedName name="erfg" localSheetId="9" hidden="1">{#N/A,#N/A,FALSE,"Hoja1";#N/A,#N/A,FALSE,"Hoja2"}</definedName>
    <definedName name="erfg" localSheetId="8" hidden="1">{#N/A,#N/A,FALSE,"Hoja1";#N/A,#N/A,FALSE,"Hoja2"}</definedName>
    <definedName name="erfg" localSheetId="2" hidden="1">{#N/A,#N/A,FALSE,"Hoja1";#N/A,#N/A,FALSE,"Hoja2"}</definedName>
    <definedName name="erfg" localSheetId="4" hidden="1">{#N/A,#N/A,FALSE,"Hoja1";#N/A,#N/A,FALSE,"Hoja2"}</definedName>
    <definedName name="erfg" hidden="1">{#N/A,#N/A,FALSE,"Hoja1";#N/A,#N/A,FALSE,"Hoja2"}</definedName>
    <definedName name="erg" localSheetId="5" hidden="1">{"TAB1",#N/A,TRUE,"GENERAL";"TAB2",#N/A,TRUE,"GENERAL";"TAB3",#N/A,TRUE,"GENERAL";"TAB4",#N/A,TRUE,"GENERAL";"TAB5",#N/A,TRUE,"GENERAL"}</definedName>
    <definedName name="erg" localSheetId="32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localSheetId="33" hidden="1">{"TAB1",#N/A,TRUE,"GENERAL";"TAB2",#N/A,TRUE,"GENERAL";"TAB3",#N/A,TRUE,"GENERAL";"TAB4",#N/A,TRUE,"GENERAL";"TAB5",#N/A,TRUE,"GENERAL"}</definedName>
    <definedName name="erg" localSheetId="7" hidden="1">{"TAB1",#N/A,TRUE,"GENERAL";"TAB2",#N/A,TRUE,"GENERAL";"TAB3",#N/A,TRUE,"GENERAL";"TAB4",#N/A,TRUE,"GENERAL";"TAB5",#N/A,TRUE,"GENERAL"}</definedName>
    <definedName name="erg" localSheetId="10" hidden="1">{"TAB1",#N/A,TRUE,"GENERAL";"TAB2",#N/A,TRUE,"GENERAL";"TAB3",#N/A,TRUE,"GENERAL";"TAB4",#N/A,TRUE,"GENERAL";"TAB5",#N/A,TRUE,"GENERAL"}</definedName>
    <definedName name="erg" localSheetId="6" hidden="1">{"TAB1",#N/A,TRUE,"GENERAL";"TAB2",#N/A,TRUE,"GENERAL";"TAB3",#N/A,TRUE,"GENERAL";"TAB4",#N/A,TRUE,"GENERAL";"TAB5",#N/A,TRUE,"GENERAL"}</definedName>
    <definedName name="erg" localSheetId="9" hidden="1">{"TAB1",#N/A,TRUE,"GENERAL";"TAB2",#N/A,TRUE,"GENERAL";"TAB3",#N/A,TRUE,"GENERAL";"TAB4",#N/A,TRUE,"GENERAL";"TAB5",#N/A,TRUE,"GENERAL"}</definedName>
    <definedName name="erg" localSheetId="8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5" hidden="1">{"via1",#N/A,TRUE,"general";"via2",#N/A,TRUE,"general";"via3",#N/A,TRUE,"general"}</definedName>
    <definedName name="erger" localSheetId="32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localSheetId="33" hidden="1">{"via1",#N/A,TRUE,"general";"via2",#N/A,TRUE,"general";"via3",#N/A,TRUE,"general"}</definedName>
    <definedName name="erger" localSheetId="7" hidden="1">{"via1",#N/A,TRUE,"general";"via2",#N/A,TRUE,"general";"via3",#N/A,TRUE,"general"}</definedName>
    <definedName name="erger" localSheetId="10" hidden="1">{"via1",#N/A,TRUE,"general";"via2",#N/A,TRUE,"general";"via3",#N/A,TRUE,"general"}</definedName>
    <definedName name="erger" localSheetId="6" hidden="1">{"via1",#N/A,TRUE,"general";"via2",#N/A,TRUE,"general";"via3",#N/A,TRUE,"general"}</definedName>
    <definedName name="erger" localSheetId="9" hidden="1">{"via1",#N/A,TRUE,"general";"via2",#N/A,TRUE,"general";"via3",#N/A,TRUE,"general"}</definedName>
    <definedName name="erger" localSheetId="8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localSheetId="32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33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localSheetId="10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localSheetId="9" hidden="1">{"via1",#N/A,TRUE,"general";"via2",#N/A,TRUE,"general";"via3",#N/A,TRUE,"general"}</definedName>
    <definedName name="ergerg" localSheetId="8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localSheetId="32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33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localSheetId="10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localSheetId="9" hidden="1">{"via1",#N/A,TRUE,"general";"via2",#N/A,TRUE,"general";"via3",#N/A,TRUE,"general"}</definedName>
    <definedName name="ergfegr" localSheetId="8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5" hidden="1">{"TAB1",#N/A,TRUE,"GENERAL";"TAB2",#N/A,TRUE,"GENERAL";"TAB3",#N/A,TRUE,"GENERAL";"TAB4",#N/A,TRUE,"GENERAL";"TAB5",#N/A,TRUE,"GENERAL"}</definedName>
    <definedName name="ergge" localSheetId="32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33" hidden="1">{"TAB1",#N/A,TRUE,"GENERAL";"TAB2",#N/A,TRUE,"GENERAL";"TAB3",#N/A,TRUE,"GENERAL";"TAB4",#N/A,TRUE,"GENERAL";"TAB5",#N/A,TRUE,"GENERAL"}</definedName>
    <definedName name="ergge" localSheetId="7" hidden="1">{"TAB1",#N/A,TRUE,"GENERAL";"TAB2",#N/A,TRUE,"GENERAL";"TAB3",#N/A,TRUE,"GENERAL";"TAB4",#N/A,TRUE,"GENERAL";"TAB5",#N/A,TRUE,"GENERAL"}</definedName>
    <definedName name="ergge" localSheetId="10" hidden="1">{"TAB1",#N/A,TRUE,"GENERAL";"TAB2",#N/A,TRUE,"GENERAL";"TAB3",#N/A,TRUE,"GENERAL";"TAB4",#N/A,TRUE,"GENERAL";"TAB5",#N/A,TRUE,"GENERAL"}</definedName>
    <definedName name="ergge" localSheetId="6" hidden="1">{"TAB1",#N/A,TRUE,"GENERAL";"TAB2",#N/A,TRUE,"GENERAL";"TAB3",#N/A,TRUE,"GENERAL";"TAB4",#N/A,TRUE,"GENERAL";"TAB5",#N/A,TRUE,"GENERAL"}</definedName>
    <definedName name="ergge" localSheetId="9" hidden="1">{"TAB1",#N/A,TRUE,"GENERAL";"TAB2",#N/A,TRUE,"GENERAL";"TAB3",#N/A,TRUE,"GENERAL";"TAB4",#N/A,TRUE,"GENERAL";"TAB5",#N/A,TRUE,"GENERAL"}</definedName>
    <definedName name="ergge" localSheetId="8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5" hidden="1">{"via1",#N/A,TRUE,"general";"via2",#N/A,TRUE,"general";"via3",#N/A,TRUE,"general"}</definedName>
    <definedName name="erggewg" localSheetId="32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localSheetId="33" hidden="1">{"via1",#N/A,TRUE,"general";"via2",#N/A,TRUE,"general";"via3",#N/A,TRUE,"general"}</definedName>
    <definedName name="erggewg" localSheetId="7" hidden="1">{"via1",#N/A,TRUE,"general";"via2",#N/A,TRUE,"general";"via3",#N/A,TRUE,"general"}</definedName>
    <definedName name="erggewg" localSheetId="10" hidden="1">{"via1",#N/A,TRUE,"general";"via2",#N/A,TRUE,"general";"via3",#N/A,TRUE,"general"}</definedName>
    <definedName name="erggewg" localSheetId="6" hidden="1">{"via1",#N/A,TRUE,"general";"via2",#N/A,TRUE,"general";"via3",#N/A,TRUE,"general"}</definedName>
    <definedName name="erggewg" localSheetId="9" hidden="1">{"via1",#N/A,TRUE,"general";"via2",#N/A,TRUE,"general";"via3",#N/A,TRUE,"general"}</definedName>
    <definedName name="erggewg" localSheetId="8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5" hidden="1">{"TAB1",#N/A,TRUE,"GENERAL";"TAB2",#N/A,TRUE,"GENERAL";"TAB3",#N/A,TRUE,"GENERAL";"TAB4",#N/A,TRUE,"GENERAL";"TAB5",#N/A,TRUE,"GENERAL"}</definedName>
    <definedName name="ergreg" localSheetId="32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33" hidden="1">{"TAB1",#N/A,TRUE,"GENERAL";"TAB2",#N/A,TRUE,"GENERAL";"TAB3",#N/A,TRUE,"GENERAL";"TAB4",#N/A,TRUE,"GENERAL";"TAB5",#N/A,TRUE,"GENERAL"}</definedName>
    <definedName name="ergreg" localSheetId="7" hidden="1">{"TAB1",#N/A,TRUE,"GENERAL";"TAB2",#N/A,TRUE,"GENERAL";"TAB3",#N/A,TRUE,"GENERAL";"TAB4",#N/A,TRUE,"GENERAL";"TAB5",#N/A,TRUE,"GENERAL"}</definedName>
    <definedName name="ergreg" localSheetId="10" hidden="1">{"TAB1",#N/A,TRUE,"GENERAL";"TAB2",#N/A,TRUE,"GENERAL";"TAB3",#N/A,TRUE,"GENERAL";"TAB4",#N/A,TRUE,"GENERAL";"TAB5",#N/A,TRUE,"GENERAL"}</definedName>
    <definedName name="ergreg" localSheetId="6" hidden="1">{"TAB1",#N/A,TRUE,"GENERAL";"TAB2",#N/A,TRUE,"GENERAL";"TAB3",#N/A,TRUE,"GENERAL";"TAB4",#N/A,TRUE,"GENERAL";"TAB5",#N/A,TRUE,"GENERAL"}</definedName>
    <definedName name="ergreg" localSheetId="9" hidden="1">{"TAB1",#N/A,TRUE,"GENERAL";"TAB2",#N/A,TRUE,"GENERAL";"TAB3",#N/A,TRUE,"GENERAL";"TAB4",#N/A,TRUE,"GENERAL";"TAB5",#N/A,TRUE,"GENERAL"}</definedName>
    <definedName name="ergreg" localSheetId="8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5" hidden="1">{"via1",#N/A,TRUE,"general";"via2",#N/A,TRUE,"general";"via3",#N/A,TRUE,"general"}</definedName>
    <definedName name="ergregerg" localSheetId="32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localSheetId="33" hidden="1">{"via1",#N/A,TRUE,"general";"via2",#N/A,TRUE,"general";"via3",#N/A,TRUE,"general"}</definedName>
    <definedName name="ergregerg" localSheetId="7" hidden="1">{"via1",#N/A,TRUE,"general";"via2",#N/A,TRUE,"general";"via3",#N/A,TRUE,"general"}</definedName>
    <definedName name="ergregerg" localSheetId="10" hidden="1">{"via1",#N/A,TRUE,"general";"via2",#N/A,TRUE,"general";"via3",#N/A,TRUE,"general"}</definedName>
    <definedName name="ergregerg" localSheetId="6" hidden="1">{"via1",#N/A,TRUE,"general";"via2",#N/A,TRUE,"general";"via3",#N/A,TRUE,"general"}</definedName>
    <definedName name="ergregerg" localSheetId="9" hidden="1">{"via1",#N/A,TRUE,"general";"via2",#N/A,TRUE,"general";"via3",#N/A,TRUE,"general"}</definedName>
    <definedName name="ergregerg" localSheetId="8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5" hidden="1">{"TAB1",#N/A,TRUE,"GENERAL";"TAB2",#N/A,TRUE,"GENERAL";"TAB3",#N/A,TRUE,"GENERAL";"TAB4",#N/A,TRUE,"GENERAL";"TAB5",#N/A,TRUE,"GENERAL"}</definedName>
    <definedName name="ergrg" localSheetId="32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33" hidden="1">{"TAB1",#N/A,TRUE,"GENERAL";"TAB2",#N/A,TRUE,"GENERAL";"TAB3",#N/A,TRUE,"GENERAL";"TAB4",#N/A,TRUE,"GENERAL";"TAB5",#N/A,TRUE,"GENERAL"}</definedName>
    <definedName name="ergrg" localSheetId="7" hidden="1">{"TAB1",#N/A,TRUE,"GENERAL";"TAB2",#N/A,TRUE,"GENERAL";"TAB3",#N/A,TRUE,"GENERAL";"TAB4",#N/A,TRUE,"GENERAL";"TAB5",#N/A,TRUE,"GENERAL"}</definedName>
    <definedName name="ergrg" localSheetId="10" hidden="1">{"TAB1",#N/A,TRUE,"GENERAL";"TAB2",#N/A,TRUE,"GENERAL";"TAB3",#N/A,TRUE,"GENERAL";"TAB4",#N/A,TRUE,"GENERAL";"TAB5",#N/A,TRUE,"GENERAL"}</definedName>
    <definedName name="ergrg" localSheetId="6" hidden="1">{"TAB1",#N/A,TRUE,"GENERAL";"TAB2",#N/A,TRUE,"GENERAL";"TAB3",#N/A,TRUE,"GENERAL";"TAB4",#N/A,TRUE,"GENERAL";"TAB5",#N/A,TRUE,"GENERAL"}</definedName>
    <definedName name="ergrg" localSheetId="9" hidden="1">{"TAB1",#N/A,TRUE,"GENERAL";"TAB2",#N/A,TRUE,"GENERAL";"TAB3",#N/A,TRUE,"GENERAL";"TAB4",#N/A,TRUE,"GENERAL";"TAB5",#N/A,TRUE,"GENERAL"}</definedName>
    <definedName name="ergrg" localSheetId="8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localSheetId="32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33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localSheetId="10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localSheetId="9" hidden="1">{"TAB1",#N/A,TRUE,"GENERAL";"TAB2",#N/A,TRUE,"GENERAL";"TAB3",#N/A,TRUE,"GENERAL";"TAB4",#N/A,TRUE,"GENERAL";"TAB5",#N/A,TRUE,"GENERAL"}</definedName>
    <definedName name="ergweg" localSheetId="8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5" hidden="1">{"via1",#N/A,TRUE,"general";"via2",#N/A,TRUE,"general";"via3",#N/A,TRUE,"general"}</definedName>
    <definedName name="ergwreg" localSheetId="32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localSheetId="33" hidden="1">{"via1",#N/A,TRUE,"general";"via2",#N/A,TRUE,"general";"via3",#N/A,TRUE,"general"}</definedName>
    <definedName name="ergwreg" localSheetId="7" hidden="1">{"via1",#N/A,TRUE,"general";"via2",#N/A,TRUE,"general";"via3",#N/A,TRUE,"general"}</definedName>
    <definedName name="ergwreg" localSheetId="10" hidden="1">{"via1",#N/A,TRUE,"general";"via2",#N/A,TRUE,"general";"via3",#N/A,TRUE,"general"}</definedName>
    <definedName name="ergwreg" localSheetId="6" hidden="1">{"via1",#N/A,TRUE,"general";"via2",#N/A,TRUE,"general";"via3",#N/A,TRUE,"general"}</definedName>
    <definedName name="ergwreg" localSheetId="9" hidden="1">{"via1",#N/A,TRUE,"general";"via2",#N/A,TRUE,"general";"via3",#N/A,TRUE,"general"}</definedName>
    <definedName name="ergwreg" localSheetId="8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5" hidden="1">{"TAB1",#N/A,TRUE,"GENERAL";"TAB2",#N/A,TRUE,"GENERAL";"TAB3",#N/A,TRUE,"GENERAL";"TAB4",#N/A,TRUE,"GENERAL";"TAB5",#N/A,TRUE,"GENERAL"}</definedName>
    <definedName name="erheyh" localSheetId="32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33" hidden="1">{"TAB1",#N/A,TRUE,"GENERAL";"TAB2",#N/A,TRUE,"GENERAL";"TAB3",#N/A,TRUE,"GENERAL";"TAB4",#N/A,TRUE,"GENERAL";"TAB5",#N/A,TRUE,"GENERAL"}</definedName>
    <definedName name="erheyh" localSheetId="7" hidden="1">{"TAB1",#N/A,TRUE,"GENERAL";"TAB2",#N/A,TRUE,"GENERAL";"TAB3",#N/A,TRUE,"GENERAL";"TAB4",#N/A,TRUE,"GENERAL";"TAB5",#N/A,TRUE,"GENERAL"}</definedName>
    <definedName name="erheyh" localSheetId="10" hidden="1">{"TAB1",#N/A,TRUE,"GENERAL";"TAB2",#N/A,TRUE,"GENERAL";"TAB3",#N/A,TRUE,"GENERAL";"TAB4",#N/A,TRUE,"GENERAL";"TAB5",#N/A,TRUE,"GENERAL"}</definedName>
    <definedName name="erheyh" localSheetId="6" hidden="1">{"TAB1",#N/A,TRUE,"GENERAL";"TAB2",#N/A,TRUE,"GENERAL";"TAB3",#N/A,TRUE,"GENERAL";"TAB4",#N/A,TRUE,"GENERAL";"TAB5",#N/A,TRUE,"GENERAL"}</definedName>
    <definedName name="erheyh" localSheetId="9" hidden="1">{"TAB1",#N/A,TRUE,"GENERAL";"TAB2",#N/A,TRUE,"GENERAL";"TAB3",#N/A,TRUE,"GENERAL";"TAB4",#N/A,TRUE,"GENERAL";"TAB5",#N/A,TRUE,"GENERAL"}</definedName>
    <definedName name="erheyh" localSheetId="8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localSheetId="5" hidden="1">{"via1",#N/A,TRUE,"general";"via2",#N/A,TRUE,"general";"via3",#N/A,TRUE,"general"}</definedName>
    <definedName name="ert" localSheetId="32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localSheetId="33" hidden="1">{"via1",#N/A,TRUE,"general";"via2",#N/A,TRUE,"general";"via3",#N/A,TRUE,"general"}</definedName>
    <definedName name="ert" localSheetId="7" hidden="1">{"via1",#N/A,TRUE,"general";"via2",#N/A,TRUE,"general";"via3",#N/A,TRUE,"general"}</definedName>
    <definedName name="ert" localSheetId="10" hidden="1">{"via1",#N/A,TRUE,"general";"via2",#N/A,TRUE,"general";"via3",#N/A,TRUE,"general"}</definedName>
    <definedName name="ert" localSheetId="6" hidden="1">{"via1",#N/A,TRUE,"general";"via2",#N/A,TRUE,"general";"via3",#N/A,TRUE,"general"}</definedName>
    <definedName name="ert" localSheetId="9" hidden="1">{"via1",#N/A,TRUE,"general";"via2",#N/A,TRUE,"general";"via3",#N/A,TRUE,"general"}</definedName>
    <definedName name="ert" localSheetId="8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localSheetId="32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33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localSheetId="10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localSheetId="9" hidden="1">{"via1",#N/A,TRUE,"general";"via2",#N/A,TRUE,"general";"via3",#N/A,TRUE,"general"}</definedName>
    <definedName name="erte" localSheetId="8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5" hidden="1">{"TAB1",#N/A,TRUE,"GENERAL";"TAB2",#N/A,TRUE,"GENERAL";"TAB3",#N/A,TRUE,"GENERAL";"TAB4",#N/A,TRUE,"GENERAL";"TAB5",#N/A,TRUE,"GENERAL"}</definedName>
    <definedName name="erter" localSheetId="32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33" hidden="1">{"TAB1",#N/A,TRUE,"GENERAL";"TAB2",#N/A,TRUE,"GENERAL";"TAB3",#N/A,TRUE,"GENERAL";"TAB4",#N/A,TRUE,"GENERAL";"TAB5",#N/A,TRUE,"GENERAL"}</definedName>
    <definedName name="erter" localSheetId="7" hidden="1">{"TAB1",#N/A,TRUE,"GENERAL";"TAB2",#N/A,TRUE,"GENERAL";"TAB3",#N/A,TRUE,"GENERAL";"TAB4",#N/A,TRUE,"GENERAL";"TAB5",#N/A,TRUE,"GENERAL"}</definedName>
    <definedName name="erter" localSheetId="10" hidden="1">{"TAB1",#N/A,TRUE,"GENERAL";"TAB2",#N/A,TRUE,"GENERAL";"TAB3",#N/A,TRUE,"GENERAL";"TAB4",#N/A,TRUE,"GENERAL";"TAB5",#N/A,TRUE,"GENERAL"}</definedName>
    <definedName name="erter" localSheetId="6" hidden="1">{"TAB1",#N/A,TRUE,"GENERAL";"TAB2",#N/A,TRUE,"GENERAL";"TAB3",#N/A,TRUE,"GENERAL";"TAB4",#N/A,TRUE,"GENERAL";"TAB5",#N/A,TRUE,"GENERAL"}</definedName>
    <definedName name="erter" localSheetId="9" hidden="1">{"TAB1",#N/A,TRUE,"GENERAL";"TAB2",#N/A,TRUE,"GENERAL";"TAB3",#N/A,TRUE,"GENERAL";"TAB4",#N/A,TRUE,"GENERAL";"TAB5",#N/A,TRUE,"GENERAL"}</definedName>
    <definedName name="erter" localSheetId="8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5" hidden="1">{"via1",#N/A,TRUE,"general";"via2",#N/A,TRUE,"general";"via3",#N/A,TRUE,"general"}</definedName>
    <definedName name="ertert" localSheetId="32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localSheetId="33" hidden="1">{"via1",#N/A,TRUE,"general";"via2",#N/A,TRUE,"general";"via3",#N/A,TRUE,"general"}</definedName>
    <definedName name="ertert" localSheetId="7" hidden="1">{"via1",#N/A,TRUE,"general";"via2",#N/A,TRUE,"general";"via3",#N/A,TRUE,"general"}</definedName>
    <definedName name="ertert" localSheetId="10" hidden="1">{"via1",#N/A,TRUE,"general";"via2",#N/A,TRUE,"general";"via3",#N/A,TRUE,"general"}</definedName>
    <definedName name="ertert" localSheetId="6" hidden="1">{"via1",#N/A,TRUE,"general";"via2",#N/A,TRUE,"general";"via3",#N/A,TRUE,"general"}</definedName>
    <definedName name="ertert" localSheetId="9" hidden="1">{"via1",#N/A,TRUE,"general";"via2",#N/A,TRUE,"general";"via3",#N/A,TRUE,"general"}</definedName>
    <definedName name="ertert" localSheetId="8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localSheetId="32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33" hidden="1">{"TAB1",#N/A,TRUE,"GENERAL";"TAB2",#N/A,TRUE,"GENERAL";"TAB3",#N/A,TRUE,"GENERAL";"TAB4",#N/A,TRUE,"GENERAL";"TAB5",#N/A,TRUE,"GENERAL"}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localSheetId="10" hidden="1">{"TAB1",#N/A,TRUE,"GENERAL";"TAB2",#N/A,TRUE,"GENERAL";"TAB3",#N/A,TRUE,"GENERAL";"TAB4",#N/A,TRUE,"GENERAL";"TAB5",#N/A,TRUE,"GENERAL"}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localSheetId="9" hidden="1">{"TAB1",#N/A,TRUE,"GENERAL";"TAB2",#N/A,TRUE,"GENERAL";"TAB3",#N/A,TRUE,"GENERAL";"TAB4",#N/A,TRUE,"GENERAL";"TAB5",#N/A,TRUE,"GENERAL"}</definedName>
    <definedName name="ertgyhik" localSheetId="8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5" hidden="1">{"via1",#N/A,TRUE,"general";"via2",#N/A,TRUE,"general";"via3",#N/A,TRUE,"general"}</definedName>
    <definedName name="ertreb" localSheetId="32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localSheetId="33" hidden="1">{"via1",#N/A,TRUE,"general";"via2",#N/A,TRUE,"general";"via3",#N/A,TRUE,"general"}</definedName>
    <definedName name="ertreb" localSheetId="7" hidden="1">{"via1",#N/A,TRUE,"general";"via2",#N/A,TRUE,"general";"via3",#N/A,TRUE,"general"}</definedName>
    <definedName name="ertreb" localSheetId="10" hidden="1">{"via1",#N/A,TRUE,"general";"via2",#N/A,TRUE,"general";"via3",#N/A,TRUE,"general"}</definedName>
    <definedName name="ertreb" localSheetId="6" hidden="1">{"via1",#N/A,TRUE,"general";"via2",#N/A,TRUE,"general";"via3",#N/A,TRUE,"general"}</definedName>
    <definedName name="ertreb" localSheetId="9" hidden="1">{"via1",#N/A,TRUE,"general";"via2",#N/A,TRUE,"general";"via3",#N/A,TRUE,"general"}</definedName>
    <definedName name="ertreb" localSheetId="8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5" hidden="1">{"TAB1",#N/A,TRUE,"GENERAL";"TAB2",#N/A,TRUE,"GENERAL";"TAB3",#N/A,TRUE,"GENERAL";"TAB4",#N/A,TRUE,"GENERAL";"TAB5",#N/A,TRUE,"GENERAL"}</definedName>
    <definedName name="ertret" localSheetId="32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33" hidden="1">{"TAB1",#N/A,TRUE,"GENERAL";"TAB2",#N/A,TRUE,"GENERAL";"TAB3",#N/A,TRUE,"GENERAL";"TAB4",#N/A,TRUE,"GENERAL";"TAB5",#N/A,TRUE,"GENERAL"}</definedName>
    <definedName name="ertret" localSheetId="7" hidden="1">{"TAB1",#N/A,TRUE,"GENERAL";"TAB2",#N/A,TRUE,"GENERAL";"TAB3",#N/A,TRUE,"GENERAL";"TAB4",#N/A,TRUE,"GENERAL";"TAB5",#N/A,TRUE,"GENERAL"}</definedName>
    <definedName name="ertret" localSheetId="10" hidden="1">{"TAB1",#N/A,TRUE,"GENERAL";"TAB2",#N/A,TRUE,"GENERAL";"TAB3",#N/A,TRUE,"GENERAL";"TAB4",#N/A,TRUE,"GENERAL";"TAB5",#N/A,TRUE,"GENERAL"}</definedName>
    <definedName name="ertret" localSheetId="6" hidden="1">{"TAB1",#N/A,TRUE,"GENERAL";"TAB2",#N/A,TRUE,"GENERAL";"TAB3",#N/A,TRUE,"GENERAL";"TAB4",#N/A,TRUE,"GENERAL";"TAB5",#N/A,TRUE,"GENERAL"}</definedName>
    <definedName name="ertret" localSheetId="9" hidden="1">{"TAB1",#N/A,TRUE,"GENERAL";"TAB2",#N/A,TRUE,"GENERAL";"TAB3",#N/A,TRUE,"GENERAL";"TAB4",#N/A,TRUE,"GENERAL";"TAB5",#N/A,TRUE,"GENERAL"}</definedName>
    <definedName name="ertret" localSheetId="8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5" hidden="1">{"via1",#N/A,TRUE,"general";"via2",#N/A,TRUE,"general";"via3",#N/A,TRUE,"general"}</definedName>
    <definedName name="erttret" localSheetId="32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localSheetId="33" hidden="1">{"via1",#N/A,TRUE,"general";"via2",#N/A,TRUE,"general";"via3",#N/A,TRUE,"general"}</definedName>
    <definedName name="erttret" localSheetId="7" hidden="1">{"via1",#N/A,TRUE,"general";"via2",#N/A,TRUE,"general";"via3",#N/A,TRUE,"general"}</definedName>
    <definedName name="erttret" localSheetId="10" hidden="1">{"via1",#N/A,TRUE,"general";"via2",#N/A,TRUE,"general";"via3",#N/A,TRUE,"general"}</definedName>
    <definedName name="erttret" localSheetId="6" hidden="1">{"via1",#N/A,TRUE,"general";"via2",#N/A,TRUE,"general";"via3",#N/A,TRUE,"general"}</definedName>
    <definedName name="erttret" localSheetId="9" hidden="1">{"via1",#N/A,TRUE,"general";"via2",#N/A,TRUE,"general";"via3",#N/A,TRUE,"general"}</definedName>
    <definedName name="erttret" localSheetId="8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localSheetId="32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33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localSheetId="10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localSheetId="9" hidden="1">{"via1",#N/A,TRUE,"general";"via2",#N/A,TRUE,"general";"via3",#N/A,TRUE,"general"}</definedName>
    <definedName name="ertuiy" localSheetId="8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localSheetId="32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33" hidden="1">{"TAB1",#N/A,TRUE,"GENERAL";"TAB2",#N/A,TRUE,"GENERAL";"TAB3",#N/A,TRUE,"GENERAL";"TAB4",#N/A,TRUE,"GENERAL";"TAB5",#N/A,TRUE,"GENERAL"}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localSheetId="10" hidden="1">{"TAB1",#N/A,TRUE,"GENERAL";"TAB2",#N/A,TRUE,"GENERAL";"TAB3",#N/A,TRUE,"GENERAL";"TAB4",#N/A,TRUE,"GENERAL";"TAB5",#N/A,TRUE,"GENERAL"}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localSheetId="9" hidden="1">{"TAB1",#N/A,TRUE,"GENERAL";"TAB2",#N/A,TRUE,"GENERAL";"TAB3",#N/A,TRUE,"GENERAL";"TAB4",#N/A,TRUE,"GENERAL";"TAB5",#N/A,TRUE,"GENERAL"}</definedName>
    <definedName name="ertwert" localSheetId="8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localSheetId="32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33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localSheetId="10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localSheetId="9" hidden="1">{"TAB1",#N/A,TRUE,"GENERAL";"TAB2",#N/A,TRUE,"GENERAL";"TAB3",#N/A,TRUE,"GENERAL";"TAB4",#N/A,TRUE,"GENERAL";"TAB5",#N/A,TRUE,"GENERAL"}</definedName>
    <definedName name="eru" localSheetId="8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5" hidden="1">{"via1",#N/A,TRUE,"general";"via2",#N/A,TRUE,"general";"via3",#N/A,TRUE,"general"}</definedName>
    <definedName name="ERV" localSheetId="32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localSheetId="33" hidden="1">{"via1",#N/A,TRUE,"general";"via2",#N/A,TRUE,"general";"via3",#N/A,TRUE,"general"}</definedName>
    <definedName name="ERV" localSheetId="7" hidden="1">{"via1",#N/A,TRUE,"general";"via2",#N/A,TRUE,"general";"via3",#N/A,TRUE,"general"}</definedName>
    <definedName name="ERV" localSheetId="10" hidden="1">{"via1",#N/A,TRUE,"general";"via2",#N/A,TRUE,"general";"via3",#N/A,TRUE,"general"}</definedName>
    <definedName name="ERV" localSheetId="6" hidden="1">{"via1",#N/A,TRUE,"general";"via2",#N/A,TRUE,"general";"via3",#N/A,TRUE,"general"}</definedName>
    <definedName name="ERV" localSheetId="9" hidden="1">{"via1",#N/A,TRUE,"general";"via2",#N/A,TRUE,"general";"via3",#N/A,TRUE,"general"}</definedName>
    <definedName name="ERV" localSheetId="8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localSheetId="32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33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localSheetId="10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localSheetId="9" hidden="1">{"via1",#N/A,TRUE,"general";"via2",#N/A,TRUE,"general";"via3",#N/A,TRUE,"general"}</definedName>
    <definedName name="erware" localSheetId="8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localSheetId="32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33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localSheetId="10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localSheetId="9" hidden="1">{"via1",#N/A,TRUE,"general";"via2",#N/A,TRUE,"general";"via3",#N/A,TRUE,"general"}</definedName>
    <definedName name="ERWER" localSheetId="8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localSheetId="32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33" hidden="1">{"TAB1",#N/A,TRUE,"GENERAL";"TAB2",#N/A,TRUE,"GENERAL";"TAB3",#N/A,TRUE,"GENERAL";"TAB4",#N/A,TRUE,"GENERAL";"TAB5",#N/A,TRUE,"GENERAL"}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localSheetId="10" hidden="1">{"TAB1",#N/A,TRUE,"GENERAL";"TAB2",#N/A,TRUE,"GENERAL";"TAB3",#N/A,TRUE,"GENERAL";"TAB4",#N/A,TRUE,"GENERAL";"TAB5",#N/A,TRUE,"GENERAL"}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localSheetId="9" hidden="1">{"TAB1",#N/A,TRUE,"GENERAL";"TAB2",#N/A,TRUE,"GENERAL";"TAB3",#N/A,TRUE,"GENERAL";"TAB4",#N/A,TRUE,"GENERAL";"TAB5",#N/A,TRUE,"GENERAL"}</definedName>
    <definedName name="erwertd" localSheetId="8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localSheetId="32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33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localSheetId="10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localSheetId="9" hidden="1">{"TAB1",#N/A,TRUE,"GENERAL";"TAB2",#N/A,TRUE,"GENERAL";"TAB3",#N/A,TRUE,"GENERAL";"TAB4",#N/A,TRUE,"GENERAL";"TAB5",#N/A,TRUE,"GENERAL"}</definedName>
    <definedName name="erwr" localSheetId="8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5" hidden="1">{"via1",#N/A,TRUE,"general";"via2",#N/A,TRUE,"general";"via3",#N/A,TRUE,"general"}</definedName>
    <definedName name="ERWRL" localSheetId="32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localSheetId="33" hidden="1">{"via1",#N/A,TRUE,"general";"via2",#N/A,TRUE,"general";"via3",#N/A,TRUE,"general"}</definedName>
    <definedName name="ERWRL" localSheetId="7" hidden="1">{"via1",#N/A,TRUE,"general";"via2",#N/A,TRUE,"general";"via3",#N/A,TRUE,"general"}</definedName>
    <definedName name="ERWRL" localSheetId="10" hidden="1">{"via1",#N/A,TRUE,"general";"via2",#N/A,TRUE,"general";"via3",#N/A,TRUE,"general"}</definedName>
    <definedName name="ERWRL" localSheetId="6" hidden="1">{"via1",#N/A,TRUE,"general";"via2",#N/A,TRUE,"general";"via3",#N/A,TRUE,"general"}</definedName>
    <definedName name="ERWRL" localSheetId="9" hidden="1">{"via1",#N/A,TRUE,"general";"via2",#N/A,TRUE,"general";"via3",#N/A,TRUE,"general"}</definedName>
    <definedName name="ERWRL" localSheetId="8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localSheetId="32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33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localSheetId="10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localSheetId="9" hidden="1">{"via1",#N/A,TRUE,"general";"via2",#N/A,TRUE,"general";"via3",#N/A,TRUE,"general"}</definedName>
    <definedName name="ery" localSheetId="8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localSheetId="32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33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localSheetId="10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localSheetId="9" hidden="1">{"via1",#N/A,TRUE,"general";"via2",#N/A,TRUE,"general";"via3",#N/A,TRUE,"general"}</definedName>
    <definedName name="eryhd" localSheetId="8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5" hidden="1">{"TAB1",#N/A,TRUE,"GENERAL";"TAB2",#N/A,TRUE,"GENERAL";"TAB3",#N/A,TRUE,"GENERAL";"TAB4",#N/A,TRUE,"GENERAL";"TAB5",#N/A,TRUE,"GENERAL"}</definedName>
    <definedName name="eryhdf" localSheetId="32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33" hidden="1">{"TAB1",#N/A,TRUE,"GENERAL";"TAB2",#N/A,TRUE,"GENERAL";"TAB3",#N/A,TRUE,"GENERAL";"TAB4",#N/A,TRUE,"GENERAL";"TAB5",#N/A,TRUE,"GENERAL"}</definedName>
    <definedName name="eryhdf" localSheetId="7" hidden="1">{"TAB1",#N/A,TRUE,"GENERAL";"TAB2",#N/A,TRUE,"GENERAL";"TAB3",#N/A,TRUE,"GENERAL";"TAB4",#N/A,TRUE,"GENERAL";"TAB5",#N/A,TRUE,"GENERAL"}</definedName>
    <definedName name="eryhdf" localSheetId="10" hidden="1">{"TAB1",#N/A,TRUE,"GENERAL";"TAB2",#N/A,TRUE,"GENERAL";"TAB3",#N/A,TRUE,"GENERAL";"TAB4",#N/A,TRUE,"GENERAL";"TAB5",#N/A,TRUE,"GENERAL"}</definedName>
    <definedName name="eryhdf" localSheetId="6" hidden="1">{"TAB1",#N/A,TRUE,"GENERAL";"TAB2",#N/A,TRUE,"GENERAL";"TAB3",#N/A,TRUE,"GENERAL";"TAB4",#N/A,TRUE,"GENERAL";"TAB5",#N/A,TRUE,"GENERAL"}</definedName>
    <definedName name="eryhdf" localSheetId="9" hidden="1">{"TAB1",#N/A,TRUE,"GENERAL";"TAB2",#N/A,TRUE,"GENERAL";"TAB3",#N/A,TRUE,"GENERAL";"TAB4",#N/A,TRUE,"GENERAL";"TAB5",#N/A,TRUE,"GENERAL"}</definedName>
    <definedName name="eryhdf" localSheetId="8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localSheetId="32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33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localSheetId="10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localSheetId="9" hidden="1">{"TAB1",#N/A,TRUE,"GENERAL";"TAB2",#N/A,TRUE,"GENERAL";"TAB3",#N/A,TRUE,"GENERAL";"TAB4",#N/A,TRUE,"GENERAL";"TAB5",#N/A,TRUE,"GENERAL"}</definedName>
    <definedName name="eryhk" localSheetId="8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localSheetId="32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33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localSheetId="10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localSheetId="9" hidden="1">{"TAB1",#N/A,TRUE,"GENERAL";"TAB2",#N/A,TRUE,"GENERAL";"TAB3",#N/A,TRUE,"GENERAL";"TAB4",#N/A,TRUE,"GENERAL";"TAB5",#N/A,TRUE,"GENERAL"}</definedName>
    <definedName name="eryhrf" localSheetId="8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localSheetId="32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33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localSheetId="10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localSheetId="9" hidden="1">{"TAB1",#N/A,TRUE,"GENERAL";"TAB2",#N/A,TRUE,"GENERAL";"TAB3",#N/A,TRUE,"GENERAL";"TAB4",#N/A,TRUE,"GENERAL";"TAB5",#N/A,TRUE,"GENERAL"}</definedName>
    <definedName name="eryre" localSheetId="8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5" hidden="1">{"via1",#N/A,TRUE,"general";"via2",#N/A,TRUE,"general";"via3",#N/A,TRUE,"general"}</definedName>
    <definedName name="erytd" localSheetId="32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localSheetId="33" hidden="1">{"via1",#N/A,TRUE,"general";"via2",#N/A,TRUE,"general";"via3",#N/A,TRUE,"general"}</definedName>
    <definedName name="erytd" localSheetId="7" hidden="1">{"via1",#N/A,TRUE,"general";"via2",#N/A,TRUE,"general";"via3",#N/A,TRUE,"general"}</definedName>
    <definedName name="erytd" localSheetId="10" hidden="1">{"via1",#N/A,TRUE,"general";"via2",#N/A,TRUE,"general";"via3",#N/A,TRUE,"general"}</definedName>
    <definedName name="erytd" localSheetId="6" hidden="1">{"via1",#N/A,TRUE,"general";"via2",#N/A,TRUE,"general";"via3",#N/A,TRUE,"general"}</definedName>
    <definedName name="erytd" localSheetId="9" hidden="1">{"via1",#N/A,TRUE,"general";"via2",#N/A,TRUE,"general";"via3",#N/A,TRUE,"general"}</definedName>
    <definedName name="erytd" localSheetId="8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localSheetId="32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33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localSheetId="10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localSheetId="9" hidden="1">{"via1",#N/A,TRUE,"general";"via2",#N/A,TRUE,"general";"via3",#N/A,TRUE,"general"}</definedName>
    <definedName name="eryty" localSheetId="8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localSheetId="32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33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localSheetId="10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localSheetId="9" hidden="1">{"via1",#N/A,TRUE,"general";"via2",#N/A,TRUE,"general";"via3",#N/A,TRUE,"general"}</definedName>
    <definedName name="eryy" localSheetId="8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hidden="1">{"via1",#N/A,TRUE,"general";"via2",#N/A,TRUE,"general";"via3",#N/A,TRUE,"general"}</definedName>
    <definedName name="ESCENARIO" localSheetId="5" hidden="1">{#N/A,#N/A,FALSE,"GRAFICO";#N/A,#N/A,FALSE,"CAJA (2)";#N/A,#N/A,FALSE,"TERCEROS-PROMEDIO";#N/A,#N/A,FALSE,"CAJA";#N/A,#N/A,FALSE,"INGRESOS1995-2003";#N/A,#N/A,FALSE,"GASTOS1995-2003"}</definedName>
    <definedName name="ESCENARIO" localSheetId="32" hidden="1">{#N/A,#N/A,FALSE,"GRAFICO";#N/A,#N/A,FALSE,"CAJA (2)";#N/A,#N/A,FALSE,"TERCEROS-PROMEDIO";#N/A,#N/A,FALSE,"CAJA";#N/A,#N/A,FALSE,"INGRESOS1995-2003";#N/A,#N/A,FALSE,"GASTOS1995-2003"}</definedName>
    <definedName name="ESCENARIO" localSheetId="0" hidden="1">{#N/A,#N/A,FALSE,"GRAFICO";#N/A,#N/A,FALSE,"CAJA (2)";#N/A,#N/A,FALSE,"TERCEROS-PROMEDIO";#N/A,#N/A,FALSE,"CAJA";#N/A,#N/A,FALSE,"INGRESOS1995-2003";#N/A,#N/A,FALSE,"GASTOS1995-2003"}</definedName>
    <definedName name="ESCENARIO" localSheetId="33" hidden="1">{#N/A,#N/A,FALSE,"GRAFICO";#N/A,#N/A,FALSE,"CAJA (2)";#N/A,#N/A,FALSE,"TERCEROS-PROMEDIO";#N/A,#N/A,FALSE,"CAJA";#N/A,#N/A,FALSE,"INGRESOS1995-2003";#N/A,#N/A,FALSE,"GASTOS1995-2003"}</definedName>
    <definedName name="ESCENARIO" localSheetId="7" hidden="1">{#N/A,#N/A,FALSE,"GRAFICO";#N/A,#N/A,FALSE,"CAJA (2)";#N/A,#N/A,FALSE,"TERCEROS-PROMEDIO";#N/A,#N/A,FALSE,"CAJA";#N/A,#N/A,FALSE,"INGRESOS1995-2003";#N/A,#N/A,FALSE,"GASTOS1995-2003"}</definedName>
    <definedName name="ESCENARIO" localSheetId="10" hidden="1">{#N/A,#N/A,FALSE,"GRAFICO";#N/A,#N/A,FALSE,"CAJA (2)";#N/A,#N/A,FALSE,"TERCEROS-PROMEDIO";#N/A,#N/A,FALSE,"CAJA";#N/A,#N/A,FALSE,"INGRESOS1995-2003";#N/A,#N/A,FALSE,"GASTOS1995-2003"}</definedName>
    <definedName name="ESCENARIO" localSheetId="6" hidden="1">{#N/A,#N/A,FALSE,"GRAFICO";#N/A,#N/A,FALSE,"CAJA (2)";#N/A,#N/A,FALSE,"TERCEROS-PROMEDIO";#N/A,#N/A,FALSE,"CAJA";#N/A,#N/A,FALSE,"INGRESOS1995-2003";#N/A,#N/A,FALSE,"GASTOS1995-2003"}</definedName>
    <definedName name="ESCENARIO" localSheetId="9" hidden="1">{#N/A,#N/A,FALSE,"GRAFICO";#N/A,#N/A,FALSE,"CAJA (2)";#N/A,#N/A,FALSE,"TERCEROS-PROMEDIO";#N/A,#N/A,FALSE,"CAJA";#N/A,#N/A,FALSE,"INGRESOS1995-2003";#N/A,#N/A,FALSE,"GASTOS1995-2003"}</definedName>
    <definedName name="ESCENARIO" localSheetId="8" hidden="1">{#N/A,#N/A,FALSE,"GRAFICO";#N/A,#N/A,FALSE,"CAJA (2)";#N/A,#N/A,FALSE,"TERCEROS-PROMEDIO";#N/A,#N/A,FALSE,"CAJA";#N/A,#N/A,FALSE,"INGRESOS1995-2003";#N/A,#N/A,FALSE,"GASTOS1995-2003"}</definedName>
    <definedName name="ESCENARIO" localSheetId="2" hidden="1">{#N/A,#N/A,FALSE,"GRAFICO";#N/A,#N/A,FALSE,"CAJA (2)";#N/A,#N/A,FALSE,"TERCEROS-PROMEDIO";#N/A,#N/A,FALSE,"CAJA";#N/A,#N/A,FALSE,"INGRESOS1995-2003";#N/A,#N/A,FALSE,"GASTOS1995-2003"}</definedName>
    <definedName name="ESCENARIO" localSheetId="4" hidden="1">{#N/A,#N/A,FALSE,"GRAFICO";#N/A,#N/A,FALSE,"CAJA (2)";#N/A,#N/A,FALSE,"TERCEROS-PROMEDIO";#N/A,#N/A,FALSE,"CAJA";#N/A,#N/A,FALSE,"INGRESOS1995-2003";#N/A,#N/A,FALSE,"GASTOS1995-2003"}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te" localSheetId="5" hidden="1">{"PYGT",#N/A,FALSE,"PYG";"ACTIT",#N/A,FALSE,"BCE_GRAL-ACTIVO";"PASIT",#N/A,FALSE,"BCE_GRAL-PASIVO-PATRIM";"CAJAT",#N/A,FALSE,"CAJA"}</definedName>
    <definedName name="este" localSheetId="32" hidden="1">{"PYGT",#N/A,FALSE,"PYG";"ACTIT",#N/A,FALSE,"BCE_GRAL-ACTIVO";"PASIT",#N/A,FALSE,"BCE_GRAL-PASIVO-PATRIM";"CAJAT",#N/A,FALSE,"CAJA"}</definedName>
    <definedName name="este" localSheetId="0" hidden="1">{"PYGT",#N/A,FALSE,"PYG";"ACTIT",#N/A,FALSE,"BCE_GRAL-ACTIVO";"PASIT",#N/A,FALSE,"BCE_GRAL-PASIVO-PATRIM";"CAJAT",#N/A,FALSE,"CAJA"}</definedName>
    <definedName name="este" localSheetId="33" hidden="1">{"PYGT",#N/A,FALSE,"PYG";"ACTIT",#N/A,FALSE,"BCE_GRAL-ACTIVO";"PASIT",#N/A,FALSE,"BCE_GRAL-PASIVO-PATRIM";"CAJAT",#N/A,FALSE,"CAJA"}</definedName>
    <definedName name="este" localSheetId="7" hidden="1">{"PYGT",#N/A,FALSE,"PYG";"ACTIT",#N/A,FALSE,"BCE_GRAL-ACTIVO";"PASIT",#N/A,FALSE,"BCE_GRAL-PASIVO-PATRIM";"CAJAT",#N/A,FALSE,"CAJA"}</definedName>
    <definedName name="este" localSheetId="10" hidden="1">{"PYGT",#N/A,FALSE,"PYG";"ACTIT",#N/A,FALSE,"BCE_GRAL-ACTIVO";"PASIT",#N/A,FALSE,"BCE_GRAL-PASIVO-PATRIM";"CAJAT",#N/A,FALSE,"CAJA"}</definedName>
    <definedName name="este" localSheetId="6" hidden="1">{"PYGT",#N/A,FALSE,"PYG";"ACTIT",#N/A,FALSE,"BCE_GRAL-ACTIVO";"PASIT",#N/A,FALSE,"BCE_GRAL-PASIVO-PATRIM";"CAJAT",#N/A,FALSE,"CAJA"}</definedName>
    <definedName name="este" localSheetId="9" hidden="1">{"PYGT",#N/A,FALSE,"PYG";"ACTIT",#N/A,FALSE,"BCE_GRAL-ACTIVO";"PASIT",#N/A,FALSE,"BCE_GRAL-PASIVO-PATRIM";"CAJAT",#N/A,FALSE,"CAJA"}</definedName>
    <definedName name="este" localSheetId="8" hidden="1">{"PYGT",#N/A,FALSE,"PYG";"ACTIT",#N/A,FALSE,"BCE_GRAL-ACTIVO";"PASIT",#N/A,FALSE,"BCE_GRAL-PASIVO-PATRIM";"CAJAT",#N/A,FALSE,"CAJA"}</definedName>
    <definedName name="este" localSheetId="2" hidden="1">{"PYGT",#N/A,FALSE,"PYG";"ACTIT",#N/A,FALSE,"BCE_GRAL-ACTIVO";"PASIT",#N/A,FALSE,"BCE_GRAL-PASIVO-PATRIM";"CAJAT",#N/A,FALSE,"CAJA"}</definedName>
    <definedName name="este" localSheetId="4" hidden="1">{"PYGT",#N/A,FALSE,"PYG";"ACTIT",#N/A,FALSE,"BCE_GRAL-ACTIVO";"PASIT",#N/A,FALSE,"BCE_GRAL-PASIVO-PATRIM";"CAJAT",#N/A,FALSE,"CAJA"}</definedName>
    <definedName name="este" hidden="1">{"PYGT",#N/A,FALSE,"PYG";"ACTIT",#N/A,FALSE,"BCE_GRAL-ACTIVO";"PASIT",#N/A,FALSE,"BCE_GRAL-PASIVO-PATRIM";"CAJAT",#N/A,FALSE,"CAJA"}</definedName>
    <definedName name="ESTEWW" localSheetId="5" hidden="1">{#N/A,#N/A,FALSE,"GRAFICO";#N/A,#N/A,FALSE,"CAJA (2)";#N/A,#N/A,FALSE,"TERCEROS-PROMEDIO";#N/A,#N/A,FALSE,"CAJA";#N/A,#N/A,FALSE,"INGRESOS1995-2003";#N/A,#N/A,FALSE,"GASTOS1995-2003"}</definedName>
    <definedName name="ESTEWW" localSheetId="32" hidden="1">{#N/A,#N/A,FALSE,"GRAFICO";#N/A,#N/A,FALSE,"CAJA (2)";#N/A,#N/A,FALSE,"TERCEROS-PROMEDIO";#N/A,#N/A,FALSE,"CAJA";#N/A,#N/A,FALSE,"INGRESOS1995-2003";#N/A,#N/A,FALSE,"GASTOS1995-2003"}</definedName>
    <definedName name="ESTEWW" localSheetId="0" hidden="1">{#N/A,#N/A,FALSE,"GRAFICO";#N/A,#N/A,FALSE,"CAJA (2)";#N/A,#N/A,FALSE,"TERCEROS-PROMEDIO";#N/A,#N/A,FALSE,"CAJA";#N/A,#N/A,FALSE,"INGRESOS1995-2003";#N/A,#N/A,FALSE,"GASTOS1995-2003"}</definedName>
    <definedName name="ESTEWW" localSheetId="33" hidden="1">{#N/A,#N/A,FALSE,"GRAFICO";#N/A,#N/A,FALSE,"CAJA (2)";#N/A,#N/A,FALSE,"TERCEROS-PROMEDIO";#N/A,#N/A,FALSE,"CAJA";#N/A,#N/A,FALSE,"INGRESOS1995-2003";#N/A,#N/A,FALSE,"GASTOS1995-2003"}</definedName>
    <definedName name="ESTEWW" localSheetId="7" hidden="1">{#N/A,#N/A,FALSE,"GRAFICO";#N/A,#N/A,FALSE,"CAJA (2)";#N/A,#N/A,FALSE,"TERCEROS-PROMEDIO";#N/A,#N/A,FALSE,"CAJA";#N/A,#N/A,FALSE,"INGRESOS1995-2003";#N/A,#N/A,FALSE,"GASTOS1995-2003"}</definedName>
    <definedName name="ESTEWW" localSheetId="10" hidden="1">{#N/A,#N/A,FALSE,"GRAFICO";#N/A,#N/A,FALSE,"CAJA (2)";#N/A,#N/A,FALSE,"TERCEROS-PROMEDIO";#N/A,#N/A,FALSE,"CAJA";#N/A,#N/A,FALSE,"INGRESOS1995-2003";#N/A,#N/A,FALSE,"GASTOS1995-2003"}</definedName>
    <definedName name="ESTEWW" localSheetId="6" hidden="1">{#N/A,#N/A,FALSE,"GRAFICO";#N/A,#N/A,FALSE,"CAJA (2)";#N/A,#N/A,FALSE,"TERCEROS-PROMEDIO";#N/A,#N/A,FALSE,"CAJA";#N/A,#N/A,FALSE,"INGRESOS1995-2003";#N/A,#N/A,FALSE,"GASTOS1995-2003"}</definedName>
    <definedName name="ESTEWW" localSheetId="9" hidden="1">{#N/A,#N/A,FALSE,"GRAFICO";#N/A,#N/A,FALSE,"CAJA (2)";#N/A,#N/A,FALSE,"TERCEROS-PROMEDIO";#N/A,#N/A,FALSE,"CAJA";#N/A,#N/A,FALSE,"INGRESOS1995-2003";#N/A,#N/A,FALSE,"GASTOS1995-2003"}</definedName>
    <definedName name="ESTEWW" localSheetId="8" hidden="1">{#N/A,#N/A,FALSE,"GRAFICO";#N/A,#N/A,FALSE,"CAJA (2)";#N/A,#N/A,FALSE,"TERCEROS-PROMEDIO";#N/A,#N/A,FALSE,"CAJA";#N/A,#N/A,FALSE,"INGRESOS1995-2003";#N/A,#N/A,FALSE,"GASTOS1995-2003"}</definedName>
    <definedName name="ESTEWW" localSheetId="2" hidden="1">{#N/A,#N/A,FALSE,"GRAFICO";#N/A,#N/A,FALSE,"CAJA (2)";#N/A,#N/A,FALSE,"TERCEROS-PROMEDIO";#N/A,#N/A,FALSE,"CAJA";#N/A,#N/A,FALSE,"INGRESOS1995-2003";#N/A,#N/A,FALSE,"GASTOS1995-2003"}</definedName>
    <definedName name="ESTEWW" localSheetId="4" hidden="1">{#N/A,#N/A,FALSE,"GRAFICO";#N/A,#N/A,FALSE,"CAJA (2)";#N/A,#N/A,FALSE,"TERCEROS-PROMEDIO";#N/A,#N/A,FALSE,"CAJA";#N/A,#N/A,FALSE,"INGRESOS1995-2003";#N/A,#N/A,FALSE,"GASTOS1995-2003"}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re" localSheetId="5" hidden="1">{#N/A,#N/A,FALSE,"GRAFICO";#N/A,#N/A,FALSE,"CAJA (2)";#N/A,#N/A,FALSE,"TERCEROS-PROMEDIO";#N/A,#N/A,FALSE,"CAJA";#N/A,#N/A,FALSE,"INGRESOS1995-2003";#N/A,#N/A,FALSE,"GASTOS1995-2003"}</definedName>
    <definedName name="estre" localSheetId="32" hidden="1">{#N/A,#N/A,FALSE,"GRAFICO";#N/A,#N/A,FALSE,"CAJA (2)";#N/A,#N/A,FALSE,"TERCEROS-PROMEDIO";#N/A,#N/A,FALSE,"CAJA";#N/A,#N/A,FALSE,"INGRESOS1995-2003";#N/A,#N/A,FALSE,"GASTOS1995-2003"}</definedName>
    <definedName name="estre" localSheetId="0" hidden="1">{#N/A,#N/A,FALSE,"GRAFICO";#N/A,#N/A,FALSE,"CAJA (2)";#N/A,#N/A,FALSE,"TERCEROS-PROMEDIO";#N/A,#N/A,FALSE,"CAJA";#N/A,#N/A,FALSE,"INGRESOS1995-2003";#N/A,#N/A,FALSE,"GASTOS1995-2003"}</definedName>
    <definedName name="estre" localSheetId="33" hidden="1">{#N/A,#N/A,FALSE,"GRAFICO";#N/A,#N/A,FALSE,"CAJA (2)";#N/A,#N/A,FALSE,"TERCEROS-PROMEDIO";#N/A,#N/A,FALSE,"CAJA";#N/A,#N/A,FALSE,"INGRESOS1995-2003";#N/A,#N/A,FALSE,"GASTOS1995-2003"}</definedName>
    <definedName name="estre" localSheetId="7" hidden="1">{#N/A,#N/A,FALSE,"GRAFICO";#N/A,#N/A,FALSE,"CAJA (2)";#N/A,#N/A,FALSE,"TERCEROS-PROMEDIO";#N/A,#N/A,FALSE,"CAJA";#N/A,#N/A,FALSE,"INGRESOS1995-2003";#N/A,#N/A,FALSE,"GASTOS1995-2003"}</definedName>
    <definedName name="estre" localSheetId="10" hidden="1">{#N/A,#N/A,FALSE,"GRAFICO";#N/A,#N/A,FALSE,"CAJA (2)";#N/A,#N/A,FALSE,"TERCEROS-PROMEDIO";#N/A,#N/A,FALSE,"CAJA";#N/A,#N/A,FALSE,"INGRESOS1995-2003";#N/A,#N/A,FALSE,"GASTOS1995-2003"}</definedName>
    <definedName name="estre" localSheetId="6" hidden="1">{#N/A,#N/A,FALSE,"GRAFICO";#N/A,#N/A,FALSE,"CAJA (2)";#N/A,#N/A,FALSE,"TERCEROS-PROMEDIO";#N/A,#N/A,FALSE,"CAJA";#N/A,#N/A,FALSE,"INGRESOS1995-2003";#N/A,#N/A,FALSE,"GASTOS1995-2003"}</definedName>
    <definedName name="estre" localSheetId="9" hidden="1">{#N/A,#N/A,FALSE,"GRAFICO";#N/A,#N/A,FALSE,"CAJA (2)";#N/A,#N/A,FALSE,"TERCEROS-PROMEDIO";#N/A,#N/A,FALSE,"CAJA";#N/A,#N/A,FALSE,"INGRESOS1995-2003";#N/A,#N/A,FALSE,"GASTOS1995-2003"}</definedName>
    <definedName name="estre" localSheetId="8" hidden="1">{#N/A,#N/A,FALSE,"GRAFICO";#N/A,#N/A,FALSE,"CAJA (2)";#N/A,#N/A,FALSE,"TERCEROS-PROMEDIO";#N/A,#N/A,FALSE,"CAJA";#N/A,#N/A,FALSE,"INGRESOS1995-2003";#N/A,#N/A,FALSE,"GASTOS1995-2003"}</definedName>
    <definedName name="estre" localSheetId="2" hidden="1">{#N/A,#N/A,FALSE,"GRAFICO";#N/A,#N/A,FALSE,"CAJA (2)";#N/A,#N/A,FALSE,"TERCEROS-PROMEDIO";#N/A,#N/A,FALSE,"CAJA";#N/A,#N/A,FALSE,"INGRESOS1995-2003";#N/A,#N/A,FALSE,"GASTOS1995-2003"}</definedName>
    <definedName name="estre" localSheetId="4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URA" localSheetId="5" hidden="1">{#N/A,#N/A,TRUE,"INGENIERIA";#N/A,#N/A,TRUE,"COMPRAS";#N/A,#N/A,TRUE,"DIRECCION";#N/A,#N/A,TRUE,"RESUMEN"}</definedName>
    <definedName name="ESTRUCTURA" localSheetId="32" hidden="1">{#N/A,#N/A,TRUE,"INGENIERIA";#N/A,#N/A,TRUE,"COMPRAS";#N/A,#N/A,TRUE,"DIRECCION";#N/A,#N/A,TRUE,"RESUMEN"}</definedName>
    <definedName name="ESTRUCTURA" localSheetId="0" hidden="1">{#N/A,#N/A,TRUE,"INGENIERIA";#N/A,#N/A,TRUE,"COMPRAS";#N/A,#N/A,TRUE,"DIRECCION";#N/A,#N/A,TRUE,"RESUMEN"}</definedName>
    <definedName name="ESTRUCTURA" localSheetId="33" hidden="1">{#N/A,#N/A,TRUE,"INGENIERIA";#N/A,#N/A,TRUE,"COMPRAS";#N/A,#N/A,TRUE,"DIRECCION";#N/A,#N/A,TRUE,"RESUMEN"}</definedName>
    <definedName name="ESTRUCTURA" localSheetId="7" hidden="1">{#N/A,#N/A,TRUE,"INGENIERIA";#N/A,#N/A,TRUE,"COMPRAS";#N/A,#N/A,TRUE,"DIRECCION";#N/A,#N/A,TRUE,"RESUMEN"}</definedName>
    <definedName name="ESTRUCTURA" localSheetId="10" hidden="1">{#N/A,#N/A,TRUE,"INGENIERIA";#N/A,#N/A,TRUE,"COMPRAS";#N/A,#N/A,TRUE,"DIRECCION";#N/A,#N/A,TRUE,"RESUMEN"}</definedName>
    <definedName name="ESTRUCTURA" localSheetId="6" hidden="1">{#N/A,#N/A,TRUE,"INGENIERIA";#N/A,#N/A,TRUE,"COMPRAS";#N/A,#N/A,TRUE,"DIRECCION";#N/A,#N/A,TRUE,"RESUMEN"}</definedName>
    <definedName name="ESTRUCTURA" localSheetId="9" hidden="1">{#N/A,#N/A,TRUE,"INGENIERIA";#N/A,#N/A,TRUE,"COMPRAS";#N/A,#N/A,TRUE,"DIRECCION";#N/A,#N/A,TRUE,"RESUMEN"}</definedName>
    <definedName name="ESTRUCTURA" localSheetId="8" hidden="1">{#N/A,#N/A,TRUE,"INGENIERIA";#N/A,#N/A,TRUE,"COMPRAS";#N/A,#N/A,TRUE,"DIRECCION";#N/A,#N/A,TRUE,"RESUMEN"}</definedName>
    <definedName name="ESTRUCTURA" localSheetId="2" hidden="1">{#N/A,#N/A,TRUE,"INGENIERIA";#N/A,#N/A,TRUE,"COMPRAS";#N/A,#N/A,TRUE,"DIRECCION";#N/A,#N/A,TRUE,"RESUMEN"}</definedName>
    <definedName name="ESTRUCTURA" localSheetId="4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tertgg" localSheetId="5" hidden="1">{"via1",#N/A,TRUE,"general";"via2",#N/A,TRUE,"general";"via3",#N/A,TRUE,"general"}</definedName>
    <definedName name="etertgg" localSheetId="32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localSheetId="33" hidden="1">{"via1",#N/A,TRUE,"general";"via2",#N/A,TRUE,"general";"via3",#N/A,TRUE,"general"}</definedName>
    <definedName name="etertgg" localSheetId="7" hidden="1">{"via1",#N/A,TRUE,"general";"via2",#N/A,TRUE,"general";"via3",#N/A,TRUE,"general"}</definedName>
    <definedName name="etertgg" localSheetId="10" hidden="1">{"via1",#N/A,TRUE,"general";"via2",#N/A,TRUE,"general";"via3",#N/A,TRUE,"general"}</definedName>
    <definedName name="etertgg" localSheetId="6" hidden="1">{"via1",#N/A,TRUE,"general";"via2",#N/A,TRUE,"general";"via3",#N/A,TRUE,"general"}</definedName>
    <definedName name="etertgg" localSheetId="9" hidden="1">{"via1",#N/A,TRUE,"general";"via2",#N/A,TRUE,"general";"via3",#N/A,TRUE,"general"}</definedName>
    <definedName name="etertgg" localSheetId="8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5" hidden="1">{#N/A,#N/A,TRUE,"1842CWN0"}</definedName>
    <definedName name="etertt" localSheetId="32" hidden="1">{#N/A,#N/A,TRUE,"1842CWN0"}</definedName>
    <definedName name="etertt" localSheetId="0" hidden="1">{#N/A,#N/A,TRUE,"1842CWN0"}</definedName>
    <definedName name="etertt" localSheetId="33" hidden="1">{#N/A,#N/A,TRUE,"1842CWN0"}</definedName>
    <definedName name="etertt" localSheetId="7" hidden="1">{#N/A,#N/A,TRUE,"1842CWN0"}</definedName>
    <definedName name="etertt" localSheetId="10" hidden="1">{#N/A,#N/A,TRUE,"1842CWN0"}</definedName>
    <definedName name="etertt" localSheetId="6" hidden="1">{#N/A,#N/A,TRUE,"1842CWN0"}</definedName>
    <definedName name="etertt" localSheetId="9" hidden="1">{#N/A,#N/A,TRUE,"1842CWN0"}</definedName>
    <definedName name="etertt" localSheetId="8" hidden="1">{#N/A,#N/A,TRUE,"1842CWN0"}</definedName>
    <definedName name="etertt" localSheetId="2" hidden="1">{#N/A,#N/A,TRUE,"1842CWN0"}</definedName>
    <definedName name="etertt" localSheetId="4" hidden="1">{#N/A,#N/A,TRUE,"1842CWN0"}</definedName>
    <definedName name="etertt" hidden="1">{#N/A,#N/A,TRUE,"1842CWN0"}</definedName>
    <definedName name="etewt" localSheetId="5" hidden="1">{"TAB1",#N/A,TRUE,"GENERAL";"TAB2",#N/A,TRUE,"GENERAL";"TAB3",#N/A,TRUE,"GENERAL";"TAB4",#N/A,TRUE,"GENERAL";"TAB5",#N/A,TRUE,"GENERAL"}</definedName>
    <definedName name="etewt" localSheetId="32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localSheetId="33" hidden="1">{"TAB1",#N/A,TRUE,"GENERAL";"TAB2",#N/A,TRUE,"GENERAL";"TAB3",#N/A,TRUE,"GENERAL";"TAB4",#N/A,TRUE,"GENERAL";"TAB5",#N/A,TRUE,"GENERAL"}</definedName>
    <definedName name="etewt" localSheetId="7" hidden="1">{"TAB1",#N/A,TRUE,"GENERAL";"TAB2",#N/A,TRUE,"GENERAL";"TAB3",#N/A,TRUE,"GENERAL";"TAB4",#N/A,TRUE,"GENERAL";"TAB5",#N/A,TRUE,"GENERAL"}</definedName>
    <definedName name="etewt" localSheetId="10" hidden="1">{"TAB1",#N/A,TRUE,"GENERAL";"TAB2",#N/A,TRUE,"GENERAL";"TAB3",#N/A,TRUE,"GENERAL";"TAB4",#N/A,TRUE,"GENERAL";"TAB5",#N/A,TRUE,"GENERAL"}</definedName>
    <definedName name="etewt" localSheetId="6" hidden="1">{"TAB1",#N/A,TRUE,"GENERAL";"TAB2",#N/A,TRUE,"GENERAL";"TAB3",#N/A,TRUE,"GENERAL";"TAB4",#N/A,TRUE,"GENERAL";"TAB5",#N/A,TRUE,"GENERAL"}</definedName>
    <definedName name="etewt" localSheetId="9" hidden="1">{"TAB1",#N/A,TRUE,"GENERAL";"TAB2",#N/A,TRUE,"GENERAL";"TAB3",#N/A,TRUE,"GENERAL";"TAB4",#N/A,TRUE,"GENERAL";"TAB5",#N/A,TRUE,"GENERAL"}</definedName>
    <definedName name="etewt" localSheetId="8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5" hidden="1">{"via1",#N/A,TRUE,"general";"via2",#N/A,TRUE,"general";"via3",#N/A,TRUE,"general"}</definedName>
    <definedName name="etu" localSheetId="32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localSheetId="33" hidden="1">{"via1",#N/A,TRUE,"general";"via2",#N/A,TRUE,"general";"via3",#N/A,TRUE,"general"}</definedName>
    <definedName name="etu" localSheetId="7" hidden="1">{"via1",#N/A,TRUE,"general";"via2",#N/A,TRUE,"general";"via3",#N/A,TRUE,"general"}</definedName>
    <definedName name="etu" localSheetId="10" hidden="1">{"via1",#N/A,TRUE,"general";"via2",#N/A,TRUE,"general";"via3",#N/A,TRUE,"general"}</definedName>
    <definedName name="etu" localSheetId="6" hidden="1">{"via1",#N/A,TRUE,"general";"via2",#N/A,TRUE,"general";"via3",#N/A,TRUE,"general"}</definedName>
    <definedName name="etu" localSheetId="9" hidden="1">{"via1",#N/A,TRUE,"general";"via2",#N/A,TRUE,"general";"via3",#N/A,TRUE,"general"}</definedName>
    <definedName name="etu" localSheetId="8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localSheetId="32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33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localSheetId="10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localSheetId="9" hidden="1">{"via1",#N/A,TRUE,"general";"via2",#N/A,TRUE,"general";"via3",#N/A,TRUE,"general"}</definedName>
    <definedName name="etueh" localSheetId="8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localSheetId="32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33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localSheetId="10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localSheetId="9" hidden="1">{"via1",#N/A,TRUE,"general";"via2",#N/A,TRUE,"general";"via3",#N/A,TRUE,"general"}</definedName>
    <definedName name="etyty" localSheetId="8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5" hidden="1">{"TAB1",#N/A,TRUE,"GENERAL";"TAB2",#N/A,TRUE,"GENERAL";"TAB3",#N/A,TRUE,"GENERAL";"TAB4",#N/A,TRUE,"GENERAL";"TAB5",#N/A,TRUE,"GENERAL"}</definedName>
    <definedName name="etyu" localSheetId="32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33" hidden="1">{"TAB1",#N/A,TRUE,"GENERAL";"TAB2",#N/A,TRUE,"GENERAL";"TAB3",#N/A,TRUE,"GENERAL";"TAB4",#N/A,TRUE,"GENERAL";"TAB5",#N/A,TRUE,"GENERAL"}</definedName>
    <definedName name="etyu" localSheetId="7" hidden="1">{"TAB1",#N/A,TRUE,"GENERAL";"TAB2",#N/A,TRUE,"GENERAL";"TAB3",#N/A,TRUE,"GENERAL";"TAB4",#N/A,TRUE,"GENERAL";"TAB5",#N/A,TRUE,"GENERAL"}</definedName>
    <definedName name="etyu" localSheetId="10" hidden="1">{"TAB1",#N/A,TRUE,"GENERAL";"TAB2",#N/A,TRUE,"GENERAL";"TAB3",#N/A,TRUE,"GENERAL";"TAB4",#N/A,TRUE,"GENERAL";"TAB5",#N/A,TRUE,"GENERAL"}</definedName>
    <definedName name="etyu" localSheetId="6" hidden="1">{"TAB1",#N/A,TRUE,"GENERAL";"TAB2",#N/A,TRUE,"GENERAL";"TAB3",#N/A,TRUE,"GENERAL";"TAB4",#N/A,TRUE,"GENERAL";"TAB5",#N/A,TRUE,"GENERAL"}</definedName>
    <definedName name="etyu" localSheetId="9" hidden="1">{"TAB1",#N/A,TRUE,"GENERAL";"TAB2",#N/A,TRUE,"GENERAL";"TAB3",#N/A,TRUE,"GENERAL";"TAB4",#N/A,TRUE,"GENERAL";"TAB5",#N/A,TRUE,"GENERAL"}</definedName>
    <definedName name="etyu" localSheetId="8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5" hidden="1">{"via1",#N/A,TRUE,"general";"via2",#N/A,TRUE,"general";"via3",#N/A,TRUE,"general"}</definedName>
    <definedName name="eu" localSheetId="32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localSheetId="33" hidden="1">{"via1",#N/A,TRUE,"general";"via2",#N/A,TRUE,"general";"via3",#N/A,TRUE,"general"}</definedName>
    <definedName name="eu" localSheetId="7" hidden="1">{"via1",#N/A,TRUE,"general";"via2",#N/A,TRUE,"general";"via3",#N/A,TRUE,"general"}</definedName>
    <definedName name="eu" localSheetId="10" hidden="1">{"via1",#N/A,TRUE,"general";"via2",#N/A,TRUE,"general";"via3",#N/A,TRUE,"general"}</definedName>
    <definedName name="eu" localSheetId="6" hidden="1">{"via1",#N/A,TRUE,"general";"via2",#N/A,TRUE,"general";"via3",#N/A,TRUE,"general"}</definedName>
    <definedName name="eu" localSheetId="9" hidden="1">{"via1",#N/A,TRUE,"general";"via2",#N/A,TRUE,"general";"via3",#N/A,TRUE,"general"}</definedName>
    <definedName name="eu" localSheetId="8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localSheetId="32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33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localSheetId="10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localSheetId="9" hidden="1">{"via1",#N/A,TRUE,"general";"via2",#N/A,TRUE,"general";"via3",#N/A,TRUE,"general"}</definedName>
    <definedName name="eut" localSheetId="8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5" hidden="1">{"TAB1",#N/A,TRUE,"GENERAL";"TAB2",#N/A,TRUE,"GENERAL";"TAB3",#N/A,TRUE,"GENERAL";"TAB4",#N/A,TRUE,"GENERAL";"TAB5",#N/A,TRUE,"GENERAL"}</definedName>
    <definedName name="euyt" localSheetId="32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33" hidden="1">{"TAB1",#N/A,TRUE,"GENERAL";"TAB2",#N/A,TRUE,"GENERAL";"TAB3",#N/A,TRUE,"GENERAL";"TAB4",#N/A,TRUE,"GENERAL";"TAB5",#N/A,TRUE,"GENERAL"}</definedName>
    <definedName name="euyt" localSheetId="7" hidden="1">{"TAB1",#N/A,TRUE,"GENERAL";"TAB2",#N/A,TRUE,"GENERAL";"TAB3",#N/A,TRUE,"GENERAL";"TAB4",#N/A,TRUE,"GENERAL";"TAB5",#N/A,TRUE,"GENERAL"}</definedName>
    <definedName name="euyt" localSheetId="10" hidden="1">{"TAB1",#N/A,TRUE,"GENERAL";"TAB2",#N/A,TRUE,"GENERAL";"TAB3",#N/A,TRUE,"GENERAL";"TAB4",#N/A,TRUE,"GENERAL";"TAB5",#N/A,TRUE,"GENERAL"}</definedName>
    <definedName name="euyt" localSheetId="6" hidden="1">{"TAB1",#N/A,TRUE,"GENERAL";"TAB2",#N/A,TRUE,"GENERAL";"TAB3",#N/A,TRUE,"GENERAL";"TAB4",#N/A,TRUE,"GENERAL";"TAB5",#N/A,TRUE,"GENERAL"}</definedName>
    <definedName name="euyt" localSheetId="9" hidden="1">{"TAB1",#N/A,TRUE,"GENERAL";"TAB2",#N/A,TRUE,"GENERAL";"TAB3",#N/A,TRUE,"GENERAL";"TAB4",#N/A,TRUE,"GENERAL";"TAB5",#N/A,TRUE,"GENERAL"}</definedName>
    <definedName name="euyt" localSheetId="8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localSheetId="32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localSheetId="33" hidden="1">{"TAB1",#N/A,TRUE,"GENERAL";"TAB2",#N/A,TRUE,"GENERAL";"TAB3",#N/A,TRUE,"GENERAL";"TAB4",#N/A,TRUE,"GENERAL";"TAB5",#N/A,TRUE,"GENERAL"}</definedName>
    <definedName name="ewegt" localSheetId="7" hidden="1">{"TAB1",#N/A,TRUE,"GENERAL";"TAB2",#N/A,TRUE,"GENERAL";"TAB3",#N/A,TRUE,"GENERAL";"TAB4",#N/A,TRUE,"GENERAL";"TAB5",#N/A,TRUE,"GENERAL"}</definedName>
    <definedName name="ewegt" localSheetId="10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localSheetId="9" hidden="1">{"TAB1",#N/A,TRUE,"GENERAL";"TAB2",#N/A,TRUE,"GENERAL";"TAB3",#N/A,TRUE,"GENERAL";"TAB4",#N/A,TRUE,"GENERAL";"TAB5",#N/A,TRUE,"GENERAL"}</definedName>
    <definedName name="ewegt" localSheetId="8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localSheetId="32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33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localSheetId="10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localSheetId="9" hidden="1">{"TAB1",#N/A,TRUE,"GENERAL";"TAB2",#N/A,TRUE,"GENERAL";"TAB3",#N/A,TRUE,"GENERAL";"TAB4",#N/A,TRUE,"GENERAL";"TAB5",#N/A,TRUE,"GENERAL"}</definedName>
    <definedName name="ewfewfg" localSheetId="8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localSheetId="32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33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localSheetId="10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localSheetId="9" hidden="1">{"TAB1",#N/A,TRUE,"GENERAL";"TAB2",#N/A,TRUE,"GENERAL";"TAB3",#N/A,TRUE,"GENERAL";"TAB4",#N/A,TRUE,"GENERAL";"TAB5",#N/A,TRUE,"GENERAL"}</definedName>
    <definedName name="ewre" localSheetId="8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localSheetId="32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33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localSheetId="10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localSheetId="9" hidden="1">{"TAB1",#N/A,TRUE,"GENERAL";"TAB2",#N/A,TRUE,"GENERAL";"TAB3",#N/A,TRUE,"GENERAL";"TAB4",#N/A,TRUE,"GENERAL";"TAB5",#N/A,TRUE,"GENERAL"}</definedName>
    <definedName name="ewrewf" localSheetId="8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localSheetId="32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33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localSheetId="10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localSheetId="9" hidden="1">{"TAB1",#N/A,TRUE,"GENERAL";"TAB2",#N/A,TRUE,"GENERAL";"TAB3",#N/A,TRUE,"GENERAL";"TAB4",#N/A,TRUE,"GENERAL";"TAB5",#N/A,TRUE,"GENERAL"}</definedName>
    <definedName name="ewrr" localSheetId="8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localSheetId="32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33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localSheetId="10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localSheetId="9" hidden="1">{"TAB1",#N/A,TRUE,"GENERAL";"TAB2",#N/A,TRUE,"GENERAL";"TAB3",#N/A,TRUE,"GENERAL";"TAB4",#N/A,TRUE,"GENERAL";"TAB5",#N/A,TRUE,"GENERAL"}</definedName>
    <definedName name="ewrt" localSheetId="8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localSheetId="32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33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localSheetId="10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localSheetId="9" hidden="1">{"TAB1",#N/A,TRUE,"GENERAL";"TAB2",#N/A,TRUE,"GENERAL";"TAB3",#N/A,TRUE,"GENERAL";"TAB4",#N/A,TRUE,"GENERAL";"TAB5",#N/A,TRUE,"GENERAL"}</definedName>
    <definedName name="ewrwer" localSheetId="8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11" hidden="1">#REF!</definedName>
    <definedName name="EX" localSheetId="13" hidden="1">#REF!</definedName>
    <definedName name="EX" localSheetId="14" hidden="1">#REF!</definedName>
    <definedName name="EX" localSheetId="17" hidden="1">#REF!</definedName>
    <definedName name="EX" localSheetId="18" hidden="1">#REF!</definedName>
    <definedName name="EX" localSheetId="19" hidden="1">#REF!</definedName>
    <definedName name="EX" localSheetId="20" hidden="1">#REF!</definedName>
    <definedName name="EX" localSheetId="22" hidden="1">#REF!</definedName>
    <definedName name="EX" localSheetId="23" hidden="1">#REF!</definedName>
    <definedName name="EX" localSheetId="24" hidden="1">#REF!</definedName>
    <definedName name="EX" localSheetId="25" hidden="1">#REF!</definedName>
    <definedName name="EX" localSheetId="26" hidden="1">#REF!</definedName>
    <definedName name="EX" localSheetId="27" hidden="1">#REF!</definedName>
    <definedName name="EX" localSheetId="28" hidden="1">#REF!</definedName>
    <definedName name="EX" localSheetId="29" hidden="1">#REF!</definedName>
    <definedName name="EX" localSheetId="30" hidden="1">#REF!</definedName>
    <definedName name="EX" localSheetId="32" hidden="1">#REF!</definedName>
    <definedName name="EX" localSheetId="1" hidden="1">#REF!</definedName>
    <definedName name="EX" localSheetId="2" hidden="1">#REF!</definedName>
    <definedName name="EX" localSheetId="3" hidden="1">#REF!</definedName>
    <definedName name="EX" hidden="1">#REF!</definedName>
    <definedName name="EX_1" localSheetId="11" hidden="1">#REF!</definedName>
    <definedName name="EX_1" localSheetId="13" hidden="1">#REF!</definedName>
    <definedName name="EX_1" localSheetId="14" hidden="1">#REF!</definedName>
    <definedName name="EX_1" localSheetId="17" hidden="1">#REF!</definedName>
    <definedName name="EX_1" localSheetId="18" hidden="1">#REF!</definedName>
    <definedName name="EX_1" localSheetId="19" hidden="1">#REF!</definedName>
    <definedName name="EX_1" localSheetId="20" hidden="1">#REF!</definedName>
    <definedName name="EX_1" localSheetId="22" hidden="1">#REF!</definedName>
    <definedName name="EX_1" localSheetId="23" hidden="1">#REF!</definedName>
    <definedName name="EX_1" localSheetId="24" hidden="1">#REF!</definedName>
    <definedName name="EX_1" localSheetId="25" hidden="1">#REF!</definedName>
    <definedName name="EX_1" localSheetId="26" hidden="1">#REF!</definedName>
    <definedName name="EX_1" localSheetId="27" hidden="1">#REF!</definedName>
    <definedName name="EX_1" localSheetId="28" hidden="1">#REF!</definedName>
    <definedName name="EX_1" localSheetId="29" hidden="1">#REF!</definedName>
    <definedName name="EX_1" localSheetId="30" hidden="1">#REF!</definedName>
    <definedName name="EX_1" localSheetId="5" hidden="1">#REF!</definedName>
    <definedName name="EX_1" localSheetId="32" hidden="1">#REF!</definedName>
    <definedName name="EX_1" localSheetId="0" hidden="1">#REF!</definedName>
    <definedName name="EX_1" localSheetId="33" hidden="1">#REF!</definedName>
    <definedName name="EX_1" localSheetId="1" hidden="1">#REF!</definedName>
    <definedName name="EX_1" localSheetId="7" hidden="1">#REF!</definedName>
    <definedName name="EX_1" localSheetId="10" hidden="1">#REF!</definedName>
    <definedName name="EX_1" localSheetId="6" hidden="1">#REF!</definedName>
    <definedName name="EX_1" localSheetId="9" hidden="1">#REF!</definedName>
    <definedName name="EX_1" localSheetId="8" hidden="1">#REF!</definedName>
    <definedName name="EX_1" localSheetId="2" hidden="1">#REF!</definedName>
    <definedName name="EX_1" localSheetId="4" hidden="1">#REF!</definedName>
    <definedName name="EX_1" localSheetId="3" hidden="1">#REF!</definedName>
    <definedName name="EX_1" hidden="1">#REF!</definedName>
    <definedName name="FACTORPRESTACIONAL" localSheetId="5">'[11]FACTOR PRESTACIONAL'!$A$7:$BE$32</definedName>
    <definedName name="FACTORPRESTACIONAL" localSheetId="32">'[8]FACTOR PRESTACIONAL'!$A$7:$BE$32</definedName>
    <definedName name="FACTORPRESTACIONAL" localSheetId="0">#REF!</definedName>
    <definedName name="FACTORPRESTACIONAL" localSheetId="33">'FACTOR PRESTACIONAL'!$A$7:$BE$32</definedName>
    <definedName name="FACTORPRESTACIONAL" localSheetId="10">'[11]FACTOR PRESTACIONAL'!$A$7:$BE$32</definedName>
    <definedName name="FACTORPRESTACIONAL" localSheetId="9">'[11]FACTOR PRESTACIONAL'!$A$7:$BE$32</definedName>
    <definedName name="FACTORPRESTACIONAL" localSheetId="8">'[11]FACTOR PRESTACIONAL'!$A$7:$BE$32</definedName>
    <definedName name="FACTORPRESTACIONAL" localSheetId="2">'[10]FACTOR PRESTACIONAL'!$A$7:$BE$32</definedName>
    <definedName name="FACTORPRESTACIONAL" localSheetId="4">'[11]FACTOR PRESTACIONAL'!$A$7:$BE$32</definedName>
    <definedName name="FACTORPRESTACIONAL">[7]PRESUPUESTO!$A$7:$BE$32</definedName>
    <definedName name="fda" localSheetId="5" hidden="1">{"TAB1",#N/A,TRUE,"GENERAL";"TAB2",#N/A,TRUE,"GENERAL";"TAB3",#N/A,TRUE,"GENERAL";"TAB4",#N/A,TRUE,"GENERAL";"TAB5",#N/A,TRUE,"GENERAL"}</definedName>
    <definedName name="fda" localSheetId="32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localSheetId="33" hidden="1">{"TAB1",#N/A,TRUE,"GENERAL";"TAB2",#N/A,TRUE,"GENERAL";"TAB3",#N/A,TRUE,"GENERAL";"TAB4",#N/A,TRUE,"GENERAL";"TAB5",#N/A,TRUE,"GENERAL"}</definedName>
    <definedName name="fda" localSheetId="7" hidden="1">{"TAB1",#N/A,TRUE,"GENERAL";"TAB2",#N/A,TRUE,"GENERAL";"TAB3",#N/A,TRUE,"GENERAL";"TAB4",#N/A,TRUE,"GENERAL";"TAB5",#N/A,TRUE,"GENERAL"}</definedName>
    <definedName name="fda" localSheetId="10" hidden="1">{"TAB1",#N/A,TRUE,"GENERAL";"TAB2",#N/A,TRUE,"GENERAL";"TAB3",#N/A,TRUE,"GENERAL";"TAB4",#N/A,TRUE,"GENERAL";"TAB5",#N/A,TRUE,"GENERAL"}</definedName>
    <definedName name="fda" localSheetId="6" hidden="1">{"TAB1",#N/A,TRUE,"GENERAL";"TAB2",#N/A,TRUE,"GENERAL";"TAB3",#N/A,TRUE,"GENERAL";"TAB4",#N/A,TRUE,"GENERAL";"TAB5",#N/A,TRUE,"GENERAL"}</definedName>
    <definedName name="fda" localSheetId="9" hidden="1">{"TAB1",#N/A,TRUE,"GENERAL";"TAB2",#N/A,TRUE,"GENERAL";"TAB3",#N/A,TRUE,"GENERAL";"TAB4",#N/A,TRUE,"GENERAL";"TAB5",#N/A,TRUE,"GENERAL"}</definedName>
    <definedName name="fda" localSheetId="8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localSheetId="32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33" hidden="1">{"TAB1",#N/A,TRUE,"GENERAL";"TAB2",#N/A,TRUE,"GENERAL";"TAB3",#N/A,TRUE,"GENERAL";"TAB4",#N/A,TRUE,"GENERAL";"TAB5",#N/A,TRUE,"GENERAL"}</definedName>
    <definedName name="fdbjp" localSheetId="7" hidden="1">{"TAB1",#N/A,TRUE,"GENERAL";"TAB2",#N/A,TRUE,"GENERAL";"TAB3",#N/A,TRUE,"GENERAL";"TAB4",#N/A,TRUE,"GENERAL";"TAB5",#N/A,TRUE,"GENERAL"}</definedName>
    <definedName name="fdbjp" localSheetId="10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localSheetId="9" hidden="1">{"TAB1",#N/A,TRUE,"GENERAL";"TAB2",#N/A,TRUE,"GENERAL";"TAB3",#N/A,TRUE,"GENERAL";"TAB4",#N/A,TRUE,"GENERAL";"TAB5",#N/A,TRUE,"GENERAL"}</definedName>
    <definedName name="fdbjp" localSheetId="8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localSheetId="32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33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localSheetId="10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localSheetId="9" hidden="1">{"TAB1",#N/A,TRUE,"GENERAL";"TAB2",#N/A,TRUE,"GENERAL";"TAB3",#N/A,TRUE,"GENERAL";"TAB4",#N/A,TRUE,"GENERAL";"TAB5",#N/A,TRUE,"GENERAL"}</definedName>
    <definedName name="fdf" localSheetId="8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5" hidden="1">{"via1",#N/A,TRUE,"general";"via2",#N/A,TRUE,"general";"via3",#N/A,TRUE,"general"}</definedName>
    <definedName name="fdg" localSheetId="32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localSheetId="33" hidden="1">{"via1",#N/A,TRUE,"general";"via2",#N/A,TRUE,"general";"via3",#N/A,TRUE,"general"}</definedName>
    <definedName name="fdg" localSheetId="7" hidden="1">{"via1",#N/A,TRUE,"general";"via2",#N/A,TRUE,"general";"via3",#N/A,TRUE,"general"}</definedName>
    <definedName name="fdg" localSheetId="10" hidden="1">{"via1",#N/A,TRUE,"general";"via2",#N/A,TRUE,"general";"via3",#N/A,TRUE,"general"}</definedName>
    <definedName name="fdg" localSheetId="6" hidden="1">{"via1",#N/A,TRUE,"general";"via2",#N/A,TRUE,"general";"via3",#N/A,TRUE,"general"}</definedName>
    <definedName name="fdg" localSheetId="9" hidden="1">{"via1",#N/A,TRUE,"general";"via2",#N/A,TRUE,"general";"via3",#N/A,TRUE,"general"}</definedName>
    <definedName name="fdg" localSheetId="8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5" hidden="1">{"TAB1",#N/A,TRUE,"GENERAL";"TAB2",#N/A,TRUE,"GENERAL";"TAB3",#N/A,TRUE,"GENERAL";"TAB4",#N/A,TRUE,"GENERAL";"TAB5",#N/A,TRUE,"GENERAL"}</definedName>
    <definedName name="FDGD" localSheetId="32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33" hidden="1">{"TAB1",#N/A,TRUE,"GENERAL";"TAB2",#N/A,TRUE,"GENERAL";"TAB3",#N/A,TRUE,"GENERAL";"TAB4",#N/A,TRUE,"GENERAL";"TAB5",#N/A,TRUE,"GENERAL"}</definedName>
    <definedName name="FDGD" localSheetId="7" hidden="1">{"TAB1",#N/A,TRUE,"GENERAL";"TAB2",#N/A,TRUE,"GENERAL";"TAB3",#N/A,TRUE,"GENERAL";"TAB4",#N/A,TRUE,"GENERAL";"TAB5",#N/A,TRUE,"GENERAL"}</definedName>
    <definedName name="FDGD" localSheetId="10" hidden="1">{"TAB1",#N/A,TRUE,"GENERAL";"TAB2",#N/A,TRUE,"GENERAL";"TAB3",#N/A,TRUE,"GENERAL";"TAB4",#N/A,TRUE,"GENERAL";"TAB5",#N/A,TRUE,"GENERAL"}</definedName>
    <definedName name="FDGD" localSheetId="6" hidden="1">{"TAB1",#N/A,TRUE,"GENERAL";"TAB2",#N/A,TRUE,"GENERAL";"TAB3",#N/A,TRUE,"GENERAL";"TAB4",#N/A,TRUE,"GENERAL";"TAB5",#N/A,TRUE,"GENERAL"}</definedName>
    <definedName name="FDGD" localSheetId="9" hidden="1">{"TAB1",#N/A,TRUE,"GENERAL";"TAB2",#N/A,TRUE,"GENERAL";"TAB3",#N/A,TRUE,"GENERAL";"TAB4",#N/A,TRUE,"GENERAL";"TAB5",#N/A,TRUE,"GENERAL"}</definedName>
    <definedName name="FDGD" localSheetId="8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localSheetId="32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33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localSheetId="10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localSheetId="9" hidden="1">{"TAB1",#N/A,TRUE,"GENERAL";"TAB2",#N/A,TRUE,"GENERAL";"TAB3",#N/A,TRUE,"GENERAL";"TAB4",#N/A,TRUE,"GENERAL";"TAB5",#N/A,TRUE,"GENERAL"}</definedName>
    <definedName name="FDGFDBBP" localSheetId="8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localSheetId="32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33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localSheetId="10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localSheetId="9" hidden="1">{"TAB1",#N/A,TRUE,"GENERAL";"TAB2",#N/A,TRUE,"GENERAL";"TAB3",#N/A,TRUE,"GENERAL";"TAB4",#N/A,TRUE,"GENERAL";"TAB5",#N/A,TRUE,"GENERAL"}</definedName>
    <definedName name="fdh" localSheetId="8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localSheetId="32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33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localSheetId="10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localSheetId="9" hidden="1">{"TAB1",#N/A,TRUE,"GENERAL";"TAB2",#N/A,TRUE,"GENERAL";"TAB3",#N/A,TRUE,"GENERAL";"TAB4",#N/A,TRUE,"GENERAL";"TAB5",#N/A,TRUE,"GENERAL"}</definedName>
    <definedName name="fdsf" localSheetId="8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localSheetId="32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33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localSheetId="10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localSheetId="9" hidden="1">{"TAB1",#N/A,TRUE,"GENERAL";"TAB2",#N/A,TRUE,"GENERAL";"TAB3",#N/A,TRUE,"GENERAL";"TAB4",#N/A,TRUE,"GENERAL";"TAB5",#N/A,TRUE,"GENERAL"}</definedName>
    <definedName name="fdsfds" localSheetId="8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5" hidden="1">{"via1",#N/A,TRUE,"general";"via2",#N/A,TRUE,"general";"via3",#N/A,TRUE,"general"}</definedName>
    <definedName name="fdsfdsf" localSheetId="32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localSheetId="33" hidden="1">{"via1",#N/A,TRUE,"general";"via2",#N/A,TRUE,"general";"via3",#N/A,TRUE,"general"}</definedName>
    <definedName name="fdsfdsf" localSheetId="7" hidden="1">{"via1",#N/A,TRUE,"general";"via2",#N/A,TRUE,"general";"via3",#N/A,TRUE,"general"}</definedName>
    <definedName name="fdsfdsf" localSheetId="10" hidden="1">{"via1",#N/A,TRUE,"general";"via2",#N/A,TRUE,"general";"via3",#N/A,TRUE,"general"}</definedName>
    <definedName name="fdsfdsf" localSheetId="6" hidden="1">{"via1",#N/A,TRUE,"general";"via2",#N/A,TRUE,"general";"via3",#N/A,TRUE,"general"}</definedName>
    <definedName name="fdsfdsf" localSheetId="9" hidden="1">{"via1",#N/A,TRUE,"general";"via2",#N/A,TRUE,"general";"via3",#N/A,TRUE,"general"}</definedName>
    <definedName name="fdsfdsf" localSheetId="8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localSheetId="32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33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localSheetId="10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localSheetId="9" hidden="1">{"via1",#N/A,TRUE,"general";"via2",#N/A,TRUE,"general";"via3",#N/A,TRUE,"general"}</definedName>
    <definedName name="fdsgfds" localSheetId="8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localSheetId="32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33" hidden="1">{"TAB1",#N/A,TRUE,"GENERAL";"TAB2",#N/A,TRUE,"GENERAL";"TAB3",#N/A,TRUE,"GENERAL";"TAB4",#N/A,TRUE,"GENERAL";"TAB5",#N/A,TRUE,"GENERAL"}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localSheetId="10" hidden="1">{"TAB1",#N/A,TRUE,"GENERAL";"TAB2",#N/A,TRUE,"GENERAL";"TAB3",#N/A,TRUE,"GENERAL";"TAB4",#N/A,TRUE,"GENERAL";"TAB5",#N/A,TRUE,"GENERAL"}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localSheetId="9" hidden="1">{"TAB1",#N/A,TRUE,"GENERAL";"TAB2",#N/A,TRUE,"GENERAL";"TAB3",#N/A,TRUE,"GENERAL";"TAB4",#N/A,TRUE,"GENERAL";"TAB5",#N/A,TRUE,"GENERAL"}</definedName>
    <definedName name="fdsgsdfu" localSheetId="8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localSheetId="32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33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localSheetId="10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localSheetId="9" hidden="1">{"TAB1",#N/A,TRUE,"GENERAL";"TAB2",#N/A,TRUE,"GENERAL";"TAB3",#N/A,TRUE,"GENERAL";"TAB4",#N/A,TRUE,"GENERAL";"TAB5",#N/A,TRUE,"GENERAL"}</definedName>
    <definedName name="FDSIO" localSheetId="8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5" hidden="1">{"via1",#N/A,TRUE,"general";"via2",#N/A,TRUE,"general";"via3",#N/A,TRUE,"general"}</definedName>
    <definedName name="ferfer" localSheetId="32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localSheetId="33" hidden="1">{"via1",#N/A,TRUE,"general";"via2",#N/A,TRUE,"general";"via3",#N/A,TRUE,"general"}</definedName>
    <definedName name="ferfer" localSheetId="7" hidden="1">{"via1",#N/A,TRUE,"general";"via2",#N/A,TRUE,"general";"via3",#N/A,TRUE,"general"}</definedName>
    <definedName name="ferfer" localSheetId="10" hidden="1">{"via1",#N/A,TRUE,"general";"via2",#N/A,TRUE,"general";"via3",#N/A,TRUE,"general"}</definedName>
    <definedName name="ferfer" localSheetId="6" hidden="1">{"via1",#N/A,TRUE,"general";"via2",#N/A,TRUE,"general";"via3",#N/A,TRUE,"general"}</definedName>
    <definedName name="ferfer" localSheetId="9" hidden="1">{"via1",#N/A,TRUE,"general";"via2",#N/A,TRUE,"general";"via3",#N/A,TRUE,"general"}</definedName>
    <definedName name="ferfer" localSheetId="8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localSheetId="32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localSheetId="33" hidden="1">{"via1",#N/A,TRUE,"general";"via2",#N/A,TRUE,"general";"via3",#N/A,TRUE,"general"}</definedName>
    <definedName name="fff" localSheetId="7" hidden="1">{"via1",#N/A,TRUE,"general";"via2",#N/A,TRUE,"general";"via3",#N/A,TRUE,"general"}</definedName>
    <definedName name="fff" localSheetId="10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localSheetId="9" hidden="1">{"via1",#N/A,TRUE,"general";"via2",#N/A,TRUE,"general";"via3",#N/A,TRUE,"general"}</definedName>
    <definedName name="fff" localSheetId="8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localSheetId="32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33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localSheetId="10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localSheetId="9" hidden="1">{"via1",#N/A,TRUE,"general";"via2",#N/A,TRUE,"general";"via3",#N/A,TRUE,"general"}</definedName>
    <definedName name="ffffd" localSheetId="8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localSheetId="32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33" hidden="1">{"TAB1",#N/A,TRUE,"GENERAL";"TAB2",#N/A,TRUE,"GENERAL";"TAB3",#N/A,TRUE,"GENERAL";"TAB4",#N/A,TRUE,"GENERAL";"TAB5",#N/A,TRUE,"GENERAL"}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localSheetId="10" hidden="1">{"TAB1",#N/A,TRUE,"GENERAL";"TAB2",#N/A,TRUE,"GENERAL";"TAB3",#N/A,TRUE,"GENERAL";"TAB4",#N/A,TRUE,"GENERAL";"TAB5",#N/A,TRUE,"GENERAL"}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localSheetId="9" hidden="1">{"TAB1",#N/A,TRUE,"GENERAL";"TAB2",#N/A,TRUE,"GENERAL";"TAB3",#N/A,TRUE,"GENERAL";"TAB4",#N/A,TRUE,"GENERAL";"TAB5",#N/A,TRUE,"GENERAL"}</definedName>
    <definedName name="fffffft" localSheetId="8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localSheetId="32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33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localSheetId="10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localSheetId="9" hidden="1">{"TAB1",#N/A,TRUE,"GENERAL";"TAB2",#N/A,TRUE,"GENERAL";"TAB3",#N/A,TRUE,"GENERAL";"TAB4",#N/A,TRUE,"GENERAL";"TAB5",#N/A,TRUE,"GENERAL"}</definedName>
    <definedName name="fffffik" localSheetId="8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localSheetId="32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33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localSheetId="10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localSheetId="9" hidden="1">{"TAB1",#N/A,TRUE,"GENERAL";"TAB2",#N/A,TRUE,"GENERAL";"TAB3",#N/A,TRUE,"GENERAL";"TAB4",#N/A,TRUE,"GENERAL";"TAB5",#N/A,TRUE,"GENERAL"}</definedName>
    <definedName name="fffffj" localSheetId="8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5" hidden="1">{"via1",#N/A,TRUE,"general";"via2",#N/A,TRUE,"general";"via3",#N/A,TRUE,"general"}</definedName>
    <definedName name="ffffrd" localSheetId="32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localSheetId="33" hidden="1">{"via1",#N/A,TRUE,"general";"via2",#N/A,TRUE,"general";"via3",#N/A,TRUE,"general"}</definedName>
    <definedName name="ffffrd" localSheetId="7" hidden="1">{"via1",#N/A,TRUE,"general";"via2",#N/A,TRUE,"general";"via3",#N/A,TRUE,"general"}</definedName>
    <definedName name="ffffrd" localSheetId="10" hidden="1">{"via1",#N/A,TRUE,"general";"via2",#N/A,TRUE,"general";"via3",#N/A,TRUE,"general"}</definedName>
    <definedName name="ffffrd" localSheetId="6" hidden="1">{"via1",#N/A,TRUE,"general";"via2",#N/A,TRUE,"general";"via3",#N/A,TRUE,"general"}</definedName>
    <definedName name="ffffrd" localSheetId="9" hidden="1">{"via1",#N/A,TRUE,"general";"via2",#N/A,TRUE,"general";"via3",#N/A,TRUE,"general"}</definedName>
    <definedName name="ffffrd" localSheetId="8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5" hidden="1">{"TAB1",#N/A,TRUE,"GENERAL";"TAB2",#N/A,TRUE,"GENERAL";"TAB3",#N/A,TRUE,"GENERAL";"TAB4",#N/A,TRUE,"GENERAL";"TAB5",#N/A,TRUE,"GENERAL"}</definedName>
    <definedName name="ffffy" localSheetId="32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33" hidden="1">{"TAB1",#N/A,TRUE,"GENERAL";"TAB2",#N/A,TRUE,"GENERAL";"TAB3",#N/A,TRUE,"GENERAL";"TAB4",#N/A,TRUE,"GENERAL";"TAB5",#N/A,TRUE,"GENERAL"}</definedName>
    <definedName name="ffffy" localSheetId="7" hidden="1">{"TAB1",#N/A,TRUE,"GENERAL";"TAB2",#N/A,TRUE,"GENERAL";"TAB3",#N/A,TRUE,"GENERAL";"TAB4",#N/A,TRUE,"GENERAL";"TAB5",#N/A,TRUE,"GENERAL"}</definedName>
    <definedName name="ffffy" localSheetId="10" hidden="1">{"TAB1",#N/A,TRUE,"GENERAL";"TAB2",#N/A,TRUE,"GENERAL";"TAB3",#N/A,TRUE,"GENERAL";"TAB4",#N/A,TRUE,"GENERAL";"TAB5",#N/A,TRUE,"GENERAL"}</definedName>
    <definedName name="ffffy" localSheetId="6" hidden="1">{"TAB1",#N/A,TRUE,"GENERAL";"TAB2",#N/A,TRUE,"GENERAL";"TAB3",#N/A,TRUE,"GENERAL";"TAB4",#N/A,TRUE,"GENERAL";"TAB5",#N/A,TRUE,"GENERAL"}</definedName>
    <definedName name="ffffy" localSheetId="9" hidden="1">{"TAB1",#N/A,TRUE,"GENERAL";"TAB2",#N/A,TRUE,"GENERAL";"TAB3",#N/A,TRUE,"GENERAL";"TAB4",#N/A,TRUE,"GENERAL";"TAB5",#N/A,TRUE,"GENERAL"}</definedName>
    <definedName name="ffffy" localSheetId="8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localSheetId="32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33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localSheetId="10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localSheetId="9" hidden="1">{"TAB1",#N/A,TRUE,"GENERAL";"TAB2",#N/A,TRUE,"GENERAL";"TAB3",#N/A,TRUE,"GENERAL";"TAB4",#N/A,TRUE,"GENERAL";"TAB5",#N/A,TRUE,"GENERAL"}</definedName>
    <definedName name="fffrfr" localSheetId="8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localSheetId="32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33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localSheetId="10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localSheetId="9" hidden="1">{"TAB1",#N/A,TRUE,"GENERAL";"TAB2",#N/A,TRUE,"GENERAL";"TAB3",#N/A,TRUE,"GENERAL";"TAB4",#N/A,TRUE,"GENERAL";"TAB5",#N/A,TRUE,"GENERAL"}</definedName>
    <definedName name="fffs" localSheetId="8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localSheetId="32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localSheetId="33" hidden="1">{"TAB1",#N/A,TRUE,"GENERAL";"TAB2",#N/A,TRUE,"GENERAL";"TAB3",#N/A,TRUE,"GENERAL";"TAB4",#N/A,TRUE,"GENERAL";"TAB5",#N/A,TRUE,"GENERAL"}</definedName>
    <definedName name="fgdfg" localSheetId="7" hidden="1">{"TAB1",#N/A,TRUE,"GENERAL";"TAB2",#N/A,TRUE,"GENERAL";"TAB3",#N/A,TRUE,"GENERAL";"TAB4",#N/A,TRUE,"GENERAL";"TAB5",#N/A,TRUE,"GENERAL"}</definedName>
    <definedName name="fgdfg" localSheetId="10" hidden="1">{"TAB1",#N/A,TRUE,"GENERAL";"TAB2",#N/A,TRUE,"GENERAL";"TAB3",#N/A,TRUE,"GENERAL";"TAB4",#N/A,TRUE,"GENERAL";"TAB5",#N/A,TRUE,"GENERAL"}</definedName>
    <definedName name="fgdfg" localSheetId="6" hidden="1">{"TAB1",#N/A,TRUE,"GENERAL";"TAB2",#N/A,TRUE,"GENERAL";"TAB3",#N/A,TRUE,"GENERAL";"TAB4",#N/A,TRUE,"GENERAL";"TAB5",#N/A,TRUE,"GENERAL"}</definedName>
    <definedName name="fgdfg" localSheetId="9" hidden="1">{"TAB1",#N/A,TRUE,"GENERAL";"TAB2",#N/A,TRUE,"GENERAL";"TAB3",#N/A,TRUE,"GENERAL";"TAB4",#N/A,TRUE,"GENERAL";"TAB5",#N/A,TRUE,"GENERAL"}</definedName>
    <definedName name="fgdfg" localSheetId="8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5" hidden="1">{"via1",#N/A,TRUE,"general";"via2",#N/A,TRUE,"general";"via3",#N/A,TRUE,"general"}</definedName>
    <definedName name="fgdfsgr" localSheetId="32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localSheetId="33" hidden="1">{"via1",#N/A,TRUE,"general";"via2",#N/A,TRUE,"general";"via3",#N/A,TRUE,"general"}</definedName>
    <definedName name="fgdfsgr" localSheetId="7" hidden="1">{"via1",#N/A,TRUE,"general";"via2",#N/A,TRUE,"general";"via3",#N/A,TRUE,"general"}</definedName>
    <definedName name="fgdfsgr" localSheetId="10" hidden="1">{"via1",#N/A,TRUE,"general";"via2",#N/A,TRUE,"general";"via3",#N/A,TRUE,"general"}</definedName>
    <definedName name="fgdfsgr" localSheetId="6" hidden="1">{"via1",#N/A,TRUE,"general";"via2",#N/A,TRUE,"general";"via3",#N/A,TRUE,"general"}</definedName>
    <definedName name="fgdfsgr" localSheetId="9" hidden="1">{"via1",#N/A,TRUE,"general";"via2",#N/A,TRUE,"general";"via3",#N/A,TRUE,"general"}</definedName>
    <definedName name="fgdfsgr" localSheetId="8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5" hidden="1">{"TAB1",#N/A,TRUE,"GENERAL";"TAB2",#N/A,TRUE,"GENERAL";"TAB3",#N/A,TRUE,"GENERAL";"TAB4",#N/A,TRUE,"GENERAL";"TAB5",#N/A,TRUE,"GENERAL"}</definedName>
    <definedName name="fgdsfg" localSheetId="32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33" hidden="1">{"TAB1",#N/A,TRUE,"GENERAL";"TAB2",#N/A,TRUE,"GENERAL";"TAB3",#N/A,TRUE,"GENERAL";"TAB4",#N/A,TRUE,"GENERAL";"TAB5",#N/A,TRUE,"GENERAL"}</definedName>
    <definedName name="fgdsfg" localSheetId="7" hidden="1">{"TAB1",#N/A,TRUE,"GENERAL";"TAB2",#N/A,TRUE,"GENERAL";"TAB3",#N/A,TRUE,"GENERAL";"TAB4",#N/A,TRUE,"GENERAL";"TAB5",#N/A,TRUE,"GENERAL"}</definedName>
    <definedName name="fgdsfg" localSheetId="10" hidden="1">{"TAB1",#N/A,TRUE,"GENERAL";"TAB2",#N/A,TRUE,"GENERAL";"TAB3",#N/A,TRUE,"GENERAL";"TAB4",#N/A,TRUE,"GENERAL";"TAB5",#N/A,TRUE,"GENERAL"}</definedName>
    <definedName name="fgdsfg" localSheetId="6" hidden="1">{"TAB1",#N/A,TRUE,"GENERAL";"TAB2",#N/A,TRUE,"GENERAL";"TAB3",#N/A,TRUE,"GENERAL";"TAB4",#N/A,TRUE,"GENERAL";"TAB5",#N/A,TRUE,"GENERAL"}</definedName>
    <definedName name="fgdsfg" localSheetId="9" hidden="1">{"TAB1",#N/A,TRUE,"GENERAL";"TAB2",#N/A,TRUE,"GENERAL";"TAB3",#N/A,TRUE,"GENERAL";"TAB4",#N/A,TRUE,"GENERAL";"TAB5",#N/A,TRUE,"GENERAL"}</definedName>
    <definedName name="fgdsfg" localSheetId="8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5" hidden="1">{"via1",#N/A,TRUE,"general";"via2",#N/A,TRUE,"general";"via3",#N/A,TRUE,"general"}</definedName>
    <definedName name="FGFDH" localSheetId="32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localSheetId="33" hidden="1">{"via1",#N/A,TRUE,"general";"via2",#N/A,TRUE,"general";"via3",#N/A,TRUE,"general"}</definedName>
    <definedName name="FGFDH" localSheetId="7" hidden="1">{"via1",#N/A,TRUE,"general";"via2",#N/A,TRUE,"general";"via3",#N/A,TRUE,"general"}</definedName>
    <definedName name="FGFDH" localSheetId="10" hidden="1">{"via1",#N/A,TRUE,"general";"via2",#N/A,TRUE,"general";"via3",#N/A,TRUE,"general"}</definedName>
    <definedName name="FGFDH" localSheetId="6" hidden="1">{"via1",#N/A,TRUE,"general";"via2",#N/A,TRUE,"general";"via3",#N/A,TRUE,"general"}</definedName>
    <definedName name="FGFDH" localSheetId="9" hidden="1">{"via1",#N/A,TRUE,"general";"via2",#N/A,TRUE,"general";"via3",#N/A,TRUE,"general"}</definedName>
    <definedName name="FGFDH" localSheetId="8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localSheetId="32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33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localSheetId="10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localSheetId="9" hidden="1">{"via1",#N/A,TRUE,"general";"via2",#N/A,TRUE,"general";"via3",#N/A,TRUE,"general"}</definedName>
    <definedName name="fgghhj" localSheetId="8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localSheetId="32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33" hidden="1">{"via1",#N/A,TRUE,"general";"via2",#N/A,TRUE,"general";"via3",#N/A,TRUE,"general"}</definedName>
    <definedName name="FGHFBC" localSheetId="7" hidden="1">{"via1",#N/A,TRUE,"general";"via2",#N/A,TRUE,"general";"via3",#N/A,TRUE,"general"}</definedName>
    <definedName name="FGHFBC" localSheetId="10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localSheetId="9" hidden="1">{"via1",#N/A,TRUE,"general";"via2",#N/A,TRUE,"general";"via3",#N/A,TRUE,"general"}</definedName>
    <definedName name="FGHFBC" localSheetId="8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5" hidden="1">{"TAB1",#N/A,TRUE,"GENERAL";"TAB2",#N/A,TRUE,"GENERAL";"TAB3",#N/A,TRUE,"GENERAL";"TAB4",#N/A,TRUE,"GENERAL";"TAB5",#N/A,TRUE,"GENERAL"}</definedName>
    <definedName name="fghfg" localSheetId="32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33" hidden="1">{"TAB1",#N/A,TRUE,"GENERAL";"TAB2",#N/A,TRUE,"GENERAL";"TAB3",#N/A,TRUE,"GENERAL";"TAB4",#N/A,TRUE,"GENERAL";"TAB5",#N/A,TRUE,"GENERAL"}</definedName>
    <definedName name="fghfg" localSheetId="7" hidden="1">{"TAB1",#N/A,TRUE,"GENERAL";"TAB2",#N/A,TRUE,"GENERAL";"TAB3",#N/A,TRUE,"GENERAL";"TAB4",#N/A,TRUE,"GENERAL";"TAB5",#N/A,TRUE,"GENERAL"}</definedName>
    <definedName name="fghfg" localSheetId="10" hidden="1">{"TAB1",#N/A,TRUE,"GENERAL";"TAB2",#N/A,TRUE,"GENERAL";"TAB3",#N/A,TRUE,"GENERAL";"TAB4",#N/A,TRUE,"GENERAL";"TAB5",#N/A,TRUE,"GENERAL"}</definedName>
    <definedName name="fghfg" localSheetId="6" hidden="1">{"TAB1",#N/A,TRUE,"GENERAL";"TAB2",#N/A,TRUE,"GENERAL";"TAB3",#N/A,TRUE,"GENERAL";"TAB4",#N/A,TRUE,"GENERAL";"TAB5",#N/A,TRUE,"GENERAL"}</definedName>
    <definedName name="fghfg" localSheetId="9" hidden="1">{"TAB1",#N/A,TRUE,"GENERAL";"TAB2",#N/A,TRUE,"GENERAL";"TAB3",#N/A,TRUE,"GENERAL";"TAB4",#N/A,TRUE,"GENERAL";"TAB5",#N/A,TRUE,"GENERAL"}</definedName>
    <definedName name="fghfg" localSheetId="8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5" hidden="1">{"via1",#N/A,TRUE,"general";"via2",#N/A,TRUE,"general";"via3",#N/A,TRUE,"general"}</definedName>
    <definedName name="fghfgh" localSheetId="32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localSheetId="33" hidden="1">{"via1",#N/A,TRUE,"general";"via2",#N/A,TRUE,"general";"via3",#N/A,TRUE,"general"}</definedName>
    <definedName name="fghfgh" localSheetId="7" hidden="1">{"via1",#N/A,TRUE,"general";"via2",#N/A,TRUE,"general";"via3",#N/A,TRUE,"general"}</definedName>
    <definedName name="fghfgh" localSheetId="10" hidden="1">{"via1",#N/A,TRUE,"general";"via2",#N/A,TRUE,"general";"via3",#N/A,TRUE,"general"}</definedName>
    <definedName name="fghfgh" localSheetId="6" hidden="1">{"via1",#N/A,TRUE,"general";"via2",#N/A,TRUE,"general";"via3",#N/A,TRUE,"general"}</definedName>
    <definedName name="fghfgh" localSheetId="9" hidden="1">{"via1",#N/A,TRUE,"general";"via2",#N/A,TRUE,"general";"via3",#N/A,TRUE,"general"}</definedName>
    <definedName name="fghfgh" localSheetId="8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localSheetId="32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33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localSheetId="10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localSheetId="9" hidden="1">{"via1",#N/A,TRUE,"general";"via2",#N/A,TRUE,"general";"via3",#N/A,TRUE,"general"}</definedName>
    <definedName name="FGHFW" localSheetId="8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5" hidden="1">{"TAB1",#N/A,TRUE,"GENERAL";"TAB2",#N/A,TRUE,"GENERAL";"TAB3",#N/A,TRUE,"GENERAL";"TAB4",#N/A,TRUE,"GENERAL";"TAB5",#N/A,TRUE,"GENERAL"}</definedName>
    <definedName name="fghhh" localSheetId="32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33" hidden="1">{"TAB1",#N/A,TRUE,"GENERAL";"TAB2",#N/A,TRUE,"GENERAL";"TAB3",#N/A,TRUE,"GENERAL";"TAB4",#N/A,TRUE,"GENERAL";"TAB5",#N/A,TRUE,"GENERAL"}</definedName>
    <definedName name="fghhh" localSheetId="7" hidden="1">{"TAB1",#N/A,TRUE,"GENERAL";"TAB2",#N/A,TRUE,"GENERAL";"TAB3",#N/A,TRUE,"GENERAL";"TAB4",#N/A,TRUE,"GENERAL";"TAB5",#N/A,TRUE,"GENERAL"}</definedName>
    <definedName name="fghhh" localSheetId="10" hidden="1">{"TAB1",#N/A,TRUE,"GENERAL";"TAB2",#N/A,TRUE,"GENERAL";"TAB3",#N/A,TRUE,"GENERAL";"TAB4",#N/A,TRUE,"GENERAL";"TAB5",#N/A,TRUE,"GENERAL"}</definedName>
    <definedName name="fghhh" localSheetId="6" hidden="1">{"TAB1",#N/A,TRUE,"GENERAL";"TAB2",#N/A,TRUE,"GENERAL";"TAB3",#N/A,TRUE,"GENERAL";"TAB4",#N/A,TRUE,"GENERAL";"TAB5",#N/A,TRUE,"GENERAL"}</definedName>
    <definedName name="fghhh" localSheetId="9" hidden="1">{"TAB1",#N/A,TRUE,"GENERAL";"TAB2",#N/A,TRUE,"GENERAL";"TAB3",#N/A,TRUE,"GENERAL";"TAB4",#N/A,TRUE,"GENERAL";"TAB5",#N/A,TRUE,"GENERAL"}</definedName>
    <definedName name="fghhh" localSheetId="8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5" hidden="1">{"via1",#N/A,TRUE,"general";"via2",#N/A,TRUE,"general";"via3",#N/A,TRUE,"general"}</definedName>
    <definedName name="fghsfgh" localSheetId="32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localSheetId="33" hidden="1">{"via1",#N/A,TRUE,"general";"via2",#N/A,TRUE,"general";"via3",#N/A,TRUE,"general"}</definedName>
    <definedName name="fghsfgh" localSheetId="7" hidden="1">{"via1",#N/A,TRUE,"general";"via2",#N/A,TRUE,"general";"via3",#N/A,TRUE,"general"}</definedName>
    <definedName name="fghsfgh" localSheetId="10" hidden="1">{"via1",#N/A,TRUE,"general";"via2",#N/A,TRUE,"general";"via3",#N/A,TRUE,"general"}</definedName>
    <definedName name="fghsfgh" localSheetId="6" hidden="1">{"via1",#N/A,TRUE,"general";"via2",#N/A,TRUE,"general";"via3",#N/A,TRUE,"general"}</definedName>
    <definedName name="fghsfgh" localSheetId="9" hidden="1">{"via1",#N/A,TRUE,"general";"via2",#N/A,TRUE,"general";"via3",#N/A,TRUE,"general"}</definedName>
    <definedName name="fghsfgh" localSheetId="8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5" hidden="1">{"TAB1",#N/A,TRUE,"GENERAL";"TAB2",#N/A,TRUE,"GENERAL";"TAB3",#N/A,TRUE,"GENERAL";"TAB4",#N/A,TRUE,"GENERAL";"TAB5",#N/A,TRUE,"GENERAL"}</definedName>
    <definedName name="fght" localSheetId="32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33" hidden="1">{"TAB1",#N/A,TRUE,"GENERAL";"TAB2",#N/A,TRUE,"GENERAL";"TAB3",#N/A,TRUE,"GENERAL";"TAB4",#N/A,TRUE,"GENERAL";"TAB5",#N/A,TRUE,"GENERAL"}</definedName>
    <definedName name="fght" localSheetId="7" hidden="1">{"TAB1",#N/A,TRUE,"GENERAL";"TAB2",#N/A,TRUE,"GENERAL";"TAB3",#N/A,TRUE,"GENERAL";"TAB4",#N/A,TRUE,"GENERAL";"TAB5",#N/A,TRUE,"GENERAL"}</definedName>
    <definedName name="fght" localSheetId="10" hidden="1">{"TAB1",#N/A,TRUE,"GENERAL";"TAB2",#N/A,TRUE,"GENERAL";"TAB3",#N/A,TRUE,"GENERAL";"TAB4",#N/A,TRUE,"GENERAL";"TAB5",#N/A,TRUE,"GENERAL"}</definedName>
    <definedName name="fght" localSheetId="6" hidden="1">{"TAB1",#N/A,TRUE,"GENERAL";"TAB2",#N/A,TRUE,"GENERAL";"TAB3",#N/A,TRUE,"GENERAL";"TAB4",#N/A,TRUE,"GENERAL";"TAB5",#N/A,TRUE,"GENERAL"}</definedName>
    <definedName name="fght" localSheetId="9" hidden="1">{"TAB1",#N/A,TRUE,"GENERAL";"TAB2",#N/A,TRUE,"GENERAL";"TAB3",#N/A,TRUE,"GENERAL";"TAB4",#N/A,TRUE,"GENERAL";"TAB5",#N/A,TRUE,"GENERAL"}</definedName>
    <definedName name="fght" localSheetId="8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localSheetId="32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33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localSheetId="10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localSheetId="9" hidden="1">{"TAB1",#N/A,TRUE,"GENERAL";"TAB2",#N/A,TRUE,"GENERAL";"TAB3",#N/A,TRUE,"GENERAL";"TAB4",#N/A,TRUE,"GENERAL";"TAB5",#N/A,TRUE,"GENERAL"}</definedName>
    <definedName name="fgjgryi" localSheetId="8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localSheetId="32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33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localSheetId="10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localSheetId="9" hidden="1">{"TAB1",#N/A,TRUE,"GENERAL";"TAB2",#N/A,TRUE,"GENERAL";"TAB3",#N/A,TRUE,"GENERAL";"TAB4",#N/A,TRUE,"GENERAL";"TAB5",#N/A,TRUE,"GENERAL"}</definedName>
    <definedName name="fhfg" localSheetId="8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5" hidden="1">{"via1",#N/A,TRUE,"general";"via2",#N/A,TRUE,"general";"via3",#N/A,TRUE,"general"}</definedName>
    <definedName name="fhfgh" localSheetId="32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localSheetId="33" hidden="1">{"via1",#N/A,TRUE,"general";"via2",#N/A,TRUE,"general";"via3",#N/A,TRUE,"general"}</definedName>
    <definedName name="fhfgh" localSheetId="7" hidden="1">{"via1",#N/A,TRUE,"general";"via2",#N/A,TRUE,"general";"via3",#N/A,TRUE,"general"}</definedName>
    <definedName name="fhfgh" localSheetId="10" hidden="1">{"via1",#N/A,TRUE,"general";"via2",#N/A,TRUE,"general";"via3",#N/A,TRUE,"general"}</definedName>
    <definedName name="fhfgh" localSheetId="6" hidden="1">{"via1",#N/A,TRUE,"general";"via2",#N/A,TRUE,"general";"via3",#N/A,TRUE,"general"}</definedName>
    <definedName name="fhfgh" localSheetId="9" hidden="1">{"via1",#N/A,TRUE,"general";"via2",#N/A,TRUE,"general";"via3",#N/A,TRUE,"general"}</definedName>
    <definedName name="fhfgh" localSheetId="8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5" hidden="1">{#N/A,#N/A,TRUE,"1842CWN0"}</definedName>
    <definedName name="fhg" localSheetId="32" hidden="1">{#N/A,#N/A,TRUE,"1842CWN0"}</definedName>
    <definedName name="fhg" localSheetId="0" hidden="1">{#N/A,#N/A,TRUE,"1842CWN0"}</definedName>
    <definedName name="fhg" localSheetId="33" hidden="1">{#N/A,#N/A,TRUE,"1842CWN0"}</definedName>
    <definedName name="fhg" localSheetId="7" hidden="1">{#N/A,#N/A,TRUE,"1842CWN0"}</definedName>
    <definedName name="fhg" localSheetId="10" hidden="1">{#N/A,#N/A,TRUE,"1842CWN0"}</definedName>
    <definedName name="fhg" localSheetId="6" hidden="1">{#N/A,#N/A,TRUE,"1842CWN0"}</definedName>
    <definedName name="fhg" localSheetId="9" hidden="1">{#N/A,#N/A,TRUE,"1842CWN0"}</definedName>
    <definedName name="fhg" localSheetId="8" hidden="1">{#N/A,#N/A,TRUE,"1842CWN0"}</definedName>
    <definedName name="fhg" localSheetId="2" hidden="1">{#N/A,#N/A,TRUE,"1842CWN0"}</definedName>
    <definedName name="fhg" localSheetId="4" hidden="1">{#N/A,#N/A,TRUE,"1842CWN0"}</definedName>
    <definedName name="fhg" hidden="1">{#N/A,#N/A,TRUE,"1842CWN0"}</definedName>
    <definedName name="fhgh" localSheetId="5" hidden="1">{"via1",#N/A,TRUE,"general";"via2",#N/A,TRUE,"general";"via3",#N/A,TRUE,"general"}</definedName>
    <definedName name="fhgh" localSheetId="32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localSheetId="33" hidden="1">{"via1",#N/A,TRUE,"general";"via2",#N/A,TRUE,"general";"via3",#N/A,TRUE,"general"}</definedName>
    <definedName name="fhgh" localSheetId="7" hidden="1">{"via1",#N/A,TRUE,"general";"via2",#N/A,TRUE,"general";"via3",#N/A,TRUE,"general"}</definedName>
    <definedName name="fhgh" localSheetId="10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localSheetId="9" hidden="1">{"via1",#N/A,TRUE,"general";"via2",#N/A,TRUE,"general";"via3",#N/A,TRUE,"general"}</definedName>
    <definedName name="fhgh" localSheetId="8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localSheetId="32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33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localSheetId="10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localSheetId="9" hidden="1">{"via1",#N/A,TRUE,"general";"via2",#N/A,TRUE,"general";"via3",#N/A,TRUE,"general"}</definedName>
    <definedName name="fhpltyunh" localSheetId="8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hidden="1">{"via1",#N/A,TRUE,"general";"via2",#N/A,TRUE,"general";"via3",#N/A,TRUE,"general"}</definedName>
    <definedName name="FIDUCIASOCTUBRE" localSheetId="5" hidden="1">{#N/A,#N/A,FALSE,"Aging Summary";#N/A,#N/A,FALSE,"Ratio Analysis";#N/A,#N/A,FALSE,"Test 120 Day Accts";#N/A,#N/A,FALSE,"Tickmarks"}</definedName>
    <definedName name="FIDUCIASOCTUBRE" localSheetId="32" hidden="1">{#N/A,#N/A,FALSE,"Aging Summary";#N/A,#N/A,FALSE,"Ratio Analysis";#N/A,#N/A,FALSE,"Test 120 Day Accts";#N/A,#N/A,FALSE,"Tickmarks"}</definedName>
    <definedName name="FIDUCIASOCTUBRE" localSheetId="0" hidden="1">{#N/A,#N/A,FALSE,"Aging Summary";#N/A,#N/A,FALSE,"Ratio Analysis";#N/A,#N/A,FALSE,"Test 120 Day Accts";#N/A,#N/A,FALSE,"Tickmarks"}</definedName>
    <definedName name="FIDUCIASOCTUBRE" localSheetId="33" hidden="1">{#N/A,#N/A,FALSE,"Aging Summary";#N/A,#N/A,FALSE,"Ratio Analysis";#N/A,#N/A,FALSE,"Test 120 Day Accts";#N/A,#N/A,FALSE,"Tickmarks"}</definedName>
    <definedName name="FIDUCIASOCTUBRE" localSheetId="7" hidden="1">{#N/A,#N/A,FALSE,"Aging Summary";#N/A,#N/A,FALSE,"Ratio Analysis";#N/A,#N/A,FALSE,"Test 120 Day Accts";#N/A,#N/A,FALSE,"Tickmarks"}</definedName>
    <definedName name="FIDUCIASOCTUBRE" localSheetId="10" hidden="1">{#N/A,#N/A,FALSE,"Aging Summary";#N/A,#N/A,FALSE,"Ratio Analysis";#N/A,#N/A,FALSE,"Test 120 Day Accts";#N/A,#N/A,FALSE,"Tickmarks"}</definedName>
    <definedName name="FIDUCIASOCTUBRE" localSheetId="6" hidden="1">{#N/A,#N/A,FALSE,"Aging Summary";#N/A,#N/A,FALSE,"Ratio Analysis";#N/A,#N/A,FALSE,"Test 120 Day Accts";#N/A,#N/A,FALSE,"Tickmarks"}</definedName>
    <definedName name="FIDUCIASOCTUBRE" localSheetId="9" hidden="1">{#N/A,#N/A,FALSE,"Aging Summary";#N/A,#N/A,FALSE,"Ratio Analysis";#N/A,#N/A,FALSE,"Test 120 Day Accts";#N/A,#N/A,FALSE,"Tickmarks"}</definedName>
    <definedName name="FIDUCIASOCTUBRE" localSheetId="8" hidden="1">{#N/A,#N/A,FALSE,"Aging Summary";#N/A,#N/A,FALSE,"Ratio Analysis";#N/A,#N/A,FALSE,"Test 120 Day Accts";#N/A,#N/A,FALSE,"Tickmarks"}</definedName>
    <definedName name="FIDUCIASOCTUBRE" localSheetId="2" hidden="1">{#N/A,#N/A,FALSE,"Aging Summary";#N/A,#N/A,FALSE,"Ratio Analysis";#N/A,#N/A,FALSE,"Test 120 Day Accts";#N/A,#N/A,FALSE,"Tickmarks"}</definedName>
    <definedName name="FIDUCIASOCTUBRE" localSheetId="4" hidden="1">{#N/A,#N/A,FALSE,"Aging Summary";#N/A,#N/A,FALSE,"Ratio Analysis";#N/A,#N/A,FALSE,"Test 120 Day Accts";#N/A,#N/A,FALSE,"Tickmarks"}</definedName>
    <definedName name="FIDUCIASOCTUBRE" hidden="1">{#N/A,#N/A,FALSE,"Aging Summary";#N/A,#N/A,FALSE,"Ratio Analysis";#N/A,#N/A,FALSE,"Test 120 Day Accts";#N/A,#N/A,FALSE,"Tickmarks"}</definedName>
    <definedName name="fill1" localSheetId="11" hidden="1">#REF!</definedName>
    <definedName name="fill1" localSheetId="13" hidden="1">#REF!</definedName>
    <definedName name="fill1" localSheetId="14" hidden="1">#REF!</definedName>
    <definedName name="fill1" localSheetId="17" hidden="1">#REF!</definedName>
    <definedName name="fill1" localSheetId="18" hidden="1">#REF!</definedName>
    <definedName name="fill1" localSheetId="19" hidden="1">#REF!</definedName>
    <definedName name="fill1" localSheetId="20" hidden="1">#REF!</definedName>
    <definedName name="fill1" localSheetId="22" hidden="1">#REF!</definedName>
    <definedName name="fill1" localSheetId="23" hidden="1">#REF!</definedName>
    <definedName name="fill1" localSheetId="24" hidden="1">#REF!</definedName>
    <definedName name="fill1" localSheetId="25" hidden="1">#REF!</definedName>
    <definedName name="fill1" localSheetId="26" hidden="1">#REF!</definedName>
    <definedName name="fill1" localSheetId="27" hidden="1">#REF!</definedName>
    <definedName name="fill1" localSheetId="28" hidden="1">#REF!</definedName>
    <definedName name="fill1" localSheetId="29" hidden="1">#REF!</definedName>
    <definedName name="fill1" localSheetId="30" hidden="1">#REF!</definedName>
    <definedName name="fill1" localSheetId="32" hidden="1">#REF!</definedName>
    <definedName name="fill1" localSheetId="1" hidden="1">#REF!</definedName>
    <definedName name="fill1" localSheetId="2" hidden="1">#REF!</definedName>
    <definedName name="fill1" localSheetId="3" hidden="1">#REF!</definedName>
    <definedName name="fill1" hidden="1">#REF!</definedName>
    <definedName name="frbgsd" localSheetId="5" hidden="1">{"TAB1",#N/A,TRUE,"GENERAL";"TAB2",#N/A,TRUE,"GENERAL";"TAB3",#N/A,TRUE,"GENERAL";"TAB4",#N/A,TRUE,"GENERAL";"TAB5",#N/A,TRUE,"GENERAL"}</definedName>
    <definedName name="frbgsd" localSheetId="32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localSheetId="33" hidden="1">{"TAB1",#N/A,TRUE,"GENERAL";"TAB2",#N/A,TRUE,"GENERAL";"TAB3",#N/A,TRUE,"GENERAL";"TAB4",#N/A,TRUE,"GENERAL";"TAB5",#N/A,TRUE,"GENERAL"}</definedName>
    <definedName name="frbgsd" localSheetId="7" hidden="1">{"TAB1",#N/A,TRUE,"GENERAL";"TAB2",#N/A,TRUE,"GENERAL";"TAB3",#N/A,TRUE,"GENERAL";"TAB4",#N/A,TRUE,"GENERAL";"TAB5",#N/A,TRUE,"GENERAL"}</definedName>
    <definedName name="frbgsd" localSheetId="10" hidden="1">{"TAB1",#N/A,TRUE,"GENERAL";"TAB2",#N/A,TRUE,"GENERAL";"TAB3",#N/A,TRUE,"GENERAL";"TAB4",#N/A,TRUE,"GENERAL";"TAB5",#N/A,TRUE,"GENERAL"}</definedName>
    <definedName name="frbgsd" localSheetId="6" hidden="1">{"TAB1",#N/A,TRUE,"GENERAL";"TAB2",#N/A,TRUE,"GENERAL";"TAB3",#N/A,TRUE,"GENERAL";"TAB4",#N/A,TRUE,"GENERAL";"TAB5",#N/A,TRUE,"GENERAL"}</definedName>
    <definedName name="frbgsd" localSheetId="9" hidden="1">{"TAB1",#N/A,TRUE,"GENERAL";"TAB2",#N/A,TRUE,"GENERAL";"TAB3",#N/A,TRUE,"GENERAL";"TAB4",#N/A,TRUE,"GENERAL";"TAB5",#N/A,TRUE,"GENERAL"}</definedName>
    <definedName name="frbgsd" localSheetId="8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5" hidden="1">{"via1",#N/A,TRUE,"general";"via2",#N/A,TRUE,"general";"via3",#N/A,TRUE,"general"}</definedName>
    <definedName name="frefr" localSheetId="32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localSheetId="33" hidden="1">{"via1",#N/A,TRUE,"general";"via2",#N/A,TRUE,"general";"via3",#N/A,TRUE,"general"}</definedName>
    <definedName name="frefr" localSheetId="7" hidden="1">{"via1",#N/A,TRUE,"general";"via2",#N/A,TRUE,"general";"via3",#N/A,TRUE,"general"}</definedName>
    <definedName name="frefr" localSheetId="10" hidden="1">{"via1",#N/A,TRUE,"general";"via2",#N/A,TRUE,"general";"via3",#N/A,TRUE,"general"}</definedName>
    <definedName name="frefr" localSheetId="6" hidden="1">{"via1",#N/A,TRUE,"general";"via2",#N/A,TRUE,"general";"via3",#N/A,TRUE,"general"}</definedName>
    <definedName name="frefr" localSheetId="9" hidden="1">{"via1",#N/A,TRUE,"general";"via2",#N/A,TRUE,"general";"via3",#N/A,TRUE,"general"}</definedName>
    <definedName name="frefr" localSheetId="8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hidden="1">{"via1",#N/A,TRUE,"general";"via2",#N/A,TRUE,"general";"via3",#N/A,TRUE,"general"}</definedName>
    <definedName name="FREV" localSheetId="5" hidden="1">{"PYGT",#N/A,FALSE,"PYG";"ACTIT",#N/A,FALSE,"BCE_GRAL-ACTIVO";"PASIT",#N/A,FALSE,"BCE_GRAL-PASIVO-PATRIM";"CAJAT",#N/A,FALSE,"CAJA"}</definedName>
    <definedName name="FREV" localSheetId="32" hidden="1">{"PYGT",#N/A,FALSE,"PYG";"ACTIT",#N/A,FALSE,"BCE_GRAL-ACTIVO";"PASIT",#N/A,FALSE,"BCE_GRAL-PASIVO-PATRIM";"CAJAT",#N/A,FALSE,"CAJA"}</definedName>
    <definedName name="FREV" localSheetId="0" hidden="1">{"PYGT",#N/A,FALSE,"PYG";"ACTIT",#N/A,FALSE,"BCE_GRAL-ACTIVO";"PASIT",#N/A,FALSE,"BCE_GRAL-PASIVO-PATRIM";"CAJAT",#N/A,FALSE,"CAJA"}</definedName>
    <definedName name="FREV" localSheetId="33" hidden="1">{"PYGT",#N/A,FALSE,"PYG";"ACTIT",#N/A,FALSE,"BCE_GRAL-ACTIVO";"PASIT",#N/A,FALSE,"BCE_GRAL-PASIVO-PATRIM";"CAJAT",#N/A,FALSE,"CAJA"}</definedName>
    <definedName name="FREV" localSheetId="7" hidden="1">{"PYGT",#N/A,FALSE,"PYG";"ACTIT",#N/A,FALSE,"BCE_GRAL-ACTIVO";"PASIT",#N/A,FALSE,"BCE_GRAL-PASIVO-PATRIM";"CAJAT",#N/A,FALSE,"CAJA"}</definedName>
    <definedName name="FREV" localSheetId="10" hidden="1">{"PYGT",#N/A,FALSE,"PYG";"ACTIT",#N/A,FALSE,"BCE_GRAL-ACTIVO";"PASIT",#N/A,FALSE,"BCE_GRAL-PASIVO-PATRIM";"CAJAT",#N/A,FALSE,"CAJA"}</definedName>
    <definedName name="FREV" localSheetId="6" hidden="1">{"PYGT",#N/A,FALSE,"PYG";"ACTIT",#N/A,FALSE,"BCE_GRAL-ACTIVO";"PASIT",#N/A,FALSE,"BCE_GRAL-PASIVO-PATRIM";"CAJAT",#N/A,FALSE,"CAJA"}</definedName>
    <definedName name="FREV" localSheetId="9" hidden="1">{"PYGT",#N/A,FALSE,"PYG";"ACTIT",#N/A,FALSE,"BCE_GRAL-ACTIVO";"PASIT",#N/A,FALSE,"BCE_GRAL-PASIVO-PATRIM";"CAJAT",#N/A,FALSE,"CAJA"}</definedName>
    <definedName name="FREV" localSheetId="8" hidden="1">{"PYGT",#N/A,FALSE,"PYG";"ACTIT",#N/A,FALSE,"BCE_GRAL-ACTIVO";"PASIT",#N/A,FALSE,"BCE_GRAL-PASIVO-PATRIM";"CAJAT",#N/A,FALSE,"CAJA"}</definedName>
    <definedName name="FREV" localSheetId="2" hidden="1">{"PYGT",#N/A,FALSE,"PYG";"ACTIT",#N/A,FALSE,"BCE_GRAL-ACTIVO";"PASIT",#N/A,FALSE,"BCE_GRAL-PASIVO-PATRIM";"CAJAT",#N/A,FALSE,"CAJA"}</definedName>
    <definedName name="FREV" localSheetId="4" hidden="1">{"PYGT",#N/A,FALSE,"PYG";"ACTIT",#N/A,FALSE,"BCE_GRAL-ACTIVO";"PASIT",#N/A,FALSE,"BCE_GRAL-PASIVO-PATRIM";"CAJAT",#N/A,FALSE,"CAJA"}</definedName>
    <definedName name="FREV" hidden="1">{"PYGT",#N/A,FALSE,"PYG";"ACTIT",#N/A,FALSE,"BCE_GRAL-ACTIVO";"PASIT",#N/A,FALSE,"BCE_GRAL-PASIVO-PATRIM";"CAJAT",#N/A,FALSE,"CAJA"}</definedName>
    <definedName name="frfa" localSheetId="5" hidden="1">{"via1",#N/A,TRUE,"general";"via2",#N/A,TRUE,"general";"via3",#N/A,TRUE,"general"}</definedName>
    <definedName name="frfa" localSheetId="32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33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localSheetId="10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localSheetId="9" hidden="1">{"via1",#N/A,TRUE,"general";"via2",#N/A,TRUE,"general";"via3",#N/A,TRUE,"general"}</definedName>
    <definedName name="frfa" localSheetId="8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5" hidden="1">{"TAB1",#N/A,TRUE,"GENERAL";"TAB2",#N/A,TRUE,"GENERAL";"TAB3",#N/A,TRUE,"GENERAL";"TAB4",#N/A,TRUE,"GENERAL";"TAB5",#N/A,TRUE,"GENERAL"}</definedName>
    <definedName name="frfr" localSheetId="32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33" hidden="1">{"TAB1",#N/A,TRUE,"GENERAL";"TAB2",#N/A,TRUE,"GENERAL";"TAB3",#N/A,TRUE,"GENERAL";"TAB4",#N/A,TRUE,"GENERAL";"TAB5",#N/A,TRUE,"GENERAL"}</definedName>
    <definedName name="frfr" localSheetId="7" hidden="1">{"TAB1",#N/A,TRUE,"GENERAL";"TAB2",#N/A,TRUE,"GENERAL";"TAB3",#N/A,TRUE,"GENERAL";"TAB4",#N/A,TRUE,"GENERAL";"TAB5",#N/A,TRUE,"GENERAL"}</definedName>
    <definedName name="frfr" localSheetId="10" hidden="1">{"TAB1",#N/A,TRUE,"GENERAL";"TAB2",#N/A,TRUE,"GENERAL";"TAB3",#N/A,TRUE,"GENERAL";"TAB4",#N/A,TRUE,"GENERAL";"TAB5",#N/A,TRUE,"GENERAL"}</definedName>
    <definedName name="frfr" localSheetId="6" hidden="1">{"TAB1",#N/A,TRUE,"GENERAL";"TAB2",#N/A,TRUE,"GENERAL";"TAB3",#N/A,TRUE,"GENERAL";"TAB4",#N/A,TRUE,"GENERAL";"TAB5",#N/A,TRUE,"GENERAL"}</definedName>
    <definedName name="frfr" localSheetId="9" hidden="1">{"TAB1",#N/A,TRUE,"GENERAL";"TAB2",#N/A,TRUE,"GENERAL";"TAB3",#N/A,TRUE,"GENERAL";"TAB4",#N/A,TRUE,"GENERAL";"TAB5",#N/A,TRUE,"GENERAL"}</definedName>
    <definedName name="frfr" localSheetId="8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5" hidden="1">{"via1",#N/A,TRUE,"general";"via2",#N/A,TRUE,"general";"via3",#N/A,TRUE,"general"}</definedName>
    <definedName name="fwff" localSheetId="32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localSheetId="33" hidden="1">{"via1",#N/A,TRUE,"general";"via2",#N/A,TRUE,"general";"via3",#N/A,TRUE,"general"}</definedName>
    <definedName name="fwff" localSheetId="7" hidden="1">{"via1",#N/A,TRUE,"general";"via2",#N/A,TRUE,"general";"via3",#N/A,TRUE,"general"}</definedName>
    <definedName name="fwff" localSheetId="10" hidden="1">{"via1",#N/A,TRUE,"general";"via2",#N/A,TRUE,"general";"via3",#N/A,TRUE,"general"}</definedName>
    <definedName name="fwff" localSheetId="6" hidden="1">{"via1",#N/A,TRUE,"general";"via2",#N/A,TRUE,"general";"via3",#N/A,TRUE,"general"}</definedName>
    <definedName name="fwff" localSheetId="9" hidden="1">{"via1",#N/A,TRUE,"general";"via2",#N/A,TRUE,"general";"via3",#N/A,TRUE,"general"}</definedName>
    <definedName name="fwff" localSheetId="8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localSheetId="32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33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localSheetId="10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localSheetId="9" hidden="1">{"via1",#N/A,TRUE,"general";"via2",#N/A,TRUE,"general";"via3",#N/A,TRUE,"general"}</definedName>
    <definedName name="fwwe" localSheetId="8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hidden="1">{"via1",#N/A,TRUE,"general";"via2",#N/A,TRUE,"general";"via3",#N/A,TRUE,"general"}</definedName>
    <definedName name="Gastos" localSheetId="5" hidden="1">{#N/A,#N/A,FALSE,"GRAFICO";#N/A,#N/A,FALSE,"CAJA (2)";#N/A,#N/A,FALSE,"TERCEROS-PROMEDIO";#N/A,#N/A,FALSE,"CAJA";#N/A,#N/A,FALSE,"INGRESOS1995-2003";#N/A,#N/A,FALSE,"GASTOS1995-2003"}</definedName>
    <definedName name="Gastos" localSheetId="32" hidden="1">{#N/A,#N/A,FALSE,"GRAFICO";#N/A,#N/A,FALSE,"CAJA (2)";#N/A,#N/A,FALSE,"TERCEROS-PROMEDIO";#N/A,#N/A,FALSE,"CAJA";#N/A,#N/A,FALSE,"INGRESOS1995-2003";#N/A,#N/A,FALSE,"GASTOS1995-2003"}</definedName>
    <definedName name="Gastos" localSheetId="0" hidden="1">{#N/A,#N/A,FALSE,"GRAFICO";#N/A,#N/A,FALSE,"CAJA (2)";#N/A,#N/A,FALSE,"TERCEROS-PROMEDIO";#N/A,#N/A,FALSE,"CAJA";#N/A,#N/A,FALSE,"INGRESOS1995-2003";#N/A,#N/A,FALSE,"GASTOS1995-2003"}</definedName>
    <definedName name="Gastos" localSheetId="33" hidden="1">{#N/A,#N/A,FALSE,"GRAFICO";#N/A,#N/A,FALSE,"CAJA (2)";#N/A,#N/A,FALSE,"TERCEROS-PROMEDIO";#N/A,#N/A,FALSE,"CAJA";#N/A,#N/A,FALSE,"INGRESOS1995-2003";#N/A,#N/A,FALSE,"GASTOS1995-2003"}</definedName>
    <definedName name="Gastos" localSheetId="7" hidden="1">{#N/A,#N/A,FALSE,"GRAFICO";#N/A,#N/A,FALSE,"CAJA (2)";#N/A,#N/A,FALSE,"TERCEROS-PROMEDIO";#N/A,#N/A,FALSE,"CAJA";#N/A,#N/A,FALSE,"INGRESOS1995-2003";#N/A,#N/A,FALSE,"GASTOS1995-2003"}</definedName>
    <definedName name="Gastos" localSheetId="10" hidden="1">{#N/A,#N/A,FALSE,"GRAFICO";#N/A,#N/A,FALSE,"CAJA (2)";#N/A,#N/A,FALSE,"TERCEROS-PROMEDIO";#N/A,#N/A,FALSE,"CAJA";#N/A,#N/A,FALSE,"INGRESOS1995-2003";#N/A,#N/A,FALSE,"GASTOS1995-2003"}</definedName>
    <definedName name="Gastos" localSheetId="6" hidden="1">{#N/A,#N/A,FALSE,"GRAFICO";#N/A,#N/A,FALSE,"CAJA (2)";#N/A,#N/A,FALSE,"TERCEROS-PROMEDIO";#N/A,#N/A,FALSE,"CAJA";#N/A,#N/A,FALSE,"INGRESOS1995-2003";#N/A,#N/A,FALSE,"GASTOS1995-2003"}</definedName>
    <definedName name="Gastos" localSheetId="9" hidden="1">{#N/A,#N/A,FALSE,"GRAFICO";#N/A,#N/A,FALSE,"CAJA (2)";#N/A,#N/A,FALSE,"TERCEROS-PROMEDIO";#N/A,#N/A,FALSE,"CAJA";#N/A,#N/A,FALSE,"INGRESOS1995-2003";#N/A,#N/A,FALSE,"GASTOS1995-2003"}</definedName>
    <definedName name="Gastos" localSheetId="8" hidden="1">{#N/A,#N/A,FALSE,"GRAFICO";#N/A,#N/A,FALSE,"CAJA (2)";#N/A,#N/A,FALSE,"TERCEROS-PROMEDIO";#N/A,#N/A,FALSE,"CAJA";#N/A,#N/A,FALSE,"INGRESOS1995-2003";#N/A,#N/A,FALSE,"GASTOS1995-2003"}</definedName>
    <definedName name="Gastos" localSheetId="2" hidden="1">{#N/A,#N/A,FALSE,"GRAFICO";#N/A,#N/A,FALSE,"CAJA (2)";#N/A,#N/A,FALSE,"TERCEROS-PROMEDIO";#N/A,#N/A,FALSE,"CAJA";#N/A,#N/A,FALSE,"INGRESOS1995-2003";#N/A,#N/A,FALSE,"GASTOS1995-2003"}</definedName>
    <definedName name="Gastos" localSheetId="4" hidden="1">{#N/A,#N/A,FALSE,"GRAFICO";#N/A,#N/A,FALSE,"CAJA (2)";#N/A,#N/A,FALSE,"TERCEROS-PROMEDIO";#N/A,#N/A,FALSE,"CAJA";#N/A,#N/A,FALSE,"INGRESOS1995-2003";#N/A,#N/A,FALSE,"GASTOS1995-2003"}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a" localSheetId="5" hidden="1">{#N/A,#N/A,FALSE,"orthoflow";#N/A,#N/A,FALSE,"Miscelaneos";#N/A,#N/A,FALSE,"Instrumentacio";#N/A,#N/A,FALSE,"Electrico";#N/A,#N/A,FALSE,"Valv. Seguridad"}</definedName>
    <definedName name="gba" localSheetId="32" hidden="1">{#N/A,#N/A,FALSE,"orthoflow";#N/A,#N/A,FALSE,"Miscelaneos";#N/A,#N/A,FALSE,"Instrumentacio";#N/A,#N/A,FALSE,"Electrico";#N/A,#N/A,FALSE,"Valv. Seguridad"}</definedName>
    <definedName name="gba" localSheetId="0" hidden="1">{#N/A,#N/A,FALSE,"orthoflow";#N/A,#N/A,FALSE,"Miscelaneos";#N/A,#N/A,FALSE,"Instrumentacio";#N/A,#N/A,FALSE,"Electrico";#N/A,#N/A,FALSE,"Valv. Seguridad"}</definedName>
    <definedName name="gba" localSheetId="33" hidden="1">{#N/A,#N/A,FALSE,"orthoflow";#N/A,#N/A,FALSE,"Miscelaneos";#N/A,#N/A,FALSE,"Instrumentacio";#N/A,#N/A,FALSE,"Electrico";#N/A,#N/A,FALSE,"Valv. Seguridad"}</definedName>
    <definedName name="gba" localSheetId="7" hidden="1">{#N/A,#N/A,FALSE,"orthoflow";#N/A,#N/A,FALSE,"Miscelaneos";#N/A,#N/A,FALSE,"Instrumentacio";#N/A,#N/A,FALSE,"Electrico";#N/A,#N/A,FALSE,"Valv. Seguridad"}</definedName>
    <definedName name="gba" localSheetId="10" hidden="1">{#N/A,#N/A,FALSE,"orthoflow";#N/A,#N/A,FALSE,"Miscelaneos";#N/A,#N/A,FALSE,"Instrumentacio";#N/A,#N/A,FALSE,"Electrico";#N/A,#N/A,FALSE,"Valv. Seguridad"}</definedName>
    <definedName name="gba" localSheetId="6" hidden="1">{#N/A,#N/A,FALSE,"orthoflow";#N/A,#N/A,FALSE,"Miscelaneos";#N/A,#N/A,FALSE,"Instrumentacio";#N/A,#N/A,FALSE,"Electrico";#N/A,#N/A,FALSE,"Valv. Seguridad"}</definedName>
    <definedName name="gba" localSheetId="9" hidden="1">{#N/A,#N/A,FALSE,"orthoflow";#N/A,#N/A,FALSE,"Miscelaneos";#N/A,#N/A,FALSE,"Instrumentacio";#N/A,#N/A,FALSE,"Electrico";#N/A,#N/A,FALSE,"Valv. Seguridad"}</definedName>
    <definedName name="gba" localSheetId="8" hidden="1">{#N/A,#N/A,FALSE,"orthoflow";#N/A,#N/A,FALSE,"Miscelaneos";#N/A,#N/A,FALSE,"Instrumentacio";#N/A,#N/A,FALSE,"Electrico";#N/A,#N/A,FALSE,"Valv. Seguridad"}</definedName>
    <definedName name="gba" localSheetId="2" hidden="1">{#N/A,#N/A,FALSE,"orthoflow";#N/A,#N/A,FALSE,"Miscelaneos";#N/A,#N/A,FALSE,"Instrumentacio";#N/A,#N/A,FALSE,"Electrico";#N/A,#N/A,FALSE,"Valv. Seguridad"}</definedName>
    <definedName name="gba" localSheetId="4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5" hidden="1">{#N/A,#N/A,FALSE,"Estatico";#N/A,#N/A,FALSE,"Tuberia";#N/A,#N/A,FALSE,"Instrumentación";#N/A,#N/A,FALSE,"Mecanica";#N/A,#N/A,FALSE,"Electrico";#N/A,#N/A,FALSE,"Ofic.Civiles"}</definedName>
    <definedName name="gbac" localSheetId="32" hidden="1">{#N/A,#N/A,FALSE,"Estatico";#N/A,#N/A,FALSE,"Tuberia";#N/A,#N/A,FALSE,"Instrumentación";#N/A,#N/A,FALSE,"Mecanica";#N/A,#N/A,FALSE,"Electrico";#N/A,#N/A,FALSE,"Ofic.Civiles"}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localSheetId="33" hidden="1">{#N/A,#N/A,FALSE,"Estatico";#N/A,#N/A,FALSE,"Tuberia";#N/A,#N/A,FALSE,"Instrumentación";#N/A,#N/A,FALSE,"Mecanica";#N/A,#N/A,FALSE,"Electrico";#N/A,#N/A,FALSE,"Ofic.Civiles"}</definedName>
    <definedName name="gbac" localSheetId="7" hidden="1">{#N/A,#N/A,FALSE,"Estatico";#N/A,#N/A,FALSE,"Tuberia";#N/A,#N/A,FALSE,"Instrumentación";#N/A,#N/A,FALSE,"Mecanica";#N/A,#N/A,FALSE,"Electrico";#N/A,#N/A,FALSE,"Ofic.Civiles"}</definedName>
    <definedName name="gbac" localSheetId="10" hidden="1">{#N/A,#N/A,FALSE,"Estatico";#N/A,#N/A,FALSE,"Tuberia";#N/A,#N/A,FALSE,"Instrumentación";#N/A,#N/A,FALSE,"Mecanica";#N/A,#N/A,FALSE,"Electrico";#N/A,#N/A,FALSE,"Ofic.Civiles"}</definedName>
    <definedName name="gbac" localSheetId="6" hidden="1">{#N/A,#N/A,FALSE,"Estatico";#N/A,#N/A,FALSE,"Tuberia";#N/A,#N/A,FALSE,"Instrumentación";#N/A,#N/A,FALSE,"Mecanica";#N/A,#N/A,FALSE,"Electrico";#N/A,#N/A,FALSE,"Ofic.Civiles"}</definedName>
    <definedName name="gbac" localSheetId="9" hidden="1">{#N/A,#N/A,FALSE,"Estatico";#N/A,#N/A,FALSE,"Tuberia";#N/A,#N/A,FALSE,"Instrumentación";#N/A,#N/A,FALSE,"Mecanica";#N/A,#N/A,FALSE,"Electrico";#N/A,#N/A,FALSE,"Ofic.Civiles"}</definedName>
    <definedName name="gbac" localSheetId="8" hidden="1">{#N/A,#N/A,FALSE,"Estatico";#N/A,#N/A,FALSE,"Tuberia";#N/A,#N/A,FALSE,"Instrumentación";#N/A,#N/A,FALSE,"Mecanica";#N/A,#N/A,FALSE,"Electrico";#N/A,#N/A,FALSE,"Ofic.Civiles"}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localSheetId="4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5" hidden="1">{"TAB1",#N/A,TRUE,"GENERAL";"TAB2",#N/A,TRUE,"GENERAL";"TAB3",#N/A,TRUE,"GENERAL";"TAB4",#N/A,TRUE,"GENERAL";"TAB5",#N/A,TRUE,"GENERAL"}</definedName>
    <definedName name="gbbfghghj" localSheetId="32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localSheetId="33" hidden="1">{"TAB1",#N/A,TRUE,"GENERAL";"TAB2",#N/A,TRUE,"GENERAL";"TAB3",#N/A,TRUE,"GENERAL";"TAB4",#N/A,TRUE,"GENERAL";"TAB5",#N/A,TRUE,"GENERAL"}</definedName>
    <definedName name="gbbfghghj" localSheetId="7" hidden="1">{"TAB1",#N/A,TRUE,"GENERAL";"TAB2",#N/A,TRUE,"GENERAL";"TAB3",#N/A,TRUE,"GENERAL";"TAB4",#N/A,TRUE,"GENERAL";"TAB5",#N/A,TRUE,"GENERAL"}</definedName>
    <definedName name="gbbfghghj" localSheetId="10" hidden="1">{"TAB1",#N/A,TRUE,"GENERAL";"TAB2",#N/A,TRUE,"GENERAL";"TAB3",#N/A,TRUE,"GENERAL";"TAB4",#N/A,TRUE,"GENERAL";"TAB5",#N/A,TRUE,"GENERAL"}</definedName>
    <definedName name="gbbfghghj" localSheetId="6" hidden="1">{"TAB1",#N/A,TRUE,"GENERAL";"TAB2",#N/A,TRUE,"GENERAL";"TAB3",#N/A,TRUE,"GENERAL";"TAB4",#N/A,TRUE,"GENERAL";"TAB5",#N/A,TRUE,"GENERAL"}</definedName>
    <definedName name="gbbfghghj" localSheetId="9" hidden="1">{"TAB1",#N/A,TRUE,"GENERAL";"TAB2",#N/A,TRUE,"GENERAL";"TAB3",#N/A,TRUE,"GENERAL";"TAB4",#N/A,TRUE,"GENERAL";"TAB5",#N/A,TRUE,"GENERAL"}</definedName>
    <definedName name="gbbfghghj" localSheetId="8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localSheetId="32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localSheetId="33" hidden="1">{"TAB1",#N/A,TRUE,"GENERAL";"TAB2",#N/A,TRUE,"GENERAL";"TAB3",#N/A,TRUE,"GENERAL";"TAB4",#N/A,TRUE,"GENERAL";"TAB5",#N/A,TRUE,"GENERAL"}</definedName>
    <definedName name="gdt" localSheetId="7" hidden="1">{"TAB1",#N/A,TRUE,"GENERAL";"TAB2",#N/A,TRUE,"GENERAL";"TAB3",#N/A,TRUE,"GENERAL";"TAB4",#N/A,TRUE,"GENERAL";"TAB5",#N/A,TRUE,"GENERAL"}</definedName>
    <definedName name="gdt" localSheetId="10" hidden="1">{"TAB1",#N/A,TRUE,"GENERAL";"TAB2",#N/A,TRUE,"GENERAL";"TAB3",#N/A,TRUE,"GENERAL";"TAB4",#N/A,TRUE,"GENERAL";"TAB5",#N/A,TRUE,"GENERAL"}</definedName>
    <definedName name="gdt" localSheetId="6" hidden="1">{"TAB1",#N/A,TRUE,"GENERAL";"TAB2",#N/A,TRUE,"GENERAL";"TAB3",#N/A,TRUE,"GENERAL";"TAB4",#N/A,TRUE,"GENERAL";"TAB5",#N/A,TRUE,"GENERAL"}</definedName>
    <definedName name="gdt" localSheetId="9" hidden="1">{"TAB1",#N/A,TRUE,"GENERAL";"TAB2",#N/A,TRUE,"GENERAL";"TAB3",#N/A,TRUE,"GENERAL";"TAB4",#N/A,TRUE,"GENERAL";"TAB5",#N/A,TRUE,"GENERAL"}</definedName>
    <definedName name="gdt" localSheetId="8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5" hidden="1">{"via1",#N/A,TRUE,"general";"via2",#N/A,TRUE,"general";"via3",#N/A,TRUE,"general"}</definedName>
    <definedName name="geg" localSheetId="32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localSheetId="33" hidden="1">{"via1",#N/A,TRUE,"general";"via2",#N/A,TRUE,"general";"via3",#N/A,TRUE,"general"}</definedName>
    <definedName name="geg" localSheetId="7" hidden="1">{"via1",#N/A,TRUE,"general";"via2",#N/A,TRUE,"general";"via3",#N/A,TRUE,"general"}</definedName>
    <definedName name="geg" localSheetId="10" hidden="1">{"via1",#N/A,TRUE,"general";"via2",#N/A,TRUE,"general";"via3",#N/A,TRUE,"general"}</definedName>
    <definedName name="geg" localSheetId="6" hidden="1">{"via1",#N/A,TRUE,"general";"via2",#N/A,TRUE,"general";"via3",#N/A,TRUE,"general"}</definedName>
    <definedName name="geg" localSheetId="9" hidden="1">{"via1",#N/A,TRUE,"general";"via2",#N/A,TRUE,"general";"via3",#N/A,TRUE,"general"}</definedName>
    <definedName name="geg" localSheetId="8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5" hidden="1">{"TAB1",#N/A,TRUE,"GENERAL";"TAB2",#N/A,TRUE,"GENERAL";"TAB3",#N/A,TRUE,"GENERAL";"TAB4",#N/A,TRUE,"GENERAL";"TAB5",#N/A,TRUE,"GENERAL"}</definedName>
    <definedName name="gerg" localSheetId="32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localSheetId="33" hidden="1">{"TAB1",#N/A,TRUE,"GENERAL";"TAB2",#N/A,TRUE,"GENERAL";"TAB3",#N/A,TRUE,"GENERAL";"TAB4",#N/A,TRUE,"GENERAL";"TAB5",#N/A,TRUE,"GENERAL"}</definedName>
    <definedName name="gerg" localSheetId="7" hidden="1">{"TAB1",#N/A,TRUE,"GENERAL";"TAB2",#N/A,TRUE,"GENERAL";"TAB3",#N/A,TRUE,"GENERAL";"TAB4",#N/A,TRUE,"GENERAL";"TAB5",#N/A,TRUE,"GENERAL"}</definedName>
    <definedName name="gerg" localSheetId="10" hidden="1">{"TAB1",#N/A,TRUE,"GENERAL";"TAB2",#N/A,TRUE,"GENERAL";"TAB3",#N/A,TRUE,"GENERAL";"TAB4",#N/A,TRUE,"GENERAL";"TAB5",#N/A,TRUE,"GENERAL"}</definedName>
    <definedName name="gerg" localSheetId="6" hidden="1">{"TAB1",#N/A,TRUE,"GENERAL";"TAB2",#N/A,TRUE,"GENERAL";"TAB3",#N/A,TRUE,"GENERAL";"TAB4",#N/A,TRUE,"GENERAL";"TAB5",#N/A,TRUE,"GENERAL"}</definedName>
    <definedName name="gerg" localSheetId="9" hidden="1">{"TAB1",#N/A,TRUE,"GENERAL";"TAB2",#N/A,TRUE,"GENERAL";"TAB3",#N/A,TRUE,"GENERAL";"TAB4",#N/A,TRUE,"GENERAL";"TAB5",#N/A,TRUE,"GENERAL"}</definedName>
    <definedName name="gerg" localSheetId="8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5" hidden="1">{"via1",#N/A,TRUE,"general";"via2",#N/A,TRUE,"general";"via3",#N/A,TRUE,"general"}</definedName>
    <definedName name="gerg54" localSheetId="32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localSheetId="33" hidden="1">{"via1",#N/A,TRUE,"general";"via2",#N/A,TRUE,"general";"via3",#N/A,TRUE,"general"}</definedName>
    <definedName name="gerg54" localSheetId="7" hidden="1">{"via1",#N/A,TRUE,"general";"via2",#N/A,TRUE,"general";"via3",#N/A,TRUE,"general"}</definedName>
    <definedName name="gerg54" localSheetId="10" hidden="1">{"via1",#N/A,TRUE,"general";"via2",#N/A,TRUE,"general";"via3",#N/A,TRUE,"general"}</definedName>
    <definedName name="gerg54" localSheetId="6" hidden="1">{"via1",#N/A,TRUE,"general";"via2",#N/A,TRUE,"general";"via3",#N/A,TRUE,"general"}</definedName>
    <definedName name="gerg54" localSheetId="9" hidden="1">{"via1",#N/A,TRUE,"general";"via2",#N/A,TRUE,"general";"via3",#N/A,TRUE,"general"}</definedName>
    <definedName name="gerg54" localSheetId="8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5" hidden="1">{"TAB1",#N/A,TRUE,"GENERAL";"TAB2",#N/A,TRUE,"GENERAL";"TAB3",#N/A,TRUE,"GENERAL";"TAB4",#N/A,TRUE,"GENERAL";"TAB5",#N/A,TRUE,"GENERAL"}</definedName>
    <definedName name="gergew" localSheetId="32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33" hidden="1">{"TAB1",#N/A,TRUE,"GENERAL";"TAB2",#N/A,TRUE,"GENERAL";"TAB3",#N/A,TRUE,"GENERAL";"TAB4",#N/A,TRUE,"GENERAL";"TAB5",#N/A,TRUE,"GENERAL"}</definedName>
    <definedName name="gergew" localSheetId="7" hidden="1">{"TAB1",#N/A,TRUE,"GENERAL";"TAB2",#N/A,TRUE,"GENERAL";"TAB3",#N/A,TRUE,"GENERAL";"TAB4",#N/A,TRUE,"GENERAL";"TAB5",#N/A,TRUE,"GENERAL"}</definedName>
    <definedName name="gergew" localSheetId="10" hidden="1">{"TAB1",#N/A,TRUE,"GENERAL";"TAB2",#N/A,TRUE,"GENERAL";"TAB3",#N/A,TRUE,"GENERAL";"TAB4",#N/A,TRUE,"GENERAL";"TAB5",#N/A,TRUE,"GENERAL"}</definedName>
    <definedName name="gergew" localSheetId="6" hidden="1">{"TAB1",#N/A,TRUE,"GENERAL";"TAB2",#N/A,TRUE,"GENERAL";"TAB3",#N/A,TRUE,"GENERAL";"TAB4",#N/A,TRUE,"GENERAL";"TAB5",#N/A,TRUE,"GENERAL"}</definedName>
    <definedName name="gergew" localSheetId="9" hidden="1">{"TAB1",#N/A,TRUE,"GENERAL";"TAB2",#N/A,TRUE,"GENERAL";"TAB3",#N/A,TRUE,"GENERAL";"TAB4",#N/A,TRUE,"GENERAL";"TAB5",#N/A,TRUE,"GENERAL"}</definedName>
    <definedName name="gergew" localSheetId="8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localSheetId="32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33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localSheetId="10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localSheetId="9" hidden="1">{"TAB1",#N/A,TRUE,"GENERAL";"TAB2",#N/A,TRUE,"GENERAL";"TAB3",#N/A,TRUE,"GENERAL";"TAB4",#N/A,TRUE,"GENERAL";"TAB5",#N/A,TRUE,"GENERAL"}</definedName>
    <definedName name="gergw" localSheetId="8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localSheetId="32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33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localSheetId="10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localSheetId="9" hidden="1">{"TAB1",#N/A,TRUE,"GENERAL";"TAB2",#N/A,TRUE,"GENERAL";"TAB3",#N/A,TRUE,"GENERAL";"TAB4",#N/A,TRUE,"GENERAL";"TAB5",#N/A,TRUE,"GENERAL"}</definedName>
    <definedName name="gfd" localSheetId="8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5" hidden="1">{"via1",#N/A,TRUE,"general";"via2",#N/A,TRUE,"general";"via3",#N/A,TRUE,"general"}</definedName>
    <definedName name="gfdg" localSheetId="32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localSheetId="33" hidden="1">{"via1",#N/A,TRUE,"general";"via2",#N/A,TRUE,"general";"via3",#N/A,TRUE,"general"}</definedName>
    <definedName name="gfdg" localSheetId="7" hidden="1">{"via1",#N/A,TRUE,"general";"via2",#N/A,TRUE,"general";"via3",#N/A,TRUE,"general"}</definedName>
    <definedName name="gfdg" localSheetId="10" hidden="1">{"via1",#N/A,TRUE,"general";"via2",#N/A,TRUE,"general";"via3",#N/A,TRUE,"general"}</definedName>
    <definedName name="gfdg" localSheetId="6" hidden="1">{"via1",#N/A,TRUE,"general";"via2",#N/A,TRUE,"general";"via3",#N/A,TRUE,"general"}</definedName>
    <definedName name="gfdg" localSheetId="9" hidden="1">{"via1",#N/A,TRUE,"general";"via2",#N/A,TRUE,"general";"via3",#N/A,TRUE,"general"}</definedName>
    <definedName name="gfdg" localSheetId="8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5" hidden="1">{#N/A,#N/A,TRUE,"INGENIERIA";#N/A,#N/A,TRUE,"COMPRAS";#N/A,#N/A,TRUE,"DIRECCION";#N/A,#N/A,TRUE,"RESUMEN"}</definedName>
    <definedName name="gffgfhhf" localSheetId="32" hidden="1">{#N/A,#N/A,TRUE,"INGENIERIA";#N/A,#N/A,TRUE,"COMPRAS";#N/A,#N/A,TRUE,"DIRECCION";#N/A,#N/A,TRUE,"RESUMEN"}</definedName>
    <definedName name="gffgfhhf" localSheetId="0" hidden="1">{#N/A,#N/A,TRUE,"INGENIERIA";#N/A,#N/A,TRUE,"COMPRAS";#N/A,#N/A,TRUE,"DIRECCION";#N/A,#N/A,TRUE,"RESUMEN"}</definedName>
    <definedName name="gffgfhhf" localSheetId="33" hidden="1">{#N/A,#N/A,TRUE,"INGENIERIA";#N/A,#N/A,TRUE,"COMPRAS";#N/A,#N/A,TRUE,"DIRECCION";#N/A,#N/A,TRUE,"RESUMEN"}</definedName>
    <definedName name="gffgfhhf" localSheetId="7" hidden="1">{#N/A,#N/A,TRUE,"INGENIERIA";#N/A,#N/A,TRUE,"COMPRAS";#N/A,#N/A,TRUE,"DIRECCION";#N/A,#N/A,TRUE,"RESUMEN"}</definedName>
    <definedName name="gffgfhhf" localSheetId="10" hidden="1">{#N/A,#N/A,TRUE,"INGENIERIA";#N/A,#N/A,TRUE,"COMPRAS";#N/A,#N/A,TRUE,"DIRECCION";#N/A,#N/A,TRUE,"RESUMEN"}</definedName>
    <definedName name="gffgfhhf" localSheetId="6" hidden="1">{#N/A,#N/A,TRUE,"INGENIERIA";#N/A,#N/A,TRUE,"COMPRAS";#N/A,#N/A,TRUE,"DIRECCION";#N/A,#N/A,TRUE,"RESUMEN"}</definedName>
    <definedName name="gffgfhhf" localSheetId="9" hidden="1">{#N/A,#N/A,TRUE,"INGENIERIA";#N/A,#N/A,TRUE,"COMPRAS";#N/A,#N/A,TRUE,"DIRECCION";#N/A,#N/A,TRUE,"RESUMEN"}</definedName>
    <definedName name="gffgfhhf" localSheetId="8" hidden="1">{#N/A,#N/A,TRUE,"INGENIERIA";#N/A,#N/A,TRUE,"COMPRAS";#N/A,#N/A,TRUE,"DIRECCION";#N/A,#N/A,TRUE,"RESUMEN"}</definedName>
    <definedName name="gffgfhhf" localSheetId="2" hidden="1">{#N/A,#N/A,TRUE,"INGENIERIA";#N/A,#N/A,TRUE,"COMPRAS";#N/A,#N/A,TRUE,"DIRECCION";#N/A,#N/A,TRUE,"RESUMEN"}</definedName>
    <definedName name="gffgfhhf" localSheetId="4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5" hidden="1">{"via1",#N/A,TRUE,"general";"via2",#N/A,TRUE,"general";"via3",#N/A,TRUE,"general"}</definedName>
    <definedName name="gfgfgr" localSheetId="32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localSheetId="33" hidden="1">{"via1",#N/A,TRUE,"general";"via2",#N/A,TRUE,"general";"via3",#N/A,TRUE,"general"}</definedName>
    <definedName name="gfgfgr" localSheetId="7" hidden="1">{"via1",#N/A,TRUE,"general";"via2",#N/A,TRUE,"general";"via3",#N/A,TRUE,"general"}</definedName>
    <definedName name="gfgfgr" localSheetId="10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localSheetId="9" hidden="1">{"via1",#N/A,TRUE,"general";"via2",#N/A,TRUE,"general";"via3",#N/A,TRUE,"general"}</definedName>
    <definedName name="gfgfgr" localSheetId="8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localSheetId="32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33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localSheetId="10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localSheetId="9" hidden="1">{"via1",#N/A,TRUE,"general";"via2",#N/A,TRUE,"general";"via3",#N/A,TRUE,"general"}</definedName>
    <definedName name="gfhf" localSheetId="8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5" hidden="1">{"TAB1",#N/A,TRUE,"GENERAL";"TAB2",#N/A,TRUE,"GENERAL";"TAB3",#N/A,TRUE,"GENERAL";"TAB4",#N/A,TRUE,"GENERAL";"TAB5",#N/A,TRUE,"GENERAL"}</definedName>
    <definedName name="gfhfdh" localSheetId="32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33" hidden="1">{"TAB1",#N/A,TRUE,"GENERAL";"TAB2",#N/A,TRUE,"GENERAL";"TAB3",#N/A,TRUE,"GENERAL";"TAB4",#N/A,TRUE,"GENERAL";"TAB5",#N/A,TRUE,"GENERAL"}</definedName>
    <definedName name="gfhfdh" localSheetId="7" hidden="1">{"TAB1",#N/A,TRUE,"GENERAL";"TAB2",#N/A,TRUE,"GENERAL";"TAB3",#N/A,TRUE,"GENERAL";"TAB4",#N/A,TRUE,"GENERAL";"TAB5",#N/A,TRUE,"GENERAL"}</definedName>
    <definedName name="gfhfdh" localSheetId="10" hidden="1">{"TAB1",#N/A,TRUE,"GENERAL";"TAB2",#N/A,TRUE,"GENERAL";"TAB3",#N/A,TRUE,"GENERAL";"TAB4",#N/A,TRUE,"GENERAL";"TAB5",#N/A,TRUE,"GENERAL"}</definedName>
    <definedName name="gfhfdh" localSheetId="6" hidden="1">{"TAB1",#N/A,TRUE,"GENERAL";"TAB2",#N/A,TRUE,"GENERAL";"TAB3",#N/A,TRUE,"GENERAL";"TAB4",#N/A,TRUE,"GENERAL";"TAB5",#N/A,TRUE,"GENERAL"}</definedName>
    <definedName name="gfhfdh" localSheetId="9" hidden="1">{"TAB1",#N/A,TRUE,"GENERAL";"TAB2",#N/A,TRUE,"GENERAL";"TAB3",#N/A,TRUE,"GENERAL";"TAB4",#N/A,TRUE,"GENERAL";"TAB5",#N/A,TRUE,"GENERAL"}</definedName>
    <definedName name="gfhfdh" localSheetId="8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localSheetId="32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33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localSheetId="10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localSheetId="9" hidden="1">{"TAB1",#N/A,TRUE,"GENERAL";"TAB2",#N/A,TRUE,"GENERAL";"TAB3",#N/A,TRUE,"GENERAL";"TAB4",#N/A,TRUE,"GENERAL";"TAB5",#N/A,TRUE,"GENERAL"}</definedName>
    <definedName name="gfhgfh" localSheetId="8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localSheetId="32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33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localSheetId="10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localSheetId="9" hidden="1">{"TAB1",#N/A,TRUE,"GENERAL";"TAB2",#N/A,TRUE,"GENERAL";"TAB3",#N/A,TRUE,"GENERAL";"TAB4",#N/A,TRUE,"GENERAL";"TAB5",#N/A,TRUE,"GENERAL"}</definedName>
    <definedName name="GFJHGJ" localSheetId="8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5" hidden="1">{"via1",#N/A,TRUE,"general";"via2",#N/A,TRUE,"general";"via3",#N/A,TRUE,"general"}</definedName>
    <definedName name="gfjjh" localSheetId="32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localSheetId="33" hidden="1">{"via1",#N/A,TRUE,"general";"via2",#N/A,TRUE,"general";"via3",#N/A,TRUE,"general"}</definedName>
    <definedName name="gfjjh" localSheetId="7" hidden="1">{"via1",#N/A,TRUE,"general";"via2",#N/A,TRUE,"general";"via3",#N/A,TRUE,"general"}</definedName>
    <definedName name="gfjjh" localSheetId="10" hidden="1">{"via1",#N/A,TRUE,"general";"via2",#N/A,TRUE,"general";"via3",#N/A,TRUE,"general"}</definedName>
    <definedName name="gfjjh" localSheetId="6" hidden="1">{"via1",#N/A,TRUE,"general";"via2",#N/A,TRUE,"general";"via3",#N/A,TRUE,"general"}</definedName>
    <definedName name="gfjjh" localSheetId="9" hidden="1">{"via1",#N/A,TRUE,"general";"via2",#N/A,TRUE,"general";"via3",#N/A,TRUE,"general"}</definedName>
    <definedName name="gfjjh" localSheetId="8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localSheetId="32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localSheetId="33" hidden="1">{"via1",#N/A,TRUE,"general";"via2",#N/A,TRUE,"general";"via3",#N/A,TRUE,"general"}</definedName>
    <definedName name="gfutyj6" localSheetId="7" hidden="1">{"via1",#N/A,TRUE,"general";"via2",#N/A,TRUE,"general";"via3",#N/A,TRUE,"general"}</definedName>
    <definedName name="gfutyj6" localSheetId="10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localSheetId="9" hidden="1">{"via1",#N/A,TRUE,"general";"via2",#N/A,TRUE,"general";"via3",#N/A,TRUE,"general"}</definedName>
    <definedName name="gfutyj6" localSheetId="8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localSheetId="32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localSheetId="33" hidden="1">{"via1",#N/A,TRUE,"general";"via2",#N/A,TRUE,"general";"via3",#N/A,TRUE,"general"}</definedName>
    <definedName name="ggdr" localSheetId="7" hidden="1">{"via1",#N/A,TRUE,"general";"via2",#N/A,TRUE,"general";"via3",#N/A,TRUE,"general"}</definedName>
    <definedName name="ggdr" localSheetId="10" hidden="1">{"via1",#N/A,TRUE,"general";"via2",#N/A,TRUE,"general";"via3",#N/A,TRUE,"general"}</definedName>
    <definedName name="ggdr" localSheetId="6" hidden="1">{"via1",#N/A,TRUE,"general";"via2",#N/A,TRUE,"general";"via3",#N/A,TRUE,"general"}</definedName>
    <definedName name="ggdr" localSheetId="9" hidden="1">{"via1",#N/A,TRUE,"general";"via2",#N/A,TRUE,"general";"via3",#N/A,TRUE,"general"}</definedName>
    <definedName name="ggdr" localSheetId="8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5" hidden="1">{"TAB1",#N/A,TRUE,"GENERAL";"TAB2",#N/A,TRUE,"GENERAL";"TAB3",#N/A,TRUE,"GENERAL";"TAB4",#N/A,TRUE,"GENERAL";"TAB5",#N/A,TRUE,"GENERAL"}</definedName>
    <definedName name="ggerg" localSheetId="32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33" hidden="1">{"TAB1",#N/A,TRUE,"GENERAL";"TAB2",#N/A,TRUE,"GENERAL";"TAB3",#N/A,TRUE,"GENERAL";"TAB4",#N/A,TRUE,"GENERAL";"TAB5",#N/A,TRUE,"GENERAL"}</definedName>
    <definedName name="ggerg" localSheetId="7" hidden="1">{"TAB1",#N/A,TRUE,"GENERAL";"TAB2",#N/A,TRUE,"GENERAL";"TAB3",#N/A,TRUE,"GENERAL";"TAB4",#N/A,TRUE,"GENERAL";"TAB5",#N/A,TRUE,"GENERAL"}</definedName>
    <definedName name="ggerg" localSheetId="10" hidden="1">{"TAB1",#N/A,TRUE,"GENERAL";"TAB2",#N/A,TRUE,"GENERAL";"TAB3",#N/A,TRUE,"GENERAL";"TAB4",#N/A,TRUE,"GENERAL";"TAB5",#N/A,TRUE,"GENERAL"}</definedName>
    <definedName name="ggerg" localSheetId="6" hidden="1">{"TAB1",#N/A,TRUE,"GENERAL";"TAB2",#N/A,TRUE,"GENERAL";"TAB3",#N/A,TRUE,"GENERAL";"TAB4",#N/A,TRUE,"GENERAL";"TAB5",#N/A,TRUE,"GENERAL"}</definedName>
    <definedName name="ggerg" localSheetId="9" hidden="1">{"TAB1",#N/A,TRUE,"GENERAL";"TAB2",#N/A,TRUE,"GENERAL";"TAB3",#N/A,TRUE,"GENERAL";"TAB4",#N/A,TRUE,"GENERAL";"TAB5",#N/A,TRUE,"GENERAL"}</definedName>
    <definedName name="ggerg" localSheetId="8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localSheetId="32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localSheetId="33" hidden="1">{"TAB1",#N/A,TRUE,"GENERAL";"TAB2",#N/A,TRUE,"GENERAL";"TAB3",#N/A,TRUE,"GENERAL";"TAB4",#N/A,TRUE,"GENERAL";"TAB5",#N/A,TRUE,"GENERAL"}</definedName>
    <definedName name="gggb" localSheetId="7" hidden="1">{"TAB1",#N/A,TRUE,"GENERAL";"TAB2",#N/A,TRUE,"GENERAL";"TAB3",#N/A,TRUE,"GENERAL";"TAB4",#N/A,TRUE,"GENERAL";"TAB5",#N/A,TRUE,"GENERAL"}</definedName>
    <definedName name="gggb" localSheetId="10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localSheetId="9" hidden="1">{"TAB1",#N/A,TRUE,"GENERAL";"TAB2",#N/A,TRUE,"GENERAL";"TAB3",#N/A,TRUE,"GENERAL";"TAB4",#N/A,TRUE,"GENERAL";"TAB5",#N/A,TRUE,"GENERAL"}</definedName>
    <definedName name="gggb" localSheetId="8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5" hidden="1">{"via1",#N/A,TRUE,"general";"via2",#N/A,TRUE,"general";"via3",#N/A,TRUE,"general"}</definedName>
    <definedName name="gggg" localSheetId="32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localSheetId="33" hidden="1">{"via1",#N/A,TRUE,"general";"via2",#N/A,TRUE,"general";"via3",#N/A,TRUE,"general"}</definedName>
    <definedName name="gggg" localSheetId="7" hidden="1">{"via1",#N/A,TRUE,"general";"via2",#N/A,TRUE,"general";"via3",#N/A,TRUE,"general"}</definedName>
    <definedName name="gggg" localSheetId="10" hidden="1">{"via1",#N/A,TRUE,"general";"via2",#N/A,TRUE,"general";"via3",#N/A,TRUE,"general"}</definedName>
    <definedName name="gggg" localSheetId="6" hidden="1">{"via1",#N/A,TRUE,"general";"via2",#N/A,TRUE,"general";"via3",#N/A,TRUE,"general"}</definedName>
    <definedName name="gggg" localSheetId="9" hidden="1">{"via1",#N/A,TRUE,"general";"via2",#N/A,TRUE,"general";"via3",#N/A,TRUE,"general"}</definedName>
    <definedName name="gggg" localSheetId="8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5" hidden="1">{"TAB1",#N/A,TRUE,"GENERAL";"TAB2",#N/A,TRUE,"GENERAL";"TAB3",#N/A,TRUE,"GENERAL";"TAB4",#N/A,TRUE,"GENERAL";"TAB5",#N/A,TRUE,"GENERAL"}</definedName>
    <definedName name="ggggd" localSheetId="32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33" hidden="1">{"TAB1",#N/A,TRUE,"GENERAL";"TAB2",#N/A,TRUE,"GENERAL";"TAB3",#N/A,TRUE,"GENERAL";"TAB4",#N/A,TRUE,"GENERAL";"TAB5",#N/A,TRUE,"GENERAL"}</definedName>
    <definedName name="ggggd" localSheetId="7" hidden="1">{"TAB1",#N/A,TRUE,"GENERAL";"TAB2",#N/A,TRUE,"GENERAL";"TAB3",#N/A,TRUE,"GENERAL";"TAB4",#N/A,TRUE,"GENERAL";"TAB5",#N/A,TRUE,"GENERAL"}</definedName>
    <definedName name="ggggd" localSheetId="10" hidden="1">{"TAB1",#N/A,TRUE,"GENERAL";"TAB2",#N/A,TRUE,"GENERAL";"TAB3",#N/A,TRUE,"GENERAL";"TAB4",#N/A,TRUE,"GENERAL";"TAB5",#N/A,TRUE,"GENERAL"}</definedName>
    <definedName name="ggggd" localSheetId="6" hidden="1">{"TAB1",#N/A,TRUE,"GENERAL";"TAB2",#N/A,TRUE,"GENERAL";"TAB3",#N/A,TRUE,"GENERAL";"TAB4",#N/A,TRUE,"GENERAL";"TAB5",#N/A,TRUE,"GENERAL"}</definedName>
    <definedName name="ggggd" localSheetId="9" hidden="1">{"TAB1",#N/A,TRUE,"GENERAL";"TAB2",#N/A,TRUE,"GENERAL";"TAB3",#N/A,TRUE,"GENERAL";"TAB4",#N/A,TRUE,"GENERAL";"TAB5",#N/A,TRUE,"GENERAL"}</definedName>
    <definedName name="ggggd" localSheetId="8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5" hidden="1">{"via1",#N/A,TRUE,"general";"via2",#N/A,TRUE,"general";"via3",#N/A,TRUE,"general"}</definedName>
    <definedName name="gggggt" localSheetId="32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localSheetId="33" hidden="1">{"via1",#N/A,TRUE,"general";"via2",#N/A,TRUE,"general";"via3",#N/A,TRUE,"general"}</definedName>
    <definedName name="gggggt" localSheetId="7" hidden="1">{"via1",#N/A,TRUE,"general";"via2",#N/A,TRUE,"general";"via3",#N/A,TRUE,"general"}</definedName>
    <definedName name="gggggt" localSheetId="10" hidden="1">{"via1",#N/A,TRUE,"general";"via2",#N/A,TRUE,"general";"via3",#N/A,TRUE,"general"}</definedName>
    <definedName name="gggggt" localSheetId="6" hidden="1">{"via1",#N/A,TRUE,"general";"via2",#N/A,TRUE,"general";"via3",#N/A,TRUE,"general"}</definedName>
    <definedName name="gggggt" localSheetId="9" hidden="1">{"via1",#N/A,TRUE,"general";"via2",#N/A,TRUE,"general";"via3",#N/A,TRUE,"general"}</definedName>
    <definedName name="gggggt" localSheetId="8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5" hidden="1">{"TAB1",#N/A,TRUE,"GENERAL";"TAB2",#N/A,TRUE,"GENERAL";"TAB3",#N/A,TRUE,"GENERAL";"TAB4",#N/A,TRUE,"GENERAL";"TAB5",#N/A,TRUE,"GENERAL"}</definedName>
    <definedName name="gggghn" localSheetId="32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33" hidden="1">{"TAB1",#N/A,TRUE,"GENERAL";"TAB2",#N/A,TRUE,"GENERAL";"TAB3",#N/A,TRUE,"GENERAL";"TAB4",#N/A,TRUE,"GENERAL";"TAB5",#N/A,TRUE,"GENERAL"}</definedName>
    <definedName name="gggghn" localSheetId="7" hidden="1">{"TAB1",#N/A,TRUE,"GENERAL";"TAB2",#N/A,TRUE,"GENERAL";"TAB3",#N/A,TRUE,"GENERAL";"TAB4",#N/A,TRUE,"GENERAL";"TAB5",#N/A,TRUE,"GENERAL"}</definedName>
    <definedName name="gggghn" localSheetId="10" hidden="1">{"TAB1",#N/A,TRUE,"GENERAL";"TAB2",#N/A,TRUE,"GENERAL";"TAB3",#N/A,TRUE,"GENERAL";"TAB4",#N/A,TRUE,"GENERAL";"TAB5",#N/A,TRUE,"GENERAL"}</definedName>
    <definedName name="gggghn" localSheetId="6" hidden="1">{"TAB1",#N/A,TRUE,"GENERAL";"TAB2",#N/A,TRUE,"GENERAL";"TAB3",#N/A,TRUE,"GENERAL";"TAB4",#N/A,TRUE,"GENERAL";"TAB5",#N/A,TRUE,"GENERAL"}</definedName>
    <definedName name="gggghn" localSheetId="9" hidden="1">{"TAB1",#N/A,TRUE,"GENERAL";"TAB2",#N/A,TRUE,"GENERAL";"TAB3",#N/A,TRUE,"GENERAL";"TAB4",#N/A,TRUE,"GENERAL";"TAB5",#N/A,TRUE,"GENERAL"}</definedName>
    <definedName name="gggghn" localSheetId="8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localSheetId="32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33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localSheetId="10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localSheetId="9" hidden="1">{"TAB1",#N/A,TRUE,"GENERAL";"TAB2",#N/A,TRUE,"GENERAL";"TAB3",#N/A,TRUE,"GENERAL";"TAB4",#N/A,TRUE,"GENERAL";"TAB5",#N/A,TRUE,"GENERAL"}</definedName>
    <definedName name="ggggt" localSheetId="8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localSheetId="32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33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localSheetId="10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localSheetId="9" hidden="1">{"TAB1",#N/A,TRUE,"GENERAL";"TAB2",#N/A,TRUE,"GENERAL";"TAB3",#N/A,TRUE,"GENERAL";"TAB4",#N/A,TRUE,"GENERAL";"TAB5",#N/A,TRUE,"GENERAL"}</definedName>
    <definedName name="ggggy" localSheetId="8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5" hidden="1">{"via1",#N/A,TRUE,"general";"via2",#N/A,TRUE,"general";"via3",#N/A,TRUE,"general"}</definedName>
    <definedName name="gggtgd" localSheetId="32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localSheetId="33" hidden="1">{"via1",#N/A,TRUE,"general";"via2",#N/A,TRUE,"general";"via3",#N/A,TRUE,"general"}</definedName>
    <definedName name="gggtgd" localSheetId="7" hidden="1">{"via1",#N/A,TRUE,"general";"via2",#N/A,TRUE,"general";"via3",#N/A,TRUE,"general"}</definedName>
    <definedName name="gggtgd" localSheetId="10" hidden="1">{"via1",#N/A,TRUE,"general";"via2",#N/A,TRUE,"general";"via3",#N/A,TRUE,"general"}</definedName>
    <definedName name="gggtgd" localSheetId="6" hidden="1">{"via1",#N/A,TRUE,"general";"via2",#N/A,TRUE,"general";"via3",#N/A,TRUE,"general"}</definedName>
    <definedName name="gggtgd" localSheetId="9" hidden="1">{"via1",#N/A,TRUE,"general";"via2",#N/A,TRUE,"general";"via3",#N/A,TRUE,"general"}</definedName>
    <definedName name="gggtgd" localSheetId="8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5" hidden="1">{#N/A,#N/A,TRUE,"1842CWN0"}</definedName>
    <definedName name="ggjgjkg" localSheetId="32" hidden="1">{#N/A,#N/A,TRUE,"1842CWN0"}</definedName>
    <definedName name="ggjgjkg" localSheetId="0" hidden="1">{#N/A,#N/A,TRUE,"1842CWN0"}</definedName>
    <definedName name="ggjgjkg" localSheetId="33" hidden="1">{#N/A,#N/A,TRUE,"1842CWN0"}</definedName>
    <definedName name="ggjgjkg" localSheetId="7" hidden="1">{#N/A,#N/A,TRUE,"1842CWN0"}</definedName>
    <definedName name="ggjgjkg" localSheetId="10" hidden="1">{#N/A,#N/A,TRUE,"1842CWN0"}</definedName>
    <definedName name="ggjgjkg" localSheetId="6" hidden="1">{#N/A,#N/A,TRUE,"1842CWN0"}</definedName>
    <definedName name="ggjgjkg" localSheetId="9" hidden="1">{#N/A,#N/A,TRUE,"1842CWN0"}</definedName>
    <definedName name="ggjgjkg" localSheetId="8" hidden="1">{#N/A,#N/A,TRUE,"1842CWN0"}</definedName>
    <definedName name="ggjgjkg" localSheetId="2" hidden="1">{#N/A,#N/A,TRUE,"1842CWN0"}</definedName>
    <definedName name="ggjgjkg" localSheetId="4" hidden="1">{#N/A,#N/A,TRUE,"1842CWN0"}</definedName>
    <definedName name="ggjgjkg" hidden="1">{#N/A,#N/A,TRUE,"1842CWN0"}</definedName>
    <definedName name="ggtgt" localSheetId="5" hidden="1">{"via1",#N/A,TRUE,"general";"via2",#N/A,TRUE,"general";"via3",#N/A,TRUE,"general"}</definedName>
    <definedName name="ggtgt" localSheetId="32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localSheetId="33" hidden="1">{"via1",#N/A,TRUE,"general";"via2",#N/A,TRUE,"general";"via3",#N/A,TRUE,"general"}</definedName>
    <definedName name="ggtgt" localSheetId="7" hidden="1">{"via1",#N/A,TRUE,"general";"via2",#N/A,TRUE,"general";"via3",#N/A,TRUE,"general"}</definedName>
    <definedName name="ggtgt" localSheetId="10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localSheetId="9" hidden="1">{"via1",#N/A,TRUE,"general";"via2",#N/A,TRUE,"general";"via3",#N/A,TRUE,"general"}</definedName>
    <definedName name="ggtgt" localSheetId="8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localSheetId="32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33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localSheetId="10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localSheetId="9" hidden="1">{"via1",#N/A,TRUE,"general";"via2",#N/A,TRUE,"general";"via3",#N/A,TRUE,"general"}</definedName>
    <definedName name="ghdghuy" localSheetId="8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localSheetId="32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33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localSheetId="10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localSheetId="9" hidden="1">{"via1",#N/A,TRUE,"general";"via2",#N/A,TRUE,"general";"via3",#N/A,TRUE,"general"}</definedName>
    <definedName name="GHDP" localSheetId="8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localSheetId="32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33" hidden="1">{"via1",#N/A,TRUE,"general";"via2",#N/A,TRUE,"general";"via3",#N/A,TRUE,"general"}</definedName>
    <definedName name="ghfg" localSheetId="7" hidden="1">{"via1",#N/A,TRUE,"general";"via2",#N/A,TRUE,"general";"via3",#N/A,TRUE,"general"}</definedName>
    <definedName name="ghfg" localSheetId="10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localSheetId="9" hidden="1">{"via1",#N/A,TRUE,"general";"via2",#N/A,TRUE,"general";"via3",#N/A,TRUE,"general"}</definedName>
    <definedName name="ghfg" localSheetId="8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5" hidden="1">{"TAB1",#N/A,TRUE,"GENERAL";"TAB2",#N/A,TRUE,"GENERAL";"TAB3",#N/A,TRUE,"GENERAL";"TAB4",#N/A,TRUE,"GENERAL";"TAB5",#N/A,TRUE,"GENERAL"}</definedName>
    <definedName name="ghjghj" localSheetId="32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localSheetId="33" hidden="1">{"TAB1",#N/A,TRUE,"GENERAL";"TAB2",#N/A,TRUE,"GENERAL";"TAB3",#N/A,TRUE,"GENERAL";"TAB4",#N/A,TRUE,"GENERAL";"TAB5",#N/A,TRUE,"GENERAL"}</definedName>
    <definedName name="ghjghj" localSheetId="7" hidden="1">{"TAB1",#N/A,TRUE,"GENERAL";"TAB2",#N/A,TRUE,"GENERAL";"TAB3",#N/A,TRUE,"GENERAL";"TAB4",#N/A,TRUE,"GENERAL";"TAB5",#N/A,TRUE,"GENERAL"}</definedName>
    <definedName name="ghjghj" localSheetId="10" hidden="1">{"TAB1",#N/A,TRUE,"GENERAL";"TAB2",#N/A,TRUE,"GENERAL";"TAB3",#N/A,TRUE,"GENERAL";"TAB4",#N/A,TRUE,"GENERAL";"TAB5",#N/A,TRUE,"GENERAL"}</definedName>
    <definedName name="ghjghj" localSheetId="6" hidden="1">{"TAB1",#N/A,TRUE,"GENERAL";"TAB2",#N/A,TRUE,"GENERAL";"TAB3",#N/A,TRUE,"GENERAL";"TAB4",#N/A,TRUE,"GENERAL";"TAB5",#N/A,TRUE,"GENERAL"}</definedName>
    <definedName name="ghjghj" localSheetId="9" hidden="1">{"TAB1",#N/A,TRUE,"GENERAL";"TAB2",#N/A,TRUE,"GENERAL";"TAB3",#N/A,TRUE,"GENERAL";"TAB4",#N/A,TRUE,"GENERAL";"TAB5",#N/A,TRUE,"GENERAL"}</definedName>
    <definedName name="ghjghj" localSheetId="8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localSheetId="32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33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localSheetId="10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localSheetId="9" hidden="1">{"TAB1",#N/A,TRUE,"GENERAL";"TAB2",#N/A,TRUE,"GENERAL";"TAB3",#N/A,TRUE,"GENERAL";"TAB4",#N/A,TRUE,"GENERAL";"TAB5",#N/A,TRUE,"GENERAL"}</definedName>
    <definedName name="GHKJHK" localSheetId="8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5" hidden="1">{#N/A,#N/A,TRUE,"1842CWN0"}</definedName>
    <definedName name="ghnbbfr" localSheetId="32" hidden="1">{#N/A,#N/A,TRUE,"1842CWN0"}</definedName>
    <definedName name="ghnbbfr" localSheetId="0" hidden="1">{#N/A,#N/A,TRUE,"1842CWN0"}</definedName>
    <definedName name="ghnbbfr" localSheetId="33" hidden="1">{#N/A,#N/A,TRUE,"1842CWN0"}</definedName>
    <definedName name="ghnbbfr" localSheetId="7" hidden="1">{#N/A,#N/A,TRUE,"1842CWN0"}</definedName>
    <definedName name="ghnbbfr" localSheetId="10" hidden="1">{#N/A,#N/A,TRUE,"1842CWN0"}</definedName>
    <definedName name="ghnbbfr" localSheetId="6" hidden="1">{#N/A,#N/A,TRUE,"1842CWN0"}</definedName>
    <definedName name="ghnbbfr" localSheetId="9" hidden="1">{#N/A,#N/A,TRUE,"1842CWN0"}</definedName>
    <definedName name="ghnbbfr" localSheetId="8" hidden="1">{#N/A,#N/A,TRUE,"1842CWN0"}</definedName>
    <definedName name="ghnbbfr" localSheetId="2" hidden="1">{#N/A,#N/A,TRUE,"1842CWN0"}</definedName>
    <definedName name="ghnbbfr" localSheetId="4" hidden="1">{#N/A,#N/A,TRUE,"1842CWN0"}</definedName>
    <definedName name="ghnbbfr" hidden="1">{#N/A,#N/A,TRUE,"1842CWN0"}</definedName>
    <definedName name="GJHVCB" localSheetId="5" hidden="1">{"TAB1",#N/A,TRUE,"GENERAL";"TAB2",#N/A,TRUE,"GENERAL";"TAB3",#N/A,TRUE,"GENERAL";"TAB4",#N/A,TRUE,"GENERAL";"TAB5",#N/A,TRUE,"GENERAL"}</definedName>
    <definedName name="GJHVCB" localSheetId="32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localSheetId="33" hidden="1">{"TAB1",#N/A,TRUE,"GENERAL";"TAB2",#N/A,TRUE,"GENERAL";"TAB3",#N/A,TRUE,"GENERAL";"TAB4",#N/A,TRUE,"GENERAL";"TAB5",#N/A,TRUE,"GENERAL"}</definedName>
    <definedName name="GJHVCB" localSheetId="7" hidden="1">{"TAB1",#N/A,TRUE,"GENERAL";"TAB2",#N/A,TRUE,"GENERAL";"TAB3",#N/A,TRUE,"GENERAL";"TAB4",#N/A,TRUE,"GENERAL";"TAB5",#N/A,TRUE,"GENERAL"}</definedName>
    <definedName name="GJHVCB" localSheetId="10" hidden="1">{"TAB1",#N/A,TRUE,"GENERAL";"TAB2",#N/A,TRUE,"GENERAL";"TAB3",#N/A,TRUE,"GENERAL";"TAB4",#N/A,TRUE,"GENERAL";"TAB5",#N/A,TRUE,"GENERAL"}</definedName>
    <definedName name="GJHVCB" localSheetId="6" hidden="1">{"TAB1",#N/A,TRUE,"GENERAL";"TAB2",#N/A,TRUE,"GENERAL";"TAB3",#N/A,TRUE,"GENERAL";"TAB4",#N/A,TRUE,"GENERAL";"TAB5",#N/A,TRUE,"GENERAL"}</definedName>
    <definedName name="GJHVCB" localSheetId="9" hidden="1">{"TAB1",#N/A,TRUE,"GENERAL";"TAB2",#N/A,TRUE,"GENERAL";"TAB3",#N/A,TRUE,"GENERAL";"TAB4",#N/A,TRUE,"GENERAL";"TAB5",#N/A,TRUE,"GENERAL"}</definedName>
    <definedName name="GJHVCB" localSheetId="8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5" hidden="1">{"via1",#N/A,TRUE,"general";"via2",#N/A,TRUE,"general";"via3",#N/A,TRUE,"general"}</definedName>
    <definedName name="gk" localSheetId="32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localSheetId="33" hidden="1">{"via1",#N/A,TRUE,"general";"via2",#N/A,TRUE,"general";"via3",#N/A,TRUE,"general"}</definedName>
    <definedName name="gk" localSheetId="7" hidden="1">{"via1",#N/A,TRUE,"general";"via2",#N/A,TRUE,"general";"via3",#N/A,TRUE,"general"}</definedName>
    <definedName name="gk" localSheetId="10" hidden="1">{"via1",#N/A,TRUE,"general";"via2",#N/A,TRUE,"general";"via3",#N/A,TRUE,"general"}</definedName>
    <definedName name="gk" localSheetId="6" hidden="1">{"via1",#N/A,TRUE,"general";"via2",#N/A,TRUE,"general";"via3",#N/A,TRUE,"general"}</definedName>
    <definedName name="gk" localSheetId="9" hidden="1">{"via1",#N/A,TRUE,"general";"via2",#N/A,TRUE,"general";"via3",#N/A,TRUE,"general"}</definedName>
    <definedName name="gk" localSheetId="8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localSheetId="32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localSheetId="33" hidden="1">{"via1",#N/A,TRUE,"general";"via2",#N/A,TRUE,"general";"via3",#N/A,TRUE,"general"}</definedName>
    <definedName name="GRAF1ANO" localSheetId="7" hidden="1">{"via1",#N/A,TRUE,"general";"via2",#N/A,TRUE,"general";"via3",#N/A,TRUE,"general"}</definedName>
    <definedName name="GRAF1ANO" localSheetId="10" hidden="1">{"via1",#N/A,TRUE,"general";"via2",#N/A,TRUE,"general";"via3",#N/A,TRUE,"general"}</definedName>
    <definedName name="GRAF1ANO" localSheetId="6" hidden="1">{"via1",#N/A,TRUE,"general";"via2",#N/A,TRUE,"general";"via3",#N/A,TRUE,"general"}</definedName>
    <definedName name="GRAF1ANO" localSheetId="9" hidden="1">{"via1",#N/A,TRUE,"general";"via2",#N/A,TRUE,"general";"via3",#N/A,TRUE,"general"}</definedName>
    <definedName name="GRAF1ANO" localSheetId="8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localSheetId="32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33" hidden="1">{"TAB1",#N/A,TRUE,"GENERAL";"TAB2",#N/A,TRUE,"GENERAL";"TAB3",#N/A,TRUE,"GENERAL";"TAB4",#N/A,TRUE,"GENERAL";"TAB5",#N/A,TRUE,"GENERAL"}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localSheetId="10" hidden="1">{"TAB1",#N/A,TRUE,"GENERAL";"TAB2",#N/A,TRUE,"GENERAL";"TAB3",#N/A,TRUE,"GENERAL";"TAB4",#N/A,TRUE,"GENERAL";"TAB5",#N/A,TRUE,"GENERAL"}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localSheetId="9" hidden="1">{"TAB1",#N/A,TRUE,"GENERAL";"TAB2",#N/A,TRUE,"GENERAL";"TAB3",#N/A,TRUE,"GENERAL";"TAB4",#N/A,TRUE,"GENERAL";"TAB5",#N/A,TRUE,"GENERAL"}</definedName>
    <definedName name="GRAF1AÑO" localSheetId="8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localSheetId="32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localSheetId="33" hidden="1">{"TAB1",#N/A,TRUE,"GENERAL";"TAB2",#N/A,TRUE,"GENERAL";"TAB3",#N/A,TRUE,"GENERAL";"TAB4",#N/A,TRUE,"GENERAL";"TAB5",#N/A,TRUE,"GENERAL"}</definedName>
    <definedName name="gregds" localSheetId="7" hidden="1">{"TAB1",#N/A,TRUE,"GENERAL";"TAB2",#N/A,TRUE,"GENERAL";"TAB3",#N/A,TRUE,"GENERAL";"TAB4",#N/A,TRUE,"GENERAL";"TAB5",#N/A,TRUE,"GENERAL"}</definedName>
    <definedName name="gregds" localSheetId="10" hidden="1">{"TAB1",#N/A,TRUE,"GENERAL";"TAB2",#N/A,TRUE,"GENERAL";"TAB3",#N/A,TRUE,"GENERAL";"TAB4",#N/A,TRUE,"GENERAL";"TAB5",#N/A,TRUE,"GENERAL"}</definedName>
    <definedName name="gregds" localSheetId="6" hidden="1">{"TAB1",#N/A,TRUE,"GENERAL";"TAB2",#N/A,TRUE,"GENERAL";"TAB3",#N/A,TRUE,"GENERAL";"TAB4",#N/A,TRUE,"GENERAL";"TAB5",#N/A,TRUE,"GENERAL"}</definedName>
    <definedName name="gregds" localSheetId="9" hidden="1">{"TAB1",#N/A,TRUE,"GENERAL";"TAB2",#N/A,TRUE,"GENERAL";"TAB3",#N/A,TRUE,"GENERAL";"TAB4",#N/A,TRUE,"GENERAL";"TAB5",#N/A,TRUE,"GENERAL"}</definedName>
    <definedName name="gregds" localSheetId="8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localSheetId="32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33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localSheetId="10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localSheetId="9" hidden="1">{"TAB1",#N/A,TRUE,"GENERAL";"TAB2",#N/A,TRUE,"GENERAL";"TAB3",#N/A,TRUE,"GENERAL";"TAB4",#N/A,TRUE,"GENERAL";"TAB5",#N/A,TRUE,"GENERAL"}</definedName>
    <definedName name="grehrtyh" localSheetId="8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5" hidden="1">{"via1",#N/A,TRUE,"general";"via2",#N/A,TRUE,"general";"via3",#N/A,TRUE,"general"}</definedName>
    <definedName name="grggwero" localSheetId="32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localSheetId="33" hidden="1">{"via1",#N/A,TRUE,"general";"via2",#N/A,TRUE,"general";"via3",#N/A,TRUE,"general"}</definedName>
    <definedName name="grggwero" localSheetId="7" hidden="1">{"via1",#N/A,TRUE,"general";"via2",#N/A,TRUE,"general";"via3",#N/A,TRUE,"general"}</definedName>
    <definedName name="grggwero" localSheetId="10" hidden="1">{"via1",#N/A,TRUE,"general";"via2",#N/A,TRUE,"general";"via3",#N/A,TRUE,"general"}</definedName>
    <definedName name="grggwero" localSheetId="6" hidden="1">{"via1",#N/A,TRUE,"general";"via2",#N/A,TRUE,"general";"via3",#N/A,TRUE,"general"}</definedName>
    <definedName name="grggwero" localSheetId="9" hidden="1">{"via1",#N/A,TRUE,"general";"via2",#N/A,TRUE,"general";"via3",#N/A,TRUE,"general"}</definedName>
    <definedName name="grggwero" localSheetId="8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localSheetId="32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localSheetId="33" hidden="1">{"TAB1",#N/A,TRUE,"GENERAL";"TAB2",#N/A,TRUE,"GENERAL";"TAB3",#N/A,TRUE,"GENERAL";"TAB4",#N/A,TRUE,"GENERAL";"TAB5",#N/A,TRUE,"GENERAL"}</definedName>
    <definedName name="grtyerh" localSheetId="7" hidden="1">{"TAB1",#N/A,TRUE,"GENERAL";"TAB2",#N/A,TRUE,"GENERAL";"TAB3",#N/A,TRUE,"GENERAL";"TAB4",#N/A,TRUE,"GENERAL";"TAB5",#N/A,TRUE,"GENERAL"}</definedName>
    <definedName name="grtyerh" localSheetId="10" hidden="1">{"TAB1",#N/A,TRUE,"GENERAL";"TAB2",#N/A,TRUE,"GENERAL";"TAB3",#N/A,TRUE,"GENERAL";"TAB4",#N/A,TRUE,"GENERAL";"TAB5",#N/A,TRUE,"GENERAL"}</definedName>
    <definedName name="grtyerh" localSheetId="6" hidden="1">{"TAB1",#N/A,TRUE,"GENERAL";"TAB2",#N/A,TRUE,"GENERAL";"TAB3",#N/A,TRUE,"GENERAL";"TAB4",#N/A,TRUE,"GENERAL";"TAB5",#N/A,TRUE,"GENERAL"}</definedName>
    <definedName name="grtyerh" localSheetId="9" hidden="1">{"TAB1",#N/A,TRUE,"GENERAL";"TAB2",#N/A,TRUE,"GENERAL";"TAB3",#N/A,TRUE,"GENERAL";"TAB4",#N/A,TRUE,"GENERAL";"TAB5",#N/A,TRUE,"GENERAL"}</definedName>
    <definedName name="grtyerh" localSheetId="8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localSheetId="32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localSheetId="33" hidden="1">{"TAB1",#N/A,TRUE,"GENERAL";"TAB2",#N/A,TRUE,"GENERAL";"TAB3",#N/A,TRUE,"GENERAL";"TAB4",#N/A,TRUE,"GENERAL";"TAB5",#N/A,TRUE,"GENERAL"}</definedName>
    <definedName name="GSDG" localSheetId="7" hidden="1">{"TAB1",#N/A,TRUE,"GENERAL";"TAB2",#N/A,TRUE,"GENERAL";"TAB3",#N/A,TRUE,"GENERAL";"TAB4",#N/A,TRUE,"GENERAL";"TAB5",#N/A,TRUE,"GENERAL"}</definedName>
    <definedName name="GSDG" localSheetId="10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localSheetId="9" hidden="1">{"TAB1",#N/A,TRUE,"GENERAL";"TAB2",#N/A,TRUE,"GENERAL";"TAB3",#N/A,TRUE,"GENERAL";"TAB4",#N/A,TRUE,"GENERAL";"TAB5",#N/A,TRUE,"GENERAL"}</definedName>
    <definedName name="GSDG" localSheetId="8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5" hidden="1">{"via1",#N/A,TRUE,"general";"via2",#N/A,TRUE,"general";"via3",#N/A,TRUE,"general"}</definedName>
    <definedName name="gsfsf" localSheetId="32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localSheetId="33" hidden="1">{"via1",#N/A,TRUE,"general";"via2",#N/A,TRUE,"general";"via3",#N/A,TRUE,"general"}</definedName>
    <definedName name="gsfsf" localSheetId="7" hidden="1">{"via1",#N/A,TRUE,"general";"via2",#N/A,TRUE,"general";"via3",#N/A,TRUE,"general"}</definedName>
    <definedName name="gsfsf" localSheetId="10" hidden="1">{"via1",#N/A,TRUE,"general";"via2",#N/A,TRUE,"general";"via3",#N/A,TRUE,"general"}</definedName>
    <definedName name="gsfsf" localSheetId="6" hidden="1">{"via1",#N/A,TRUE,"general";"via2",#N/A,TRUE,"general";"via3",#N/A,TRUE,"general"}</definedName>
    <definedName name="gsfsf" localSheetId="9" hidden="1">{"via1",#N/A,TRUE,"general";"via2",#N/A,TRUE,"general";"via3",#N/A,TRUE,"general"}</definedName>
    <definedName name="gsfsf" localSheetId="8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localSheetId="32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localSheetId="33" hidden="1">{"via1",#N/A,TRUE,"general";"via2",#N/A,TRUE,"general";"via3",#N/A,TRUE,"general"}</definedName>
    <definedName name="gtgt" localSheetId="7" hidden="1">{"via1",#N/A,TRUE,"general";"via2",#N/A,TRUE,"general";"via3",#N/A,TRUE,"general"}</definedName>
    <definedName name="gtgt" localSheetId="10" hidden="1">{"via1",#N/A,TRUE,"general";"via2",#N/A,TRUE,"general";"via3",#N/A,TRUE,"general"}</definedName>
    <definedName name="gtgt" localSheetId="6" hidden="1">{"via1",#N/A,TRUE,"general";"via2",#N/A,TRUE,"general";"via3",#N/A,TRUE,"general"}</definedName>
    <definedName name="gtgt" localSheetId="9" hidden="1">{"via1",#N/A,TRUE,"general";"via2",#N/A,TRUE,"general";"via3",#N/A,TRUE,"general"}</definedName>
    <definedName name="gtgt" localSheetId="8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localSheetId="32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33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localSheetId="10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localSheetId="9" hidden="1">{"via1",#N/A,TRUE,"general";"via2",#N/A,TRUE,"general";"via3",#N/A,TRUE,"general"}</definedName>
    <definedName name="gtgtg" localSheetId="8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localSheetId="32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33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localSheetId="10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localSheetId="9" hidden="1">{"via1",#N/A,TRUE,"general";"via2",#N/A,TRUE,"general";"via3",#N/A,TRUE,"general"}</definedName>
    <definedName name="gtgtgff" localSheetId="8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localSheetId="32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33" hidden="1">{"TAB1",#N/A,TRUE,"GENERAL";"TAB2",#N/A,TRUE,"GENERAL";"TAB3",#N/A,TRUE,"GENERAL";"TAB4",#N/A,TRUE,"GENERAL";"TAB5",#N/A,TRUE,"GENERAL"}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localSheetId="10" hidden="1">{"TAB1",#N/A,TRUE,"GENERAL";"TAB2",#N/A,TRUE,"GENERAL";"TAB3",#N/A,TRUE,"GENERAL";"TAB4",#N/A,TRUE,"GENERAL";"TAB5",#N/A,TRUE,"GENERAL"}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localSheetId="9" hidden="1">{"TAB1",#N/A,TRUE,"GENERAL";"TAB2",#N/A,TRUE,"GENERAL";"TAB3",#N/A,TRUE,"GENERAL";"TAB4",#N/A,TRUE,"GENERAL";"TAB5",#N/A,TRUE,"GENERAL"}</definedName>
    <definedName name="gtgtgyh" localSheetId="8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localSheetId="32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33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localSheetId="10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localSheetId="9" hidden="1">{"TAB1",#N/A,TRUE,"GENERAL";"TAB2",#N/A,TRUE,"GENERAL";"TAB3",#N/A,TRUE,"GENERAL";"TAB4",#N/A,TRUE,"GENERAL";"TAB5",#N/A,TRUE,"GENERAL"}</definedName>
    <definedName name="gtgth" localSheetId="8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5" hidden="1">{"via1",#N/A,TRUE,"general";"via2",#N/A,TRUE,"general";"via3",#N/A,TRUE,"general"}</definedName>
    <definedName name="h9h" localSheetId="32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localSheetId="33" hidden="1">{"via1",#N/A,TRUE,"general";"via2",#N/A,TRUE,"general";"via3",#N/A,TRUE,"general"}</definedName>
    <definedName name="h9h" localSheetId="7" hidden="1">{"via1",#N/A,TRUE,"general";"via2",#N/A,TRUE,"general";"via3",#N/A,TRUE,"general"}</definedName>
    <definedName name="h9h" localSheetId="10" hidden="1">{"via1",#N/A,TRUE,"general";"via2",#N/A,TRUE,"general";"via3",#N/A,TRUE,"general"}</definedName>
    <definedName name="h9h" localSheetId="6" hidden="1">{"via1",#N/A,TRUE,"general";"via2",#N/A,TRUE,"general";"via3",#N/A,TRUE,"general"}</definedName>
    <definedName name="h9h" localSheetId="9" hidden="1">{"via1",#N/A,TRUE,"general";"via2",#N/A,TRUE,"general";"via3",#N/A,TRUE,"general"}</definedName>
    <definedName name="h9h" localSheetId="8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localSheetId="32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localSheetId="33" hidden="1">{"TAB1",#N/A,TRUE,"GENERAL";"TAB2",#N/A,TRUE,"GENERAL";"TAB3",#N/A,TRUE,"GENERAL";"TAB4",#N/A,TRUE,"GENERAL";"TAB5",#N/A,TRUE,"GENERAL"}</definedName>
    <definedName name="hbfdhrw" localSheetId="7" hidden="1">{"TAB1",#N/A,TRUE,"GENERAL";"TAB2",#N/A,TRUE,"GENERAL";"TAB3",#N/A,TRUE,"GENERAL";"TAB4",#N/A,TRUE,"GENERAL";"TAB5",#N/A,TRUE,"GENERAL"}</definedName>
    <definedName name="hbfdhrw" localSheetId="10" hidden="1">{"TAB1",#N/A,TRUE,"GENERAL";"TAB2",#N/A,TRUE,"GENERAL";"TAB3",#N/A,TRUE,"GENERAL";"TAB4",#N/A,TRUE,"GENERAL";"TAB5",#N/A,TRUE,"GENERAL"}</definedName>
    <definedName name="hbfdhrw" localSheetId="6" hidden="1">{"TAB1",#N/A,TRUE,"GENERAL";"TAB2",#N/A,TRUE,"GENERAL";"TAB3",#N/A,TRUE,"GENERAL";"TAB4",#N/A,TRUE,"GENERAL";"TAB5",#N/A,TRUE,"GENERAL"}</definedName>
    <definedName name="hbfdhrw" localSheetId="9" hidden="1">{"TAB1",#N/A,TRUE,"GENERAL";"TAB2",#N/A,TRUE,"GENERAL";"TAB3",#N/A,TRUE,"GENERAL";"TAB4",#N/A,TRUE,"GENERAL";"TAB5",#N/A,TRUE,"GENERAL"}</definedName>
    <definedName name="hbfdhrw" localSheetId="8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5" hidden="1">{"via1",#N/A,TRUE,"general";"via2",#N/A,TRUE,"general";"via3",#N/A,TRUE,"general"}</definedName>
    <definedName name="hdfh" localSheetId="32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localSheetId="33" hidden="1">{"via1",#N/A,TRUE,"general";"via2",#N/A,TRUE,"general";"via3",#N/A,TRUE,"general"}</definedName>
    <definedName name="hdfh" localSheetId="7" hidden="1">{"via1",#N/A,TRUE,"general";"via2",#N/A,TRUE,"general";"via3",#N/A,TRUE,"general"}</definedName>
    <definedName name="hdfh" localSheetId="10" hidden="1">{"via1",#N/A,TRUE,"general";"via2",#N/A,TRUE,"general";"via3",#N/A,TRUE,"general"}</definedName>
    <definedName name="hdfh" localSheetId="6" hidden="1">{"via1",#N/A,TRUE,"general";"via2",#N/A,TRUE,"general";"via3",#N/A,TRUE,"general"}</definedName>
    <definedName name="hdfh" localSheetId="9" hidden="1">{"via1",#N/A,TRUE,"general";"via2",#N/A,TRUE,"general";"via3",#N/A,TRUE,"general"}</definedName>
    <definedName name="hdfh" localSheetId="8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5" hidden="1">{"TAB1",#N/A,TRUE,"GENERAL";"TAB2",#N/A,TRUE,"GENERAL";"TAB3",#N/A,TRUE,"GENERAL";"TAB4",#N/A,TRUE,"GENERAL";"TAB5",#N/A,TRUE,"GENERAL"}</definedName>
    <definedName name="hdfh4" localSheetId="32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33" hidden="1">{"TAB1",#N/A,TRUE,"GENERAL";"TAB2",#N/A,TRUE,"GENERAL";"TAB3",#N/A,TRUE,"GENERAL";"TAB4",#N/A,TRUE,"GENERAL";"TAB5",#N/A,TRUE,"GENERAL"}</definedName>
    <definedName name="hdfh4" localSheetId="7" hidden="1">{"TAB1",#N/A,TRUE,"GENERAL";"TAB2",#N/A,TRUE,"GENERAL";"TAB3",#N/A,TRUE,"GENERAL";"TAB4",#N/A,TRUE,"GENERAL";"TAB5",#N/A,TRUE,"GENERAL"}</definedName>
    <definedName name="hdfh4" localSheetId="10" hidden="1">{"TAB1",#N/A,TRUE,"GENERAL";"TAB2",#N/A,TRUE,"GENERAL";"TAB3",#N/A,TRUE,"GENERAL";"TAB4",#N/A,TRUE,"GENERAL";"TAB5",#N/A,TRUE,"GENERAL"}</definedName>
    <definedName name="hdfh4" localSheetId="6" hidden="1">{"TAB1",#N/A,TRUE,"GENERAL";"TAB2",#N/A,TRUE,"GENERAL";"TAB3",#N/A,TRUE,"GENERAL";"TAB4",#N/A,TRUE,"GENERAL";"TAB5",#N/A,TRUE,"GENERAL"}</definedName>
    <definedName name="hdfh4" localSheetId="9" hidden="1">{"TAB1",#N/A,TRUE,"GENERAL";"TAB2",#N/A,TRUE,"GENERAL";"TAB3",#N/A,TRUE,"GENERAL";"TAB4",#N/A,TRUE,"GENERAL";"TAB5",#N/A,TRUE,"GENERAL"}</definedName>
    <definedName name="hdfh4" localSheetId="8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localSheetId="32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33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localSheetId="10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localSheetId="9" hidden="1">{"TAB1",#N/A,TRUE,"GENERAL";"TAB2",#N/A,TRUE,"GENERAL";"TAB3",#N/A,TRUE,"GENERAL";"TAB4",#N/A,TRUE,"GENERAL";"TAB5",#N/A,TRUE,"GENERAL"}</definedName>
    <definedName name="hdfhwq" localSheetId="8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5" hidden="1">{"via1",#N/A,TRUE,"general";"via2",#N/A,TRUE,"general";"via3",#N/A,TRUE,"general"}</definedName>
    <definedName name="hdgh" localSheetId="32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localSheetId="33" hidden="1">{"via1",#N/A,TRUE,"general";"via2",#N/A,TRUE,"general";"via3",#N/A,TRUE,"general"}</definedName>
    <definedName name="hdgh" localSheetId="7" hidden="1">{"via1",#N/A,TRUE,"general";"via2",#N/A,TRUE,"general";"via3",#N/A,TRUE,"general"}</definedName>
    <definedName name="hdgh" localSheetId="10" hidden="1">{"via1",#N/A,TRUE,"general";"via2",#N/A,TRUE,"general";"via3",#N/A,TRUE,"general"}</definedName>
    <definedName name="hdgh" localSheetId="6" hidden="1">{"via1",#N/A,TRUE,"general";"via2",#N/A,TRUE,"general";"via3",#N/A,TRUE,"general"}</definedName>
    <definedName name="hdgh" localSheetId="9" hidden="1">{"via1",#N/A,TRUE,"general";"via2",#N/A,TRUE,"general";"via3",#N/A,TRUE,"general"}</definedName>
    <definedName name="hdgh" localSheetId="8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5" hidden="1">{"TAB1",#N/A,TRUE,"GENERAL";"TAB2",#N/A,TRUE,"GENERAL";"TAB3",#N/A,TRUE,"GENERAL";"TAB4",#N/A,TRUE,"GENERAL";"TAB5",#N/A,TRUE,"GENERAL"}</definedName>
    <definedName name="hdhf" localSheetId="32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33" hidden="1">{"TAB1",#N/A,TRUE,"GENERAL";"TAB2",#N/A,TRUE,"GENERAL";"TAB3",#N/A,TRUE,"GENERAL";"TAB4",#N/A,TRUE,"GENERAL";"TAB5",#N/A,TRUE,"GENERAL"}</definedName>
    <definedName name="hdhf" localSheetId="7" hidden="1">{"TAB1",#N/A,TRUE,"GENERAL";"TAB2",#N/A,TRUE,"GENERAL";"TAB3",#N/A,TRUE,"GENERAL";"TAB4",#N/A,TRUE,"GENERAL";"TAB5",#N/A,TRUE,"GENERAL"}</definedName>
    <definedName name="hdhf" localSheetId="10" hidden="1">{"TAB1",#N/A,TRUE,"GENERAL";"TAB2",#N/A,TRUE,"GENERAL";"TAB3",#N/A,TRUE,"GENERAL";"TAB4",#N/A,TRUE,"GENERAL";"TAB5",#N/A,TRUE,"GENERAL"}</definedName>
    <definedName name="hdhf" localSheetId="6" hidden="1">{"TAB1",#N/A,TRUE,"GENERAL";"TAB2",#N/A,TRUE,"GENERAL";"TAB3",#N/A,TRUE,"GENERAL";"TAB4",#N/A,TRUE,"GENERAL";"TAB5",#N/A,TRUE,"GENERAL"}</definedName>
    <definedName name="hdhf" localSheetId="9" hidden="1">{"TAB1",#N/A,TRUE,"GENERAL";"TAB2",#N/A,TRUE,"GENERAL";"TAB3",#N/A,TRUE,"GENERAL";"TAB4",#N/A,TRUE,"GENERAL";"TAB5",#N/A,TRUE,"GENERAL"}</definedName>
    <definedName name="hdhf" localSheetId="8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5" hidden="1">{"via1",#N/A,TRUE,"general";"via2",#N/A,TRUE,"general";"via3",#N/A,TRUE,"general"}</definedName>
    <definedName name="hfgh" localSheetId="32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localSheetId="33" hidden="1">{"via1",#N/A,TRUE,"general";"via2",#N/A,TRUE,"general";"via3",#N/A,TRUE,"general"}</definedName>
    <definedName name="hfgh" localSheetId="7" hidden="1">{"via1",#N/A,TRUE,"general";"via2",#N/A,TRUE,"general";"via3",#N/A,TRUE,"general"}</definedName>
    <definedName name="hfgh" localSheetId="10" hidden="1">{"via1",#N/A,TRUE,"general";"via2",#N/A,TRUE,"general";"via3",#N/A,TRUE,"general"}</definedName>
    <definedName name="hfgh" localSheetId="6" hidden="1">{"via1",#N/A,TRUE,"general";"via2",#N/A,TRUE,"general";"via3",#N/A,TRUE,"general"}</definedName>
    <definedName name="hfgh" localSheetId="9" hidden="1">{"via1",#N/A,TRUE,"general";"via2",#N/A,TRUE,"general";"via3",#N/A,TRUE,"general"}</definedName>
    <definedName name="hfgh" localSheetId="8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5" hidden="1">{"TAB1",#N/A,TRUE,"GENERAL";"TAB2",#N/A,TRUE,"GENERAL";"TAB3",#N/A,TRUE,"GENERAL";"TAB4",#N/A,TRUE,"GENERAL";"TAB5",#N/A,TRUE,"GENERAL"}</definedName>
    <definedName name="hfh" localSheetId="32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33" hidden="1">{"TAB1",#N/A,TRUE,"GENERAL";"TAB2",#N/A,TRUE,"GENERAL";"TAB3",#N/A,TRUE,"GENERAL";"TAB4",#N/A,TRUE,"GENERAL";"TAB5",#N/A,TRUE,"GENERAL"}</definedName>
    <definedName name="hfh" localSheetId="7" hidden="1">{"TAB1",#N/A,TRUE,"GENERAL";"TAB2",#N/A,TRUE,"GENERAL";"TAB3",#N/A,TRUE,"GENERAL";"TAB4",#N/A,TRUE,"GENERAL";"TAB5",#N/A,TRUE,"GENERAL"}</definedName>
    <definedName name="hfh" localSheetId="10" hidden="1">{"TAB1",#N/A,TRUE,"GENERAL";"TAB2",#N/A,TRUE,"GENERAL";"TAB3",#N/A,TRUE,"GENERAL";"TAB4",#N/A,TRUE,"GENERAL";"TAB5",#N/A,TRUE,"GENERAL"}</definedName>
    <definedName name="hfh" localSheetId="6" hidden="1">{"TAB1",#N/A,TRUE,"GENERAL";"TAB2",#N/A,TRUE,"GENERAL";"TAB3",#N/A,TRUE,"GENERAL";"TAB4",#N/A,TRUE,"GENERAL";"TAB5",#N/A,TRUE,"GENERAL"}</definedName>
    <definedName name="hfh" localSheetId="9" hidden="1">{"TAB1",#N/A,TRUE,"GENERAL";"TAB2",#N/A,TRUE,"GENERAL";"TAB3",#N/A,TRUE,"GENERAL";"TAB4",#N/A,TRUE,"GENERAL";"TAB5",#N/A,TRUE,"GENERAL"}</definedName>
    <definedName name="hfh" localSheetId="8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localSheetId="32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33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localSheetId="10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localSheetId="9" hidden="1">{"TAB1",#N/A,TRUE,"GENERAL";"TAB2",#N/A,TRUE,"GENERAL";"TAB3",#N/A,TRUE,"GENERAL";"TAB4",#N/A,TRUE,"GENERAL";"TAB5",#N/A,TRUE,"GENERAL"}</definedName>
    <definedName name="hfhg" localSheetId="8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5" hidden="1">{"via1",#N/A,TRUE,"general";"via2",#N/A,TRUE,"general";"via3",#N/A,TRUE,"general"}</definedName>
    <definedName name="hfthr" localSheetId="32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localSheetId="33" hidden="1">{"via1",#N/A,TRUE,"general";"via2",#N/A,TRUE,"general";"via3",#N/A,TRUE,"general"}</definedName>
    <definedName name="hfthr" localSheetId="7" hidden="1">{"via1",#N/A,TRUE,"general";"via2",#N/A,TRUE,"general";"via3",#N/A,TRUE,"general"}</definedName>
    <definedName name="hfthr" localSheetId="10" hidden="1">{"via1",#N/A,TRUE,"general";"via2",#N/A,TRUE,"general";"via3",#N/A,TRUE,"general"}</definedName>
    <definedName name="hfthr" localSheetId="6" hidden="1">{"via1",#N/A,TRUE,"general";"via2",#N/A,TRUE,"general";"via3",#N/A,TRUE,"general"}</definedName>
    <definedName name="hfthr" localSheetId="9" hidden="1">{"via1",#N/A,TRUE,"general";"via2",#N/A,TRUE,"general";"via3",#N/A,TRUE,"general"}</definedName>
    <definedName name="hfthr" localSheetId="8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localSheetId="32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33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localSheetId="10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localSheetId="9" hidden="1">{"via1",#N/A,TRUE,"general";"via2",#N/A,TRUE,"general";"via3",#N/A,TRUE,"general"}</definedName>
    <definedName name="hg" localSheetId="8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localSheetId="32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33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localSheetId="10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localSheetId="9" hidden="1">{"via1",#N/A,TRUE,"general";"via2",#N/A,TRUE,"general";"via3",#N/A,TRUE,"general"}</definedName>
    <definedName name="HGFH" localSheetId="8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localSheetId="32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33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localSheetId="10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localSheetId="9" hidden="1">{"via1",#N/A,TRUE,"general";"via2",#N/A,TRUE,"general";"via3",#N/A,TRUE,"general"}</definedName>
    <definedName name="hgfhty" localSheetId="8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5" hidden="1">{"TAB1",#N/A,TRUE,"GENERAL";"TAB2",#N/A,TRUE,"GENERAL";"TAB3",#N/A,TRUE,"GENERAL";"TAB4",#N/A,TRUE,"GENERAL";"TAB5",#N/A,TRUE,"GENERAL"}</definedName>
    <definedName name="HGHFH7" localSheetId="32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33" hidden="1">{"TAB1",#N/A,TRUE,"GENERAL";"TAB2",#N/A,TRUE,"GENERAL";"TAB3",#N/A,TRUE,"GENERAL";"TAB4",#N/A,TRUE,"GENERAL";"TAB5",#N/A,TRUE,"GENERAL"}</definedName>
    <definedName name="HGHFH7" localSheetId="7" hidden="1">{"TAB1",#N/A,TRUE,"GENERAL";"TAB2",#N/A,TRUE,"GENERAL";"TAB3",#N/A,TRUE,"GENERAL";"TAB4",#N/A,TRUE,"GENERAL";"TAB5",#N/A,TRUE,"GENERAL"}</definedName>
    <definedName name="HGHFH7" localSheetId="10" hidden="1">{"TAB1",#N/A,TRUE,"GENERAL";"TAB2",#N/A,TRUE,"GENERAL";"TAB3",#N/A,TRUE,"GENERAL";"TAB4",#N/A,TRUE,"GENERAL";"TAB5",#N/A,TRUE,"GENERAL"}</definedName>
    <definedName name="HGHFH7" localSheetId="6" hidden="1">{"TAB1",#N/A,TRUE,"GENERAL";"TAB2",#N/A,TRUE,"GENERAL";"TAB3",#N/A,TRUE,"GENERAL";"TAB4",#N/A,TRUE,"GENERAL";"TAB5",#N/A,TRUE,"GENERAL"}</definedName>
    <definedName name="HGHFH7" localSheetId="9" hidden="1">{"TAB1",#N/A,TRUE,"GENERAL";"TAB2",#N/A,TRUE,"GENERAL";"TAB3",#N/A,TRUE,"GENERAL";"TAB4",#N/A,TRUE,"GENERAL";"TAB5",#N/A,TRUE,"GENERAL"}</definedName>
    <definedName name="HGHFH7" localSheetId="8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localSheetId="32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33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localSheetId="10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localSheetId="9" hidden="1">{"TAB1",#N/A,TRUE,"GENERAL";"TAB2",#N/A,TRUE,"GENERAL";"TAB3",#N/A,TRUE,"GENERAL";"TAB4",#N/A,TRUE,"GENERAL";"TAB5",#N/A,TRUE,"GENERAL"}</definedName>
    <definedName name="hghhj" localSheetId="8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5" hidden="1">{"via1",#N/A,TRUE,"general";"via2",#N/A,TRUE,"general";"via3",#N/A,TRUE,"general"}</definedName>
    <definedName name="hghydj" localSheetId="32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localSheetId="33" hidden="1">{"via1",#N/A,TRUE,"general";"via2",#N/A,TRUE,"general";"via3",#N/A,TRUE,"general"}</definedName>
    <definedName name="hghydj" localSheetId="7" hidden="1">{"via1",#N/A,TRUE,"general";"via2",#N/A,TRUE,"general";"via3",#N/A,TRUE,"general"}</definedName>
    <definedName name="hghydj" localSheetId="10" hidden="1">{"via1",#N/A,TRUE,"general";"via2",#N/A,TRUE,"general";"via3",#N/A,TRUE,"general"}</definedName>
    <definedName name="hghydj" localSheetId="6" hidden="1">{"via1",#N/A,TRUE,"general";"via2",#N/A,TRUE,"general";"via3",#N/A,TRUE,"general"}</definedName>
    <definedName name="hghydj" localSheetId="9" hidden="1">{"via1",#N/A,TRUE,"general";"via2",#N/A,TRUE,"general";"via3",#N/A,TRUE,"general"}</definedName>
    <definedName name="hghydj" localSheetId="8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localSheetId="32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33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localSheetId="10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localSheetId="9" hidden="1">{"via1",#N/A,TRUE,"general";"via2",#N/A,TRUE,"general";"via3",#N/A,TRUE,"general"}</definedName>
    <definedName name="hgjfjw" localSheetId="8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5" hidden="1">{"TAB1",#N/A,TRUE,"GENERAL";"TAB2",#N/A,TRUE,"GENERAL";"TAB3",#N/A,TRUE,"GENERAL";"TAB4",#N/A,TRUE,"GENERAL";"TAB5",#N/A,TRUE,"GENERAL"}</definedName>
    <definedName name="HGJG" localSheetId="32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33" hidden="1">{"TAB1",#N/A,TRUE,"GENERAL";"TAB2",#N/A,TRUE,"GENERAL";"TAB3",#N/A,TRUE,"GENERAL";"TAB4",#N/A,TRUE,"GENERAL";"TAB5",#N/A,TRUE,"GENERAL"}</definedName>
    <definedName name="HGJG" localSheetId="7" hidden="1">{"TAB1",#N/A,TRUE,"GENERAL";"TAB2",#N/A,TRUE,"GENERAL";"TAB3",#N/A,TRUE,"GENERAL";"TAB4",#N/A,TRUE,"GENERAL";"TAB5",#N/A,TRUE,"GENERAL"}</definedName>
    <definedName name="HGJG" localSheetId="10" hidden="1">{"TAB1",#N/A,TRUE,"GENERAL";"TAB2",#N/A,TRUE,"GENERAL";"TAB3",#N/A,TRUE,"GENERAL";"TAB4",#N/A,TRUE,"GENERAL";"TAB5",#N/A,TRUE,"GENERAL"}</definedName>
    <definedName name="HGJG" localSheetId="6" hidden="1">{"TAB1",#N/A,TRUE,"GENERAL";"TAB2",#N/A,TRUE,"GENERAL";"TAB3",#N/A,TRUE,"GENERAL";"TAB4",#N/A,TRUE,"GENERAL";"TAB5",#N/A,TRUE,"GENERAL"}</definedName>
    <definedName name="HGJG" localSheetId="9" hidden="1">{"TAB1",#N/A,TRUE,"GENERAL";"TAB2",#N/A,TRUE,"GENERAL";"TAB3",#N/A,TRUE,"GENERAL";"TAB4",#N/A,TRUE,"GENERAL";"TAB5",#N/A,TRUE,"GENERAL"}</definedName>
    <definedName name="HGJG" localSheetId="8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g" localSheetId="5" hidden="1">{#N/A,#N/A,TRUE,"1842CWN0"}</definedName>
    <definedName name="hhg" localSheetId="32" hidden="1">{#N/A,#N/A,TRUE,"1842CWN0"}</definedName>
    <definedName name="hhg" localSheetId="0" hidden="1">{#N/A,#N/A,TRUE,"1842CWN0"}</definedName>
    <definedName name="hhg" localSheetId="33" hidden="1">{#N/A,#N/A,TRUE,"1842CWN0"}</definedName>
    <definedName name="hhg" localSheetId="7" hidden="1">{#N/A,#N/A,TRUE,"1842CWN0"}</definedName>
    <definedName name="hhg" localSheetId="10" hidden="1">{#N/A,#N/A,TRUE,"1842CWN0"}</definedName>
    <definedName name="hhg" localSheetId="6" hidden="1">{#N/A,#N/A,TRUE,"1842CWN0"}</definedName>
    <definedName name="hhg" localSheetId="9" hidden="1">{#N/A,#N/A,TRUE,"1842CWN0"}</definedName>
    <definedName name="hhg" localSheetId="8" hidden="1">{#N/A,#N/A,TRUE,"1842CWN0"}</definedName>
    <definedName name="hhg" localSheetId="2" hidden="1">{#N/A,#N/A,TRUE,"1842CWN0"}</definedName>
    <definedName name="hhg" localSheetId="4" hidden="1">{#N/A,#N/A,TRUE,"1842CWN0"}</definedName>
    <definedName name="hhg" hidden="1">{#N/A,#N/A,TRUE,"1842CWN0"}</definedName>
    <definedName name="hhh" localSheetId="5" hidden="1">{"TAB1",#N/A,TRUE,"GENERAL";"TAB2",#N/A,TRUE,"GENERAL";"TAB3",#N/A,TRUE,"GENERAL";"TAB4",#N/A,TRUE,"GENERAL";"TAB5",#N/A,TRUE,"GENERAL"}</definedName>
    <definedName name="hhh" localSheetId="32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localSheetId="33" hidden="1">{"TAB1",#N/A,TRUE,"GENERAL";"TAB2",#N/A,TRUE,"GENERAL";"TAB3",#N/A,TRUE,"GENERAL";"TAB4",#N/A,TRUE,"GENERAL";"TAB5",#N/A,TRUE,"GENERAL"}</definedName>
    <definedName name="hhh" localSheetId="7" hidden="1">{"TAB1",#N/A,TRUE,"GENERAL";"TAB2",#N/A,TRUE,"GENERAL";"TAB3",#N/A,TRUE,"GENERAL";"TAB4",#N/A,TRUE,"GENERAL";"TAB5",#N/A,TRUE,"GENERAL"}</definedName>
    <definedName name="hhh" localSheetId="10" hidden="1">{"TAB1",#N/A,TRUE,"GENERAL";"TAB2",#N/A,TRUE,"GENERAL";"TAB3",#N/A,TRUE,"GENERAL";"TAB4",#N/A,TRUE,"GENERAL";"TAB5",#N/A,TRUE,"GENERAL"}</definedName>
    <definedName name="hhh" localSheetId="6" hidden="1">{"TAB1",#N/A,TRUE,"GENERAL";"TAB2",#N/A,TRUE,"GENERAL";"TAB3",#N/A,TRUE,"GENERAL";"TAB4",#N/A,TRUE,"GENERAL";"TAB5",#N/A,TRUE,"GENERAL"}</definedName>
    <definedName name="hhh" localSheetId="9" hidden="1">{"TAB1",#N/A,TRUE,"GENERAL";"TAB2",#N/A,TRUE,"GENERAL";"TAB3",#N/A,TRUE,"GENERAL";"TAB4",#N/A,TRUE,"GENERAL";"TAB5",#N/A,TRUE,"GENERAL"}</definedName>
    <definedName name="hhh" localSheetId="8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5" hidden="1">{"via1",#N/A,TRUE,"general";"via2",#N/A,TRUE,"general";"via3",#N/A,TRUE,"general"}</definedName>
    <definedName name="hhhhhh" localSheetId="32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localSheetId="33" hidden="1">{"via1",#N/A,TRUE,"general";"via2",#N/A,TRUE,"general";"via3",#N/A,TRUE,"general"}</definedName>
    <definedName name="hhhhhh" localSheetId="7" hidden="1">{"via1",#N/A,TRUE,"general";"via2",#N/A,TRUE,"general";"via3",#N/A,TRUE,"general"}</definedName>
    <definedName name="hhhhhh" localSheetId="10" hidden="1">{"via1",#N/A,TRUE,"general";"via2",#N/A,TRUE,"general";"via3",#N/A,TRUE,"general"}</definedName>
    <definedName name="hhhhhh" localSheetId="6" hidden="1">{"via1",#N/A,TRUE,"general";"via2",#N/A,TRUE,"general";"via3",#N/A,TRUE,"general"}</definedName>
    <definedName name="hhhhhh" localSheetId="9" hidden="1">{"via1",#N/A,TRUE,"general";"via2",#N/A,TRUE,"general";"via3",#N/A,TRUE,"general"}</definedName>
    <definedName name="hhhhhh" localSheetId="8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localSheetId="32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33" hidden="1">{"TAB1",#N/A,TRUE,"GENERAL";"TAB2",#N/A,TRUE,"GENERAL";"TAB3",#N/A,TRUE,"GENERAL";"TAB4",#N/A,TRUE,"GENERAL";"TAB5",#N/A,TRUE,"GENERAL"}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localSheetId="10" hidden="1">{"TAB1",#N/A,TRUE,"GENERAL";"TAB2",#N/A,TRUE,"GENERAL";"TAB3",#N/A,TRUE,"GENERAL";"TAB4",#N/A,TRUE,"GENERAL";"TAB5",#N/A,TRUE,"GENERAL"}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localSheetId="9" hidden="1">{"TAB1",#N/A,TRUE,"GENERAL";"TAB2",#N/A,TRUE,"GENERAL";"TAB3",#N/A,TRUE,"GENERAL";"TAB4",#N/A,TRUE,"GENERAL";"TAB5",#N/A,TRUE,"GENERAL"}</definedName>
    <definedName name="hhhhhho" localSheetId="8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localSheetId="32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33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localSheetId="10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localSheetId="9" hidden="1">{"TAB1",#N/A,TRUE,"GENERAL";"TAB2",#N/A,TRUE,"GENERAL";"TAB3",#N/A,TRUE,"GENERAL";"TAB4",#N/A,TRUE,"GENERAL";"TAB5",#N/A,TRUE,"GENERAL"}</definedName>
    <definedName name="hhhhhpy" localSheetId="8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5" hidden="1">{"via1",#N/A,TRUE,"general";"via2",#N/A,TRUE,"general";"via3",#N/A,TRUE,"general"}</definedName>
    <definedName name="hhhhth" localSheetId="32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localSheetId="33" hidden="1">{"via1",#N/A,TRUE,"general";"via2",#N/A,TRUE,"general";"via3",#N/A,TRUE,"general"}</definedName>
    <definedName name="hhhhth" localSheetId="7" hidden="1">{"via1",#N/A,TRUE,"general";"via2",#N/A,TRUE,"general";"via3",#N/A,TRUE,"general"}</definedName>
    <definedName name="hhhhth" localSheetId="10" hidden="1">{"via1",#N/A,TRUE,"general";"via2",#N/A,TRUE,"general";"via3",#N/A,TRUE,"general"}</definedName>
    <definedName name="hhhhth" localSheetId="6" hidden="1">{"via1",#N/A,TRUE,"general";"via2",#N/A,TRUE,"general";"via3",#N/A,TRUE,"general"}</definedName>
    <definedName name="hhhhth" localSheetId="9" hidden="1">{"via1",#N/A,TRUE,"general";"via2",#N/A,TRUE,"general";"via3",#N/A,TRUE,"general"}</definedName>
    <definedName name="hhhhth" localSheetId="8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localSheetId="32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33" hidden="1">{"TAB1",#N/A,TRUE,"GENERAL";"TAB2",#N/A,TRUE,"GENERAL";"TAB3",#N/A,TRUE,"GENERAL";"TAB4",#N/A,TRUE,"GENERAL";"TAB5",#N/A,TRUE,"GENERAL"}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localSheetId="10" hidden="1">{"TAB1",#N/A,TRUE,"GENERAL";"TAB2",#N/A,TRUE,"GENERAL";"TAB3",#N/A,TRUE,"GENERAL";"TAB4",#N/A,TRUE,"GENERAL";"TAB5",#N/A,TRUE,"GENERAL"}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localSheetId="9" hidden="1">{"TAB1",#N/A,TRUE,"GENERAL";"TAB2",#N/A,TRUE,"GENERAL";"TAB3",#N/A,TRUE,"GENERAL";"TAB4",#N/A,TRUE,"GENERAL";"TAB5",#N/A,TRUE,"GENERAL"}</definedName>
    <definedName name="hhhyhyh" localSheetId="8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5" hidden="1">{"via1",#N/A,TRUE,"general";"via2",#N/A,TRUE,"general";"via3",#N/A,TRUE,"general"}</definedName>
    <definedName name="hhtrhreh" localSheetId="32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localSheetId="33" hidden="1">{"via1",#N/A,TRUE,"general";"via2",#N/A,TRUE,"general";"via3",#N/A,TRUE,"general"}</definedName>
    <definedName name="hhtrhreh" localSheetId="7" hidden="1">{"via1",#N/A,TRUE,"general";"via2",#N/A,TRUE,"general";"via3",#N/A,TRUE,"general"}</definedName>
    <definedName name="hhtrhreh" localSheetId="10" hidden="1">{"via1",#N/A,TRUE,"general";"via2",#N/A,TRUE,"general";"via3",#N/A,TRUE,"general"}</definedName>
    <definedName name="hhtrhreh" localSheetId="6" hidden="1">{"via1",#N/A,TRUE,"general";"via2",#N/A,TRUE,"general";"via3",#N/A,TRUE,"general"}</definedName>
    <definedName name="hhtrhreh" localSheetId="9" hidden="1">{"via1",#N/A,TRUE,"general";"via2",#N/A,TRUE,"general";"via3",#N/A,TRUE,"general"}</definedName>
    <definedName name="hhtrhreh" localSheetId="8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localSheetId="32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localSheetId="33" hidden="1">{"via1",#N/A,TRUE,"general";"via2",#N/A,TRUE,"general";"via3",#N/A,TRUE,"general"}</definedName>
    <definedName name="hjfg" localSheetId="7" hidden="1">{"via1",#N/A,TRUE,"general";"via2",#N/A,TRUE,"general";"via3",#N/A,TRUE,"general"}</definedName>
    <definedName name="hjfg" localSheetId="10" hidden="1">{"via1",#N/A,TRUE,"general";"via2",#N/A,TRUE,"general";"via3",#N/A,TRUE,"general"}</definedName>
    <definedName name="hjfg" localSheetId="6" hidden="1">{"via1",#N/A,TRUE,"general";"via2",#N/A,TRUE,"general";"via3",#N/A,TRUE,"general"}</definedName>
    <definedName name="hjfg" localSheetId="9" hidden="1">{"via1",#N/A,TRUE,"general";"via2",#N/A,TRUE,"general";"via3",#N/A,TRUE,"general"}</definedName>
    <definedName name="hjfg" localSheetId="8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5" hidden="1">{"TAB1",#N/A,TRUE,"GENERAL";"TAB2",#N/A,TRUE,"GENERAL";"TAB3",#N/A,TRUE,"GENERAL";"TAB4",#N/A,TRUE,"GENERAL";"TAB5",#N/A,TRUE,"GENERAL"}</definedName>
    <definedName name="hjgh" localSheetId="32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33" hidden="1">{"TAB1",#N/A,TRUE,"GENERAL";"TAB2",#N/A,TRUE,"GENERAL";"TAB3",#N/A,TRUE,"GENERAL";"TAB4",#N/A,TRUE,"GENERAL";"TAB5",#N/A,TRUE,"GENERAL"}</definedName>
    <definedName name="hjgh" localSheetId="7" hidden="1">{"TAB1",#N/A,TRUE,"GENERAL";"TAB2",#N/A,TRUE,"GENERAL";"TAB3",#N/A,TRUE,"GENERAL";"TAB4",#N/A,TRUE,"GENERAL";"TAB5",#N/A,TRUE,"GENERAL"}</definedName>
    <definedName name="hjgh" localSheetId="10" hidden="1">{"TAB1",#N/A,TRUE,"GENERAL";"TAB2",#N/A,TRUE,"GENERAL";"TAB3",#N/A,TRUE,"GENERAL";"TAB4",#N/A,TRUE,"GENERAL";"TAB5",#N/A,TRUE,"GENERAL"}</definedName>
    <definedName name="hjgh" localSheetId="6" hidden="1">{"TAB1",#N/A,TRUE,"GENERAL";"TAB2",#N/A,TRUE,"GENERAL";"TAB3",#N/A,TRUE,"GENERAL";"TAB4",#N/A,TRUE,"GENERAL";"TAB5",#N/A,TRUE,"GENERAL"}</definedName>
    <definedName name="hjgh" localSheetId="9" hidden="1">{"TAB1",#N/A,TRUE,"GENERAL";"TAB2",#N/A,TRUE,"GENERAL";"TAB3",#N/A,TRUE,"GENERAL";"TAB4",#N/A,TRUE,"GENERAL";"TAB5",#N/A,TRUE,"GENERAL"}</definedName>
    <definedName name="hjgh" localSheetId="8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localSheetId="32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33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localSheetId="10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localSheetId="9" hidden="1">{"TAB1",#N/A,TRUE,"GENERAL";"TAB2",#N/A,TRUE,"GENERAL";"TAB3",#N/A,TRUE,"GENERAL";"TAB4",#N/A,TRUE,"GENERAL";"TAB5",#N/A,TRUE,"GENERAL"}</definedName>
    <definedName name="hjghj" localSheetId="8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localSheetId="32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33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localSheetId="10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localSheetId="9" hidden="1">{"TAB1",#N/A,TRUE,"GENERAL";"TAB2",#N/A,TRUE,"GENERAL";"TAB3",#N/A,TRUE,"GENERAL";"TAB4",#N/A,TRUE,"GENERAL";"TAB5",#N/A,TRUE,"GENERAL"}</definedName>
    <definedName name="hjhjhg" localSheetId="8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5" hidden="1">{"via1",#N/A,TRUE,"general";"via2",#N/A,TRUE,"general";"via3",#N/A,TRUE,"general"}</definedName>
    <definedName name="HJKH" localSheetId="32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localSheetId="33" hidden="1">{"via1",#N/A,TRUE,"general";"via2",#N/A,TRUE,"general";"via3",#N/A,TRUE,"general"}</definedName>
    <definedName name="HJKH" localSheetId="7" hidden="1">{"via1",#N/A,TRUE,"general";"via2",#N/A,TRUE,"general";"via3",#N/A,TRUE,"general"}</definedName>
    <definedName name="HJKH" localSheetId="10" hidden="1">{"via1",#N/A,TRUE,"general";"via2",#N/A,TRUE,"general";"via3",#N/A,TRUE,"general"}</definedName>
    <definedName name="HJKH" localSheetId="6" hidden="1">{"via1",#N/A,TRUE,"general";"via2",#N/A,TRUE,"general";"via3",#N/A,TRUE,"general"}</definedName>
    <definedName name="HJKH" localSheetId="9" hidden="1">{"via1",#N/A,TRUE,"general";"via2",#N/A,TRUE,"general";"via3",#N/A,TRUE,"general"}</definedName>
    <definedName name="HJKH" localSheetId="8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localSheetId="32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33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localSheetId="10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localSheetId="9" hidden="1">{"via1",#N/A,TRUE,"general";"via2",#N/A,TRUE,"general";"via3",#N/A,TRUE,"general"}</definedName>
    <definedName name="hjkjk" localSheetId="8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5" hidden="1">{"TAB1",#N/A,TRUE,"GENERAL";"TAB2",#N/A,TRUE,"GENERAL";"TAB3",#N/A,TRUE,"GENERAL";"TAB4",#N/A,TRUE,"GENERAL";"TAB5",#N/A,TRUE,"GENERAL"}</definedName>
    <definedName name="hn" localSheetId="32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localSheetId="33" hidden="1">{"TAB1",#N/A,TRUE,"GENERAL";"TAB2",#N/A,TRUE,"GENERAL";"TAB3",#N/A,TRUE,"GENERAL";"TAB4",#N/A,TRUE,"GENERAL";"TAB5",#N/A,TRUE,"GENERAL"}</definedName>
    <definedName name="hn" localSheetId="7" hidden="1">{"TAB1",#N/A,TRUE,"GENERAL";"TAB2",#N/A,TRUE,"GENERAL";"TAB3",#N/A,TRUE,"GENERAL";"TAB4",#N/A,TRUE,"GENERAL";"TAB5",#N/A,TRUE,"GENERAL"}</definedName>
    <definedName name="hn" localSheetId="10" hidden="1">{"TAB1",#N/A,TRUE,"GENERAL";"TAB2",#N/A,TRUE,"GENERAL";"TAB3",#N/A,TRUE,"GENERAL";"TAB4",#N/A,TRUE,"GENERAL";"TAB5",#N/A,TRUE,"GENERAL"}</definedName>
    <definedName name="hn" localSheetId="6" hidden="1">{"TAB1",#N/A,TRUE,"GENERAL";"TAB2",#N/A,TRUE,"GENERAL";"TAB3",#N/A,TRUE,"GENERAL";"TAB4",#N/A,TRUE,"GENERAL";"TAB5",#N/A,TRUE,"GENERAL"}</definedName>
    <definedName name="hn" localSheetId="9" hidden="1">{"TAB1",#N/A,TRUE,"GENERAL";"TAB2",#N/A,TRUE,"GENERAL";"TAB3",#N/A,TRUE,"GENERAL";"TAB4",#N/A,TRUE,"GENERAL";"TAB5",#N/A,TRUE,"GENERAL"}</definedName>
    <definedName name="hn" localSheetId="8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ha" localSheetId="5" hidden="1">{"PYGT",#N/A,FALSE,"PYG";"ACTIT",#N/A,FALSE,"BCE_GRAL-ACTIVO";"PASIT",#N/A,FALSE,"BCE_GRAL-PASIVO-PATRIM";"CAJAT",#N/A,FALSE,"CAJA"}</definedName>
    <definedName name="hoha" localSheetId="32" hidden="1">{"PYGT",#N/A,FALSE,"PYG";"ACTIT",#N/A,FALSE,"BCE_GRAL-ACTIVO";"PASIT",#N/A,FALSE,"BCE_GRAL-PASIVO-PATRIM";"CAJAT",#N/A,FALSE,"CAJA"}</definedName>
    <definedName name="hoha" localSheetId="0" hidden="1">{"PYGT",#N/A,FALSE,"PYG";"ACTIT",#N/A,FALSE,"BCE_GRAL-ACTIVO";"PASIT",#N/A,FALSE,"BCE_GRAL-PASIVO-PATRIM";"CAJAT",#N/A,FALSE,"CAJA"}</definedName>
    <definedName name="hoha" localSheetId="33" hidden="1">{"PYGT",#N/A,FALSE,"PYG";"ACTIT",#N/A,FALSE,"BCE_GRAL-ACTIVO";"PASIT",#N/A,FALSE,"BCE_GRAL-PASIVO-PATRIM";"CAJAT",#N/A,FALSE,"CAJA"}</definedName>
    <definedName name="hoha" localSheetId="7" hidden="1">{"PYGT",#N/A,FALSE,"PYG";"ACTIT",#N/A,FALSE,"BCE_GRAL-ACTIVO";"PASIT",#N/A,FALSE,"BCE_GRAL-PASIVO-PATRIM";"CAJAT",#N/A,FALSE,"CAJA"}</definedName>
    <definedName name="hoha" localSheetId="10" hidden="1">{"PYGT",#N/A,FALSE,"PYG";"ACTIT",#N/A,FALSE,"BCE_GRAL-ACTIVO";"PASIT",#N/A,FALSE,"BCE_GRAL-PASIVO-PATRIM";"CAJAT",#N/A,FALSE,"CAJA"}</definedName>
    <definedName name="hoha" localSheetId="6" hidden="1">{"PYGT",#N/A,FALSE,"PYG";"ACTIT",#N/A,FALSE,"BCE_GRAL-ACTIVO";"PASIT",#N/A,FALSE,"BCE_GRAL-PASIVO-PATRIM";"CAJAT",#N/A,FALSE,"CAJA"}</definedName>
    <definedName name="hoha" localSheetId="9" hidden="1">{"PYGT",#N/A,FALSE,"PYG";"ACTIT",#N/A,FALSE,"BCE_GRAL-ACTIVO";"PASIT",#N/A,FALSE,"BCE_GRAL-PASIVO-PATRIM";"CAJAT",#N/A,FALSE,"CAJA"}</definedName>
    <definedName name="hoha" localSheetId="8" hidden="1">{"PYGT",#N/A,FALSE,"PYG";"ACTIT",#N/A,FALSE,"BCE_GRAL-ACTIVO";"PASIT",#N/A,FALSE,"BCE_GRAL-PASIVO-PATRIM";"CAJAT",#N/A,FALSE,"CAJA"}</definedName>
    <definedName name="hoha" localSheetId="2" hidden="1">{"PYGT",#N/A,FALSE,"PYG";"ACTIT",#N/A,FALSE,"BCE_GRAL-ACTIVO";"PASIT",#N/A,FALSE,"BCE_GRAL-PASIVO-PATRIM";"CAJAT",#N/A,FALSE,"CAJA"}</definedName>
    <definedName name="hoha" localSheetId="4" hidden="1">{"PYGT",#N/A,FALSE,"PYG";"ACTIT",#N/A,FALSE,"BCE_GRAL-ACTIVO";"PASIT",#N/A,FALSE,"BCE_GRAL-PASIVO-PATRIM";"CAJAT",#N/A,FALSE,"CAJA"}</definedName>
    <definedName name="hoha" hidden="1">{"PYGT",#N/A,FALSE,"PYG";"ACTIT",#N/A,FALSE,"BCE_GRAL-ACTIVO";"PASIT",#N/A,FALSE,"BCE_GRAL-PASIVO-PATRIM";"CAJAT",#N/A,FALSE,"CAJA"}</definedName>
    <definedName name="hreer" localSheetId="5" hidden="1">{"TAB1",#N/A,TRUE,"GENERAL";"TAB2",#N/A,TRUE,"GENERAL";"TAB3",#N/A,TRUE,"GENERAL";"TAB4",#N/A,TRUE,"GENERAL";"TAB5",#N/A,TRUE,"GENERAL"}</definedName>
    <definedName name="hreer" localSheetId="32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localSheetId="33" hidden="1">{"TAB1",#N/A,TRUE,"GENERAL";"TAB2",#N/A,TRUE,"GENERAL";"TAB3",#N/A,TRUE,"GENERAL";"TAB4",#N/A,TRUE,"GENERAL";"TAB5",#N/A,TRUE,"GENERAL"}</definedName>
    <definedName name="hreer" localSheetId="7" hidden="1">{"TAB1",#N/A,TRUE,"GENERAL";"TAB2",#N/A,TRUE,"GENERAL";"TAB3",#N/A,TRUE,"GENERAL";"TAB4",#N/A,TRUE,"GENERAL";"TAB5",#N/A,TRUE,"GENERAL"}</definedName>
    <definedName name="hreer" localSheetId="10" hidden="1">{"TAB1",#N/A,TRUE,"GENERAL";"TAB2",#N/A,TRUE,"GENERAL";"TAB3",#N/A,TRUE,"GENERAL";"TAB4",#N/A,TRUE,"GENERAL";"TAB5",#N/A,TRUE,"GENERAL"}</definedName>
    <definedName name="hreer" localSheetId="6" hidden="1">{"TAB1",#N/A,TRUE,"GENERAL";"TAB2",#N/A,TRUE,"GENERAL";"TAB3",#N/A,TRUE,"GENERAL";"TAB4",#N/A,TRUE,"GENERAL";"TAB5",#N/A,TRUE,"GENERAL"}</definedName>
    <definedName name="hreer" localSheetId="9" hidden="1">{"TAB1",#N/A,TRUE,"GENERAL";"TAB2",#N/A,TRUE,"GENERAL";"TAB3",#N/A,TRUE,"GENERAL";"TAB4",#N/A,TRUE,"GENERAL";"TAB5",#N/A,TRUE,"GENERAL"}</definedName>
    <definedName name="hreer" localSheetId="8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localSheetId="32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33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localSheetId="10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localSheetId="9" hidden="1">{"TAB1",#N/A,TRUE,"GENERAL";"TAB2",#N/A,TRUE,"GENERAL";"TAB3",#N/A,TRUE,"GENERAL";"TAB4",#N/A,TRUE,"GENERAL";"TAB5",#N/A,TRUE,"GENERAL"}</definedName>
    <definedName name="hrhth" localSheetId="8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localSheetId="32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localSheetId="33" hidden="1">{"TAB1",#N/A,TRUE,"GENERAL";"TAB2",#N/A,TRUE,"GENERAL";"TAB3",#N/A,TRUE,"GENERAL";"TAB4",#N/A,TRUE,"GENERAL";"TAB5",#N/A,TRUE,"GENERAL"}</definedName>
    <definedName name="hrthtrh" localSheetId="7" hidden="1">{"TAB1",#N/A,TRUE,"GENERAL";"TAB2",#N/A,TRUE,"GENERAL";"TAB3",#N/A,TRUE,"GENERAL";"TAB4",#N/A,TRUE,"GENERAL";"TAB5",#N/A,TRUE,"GENERAL"}</definedName>
    <definedName name="hrthtrh" localSheetId="10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localSheetId="9" hidden="1">{"TAB1",#N/A,TRUE,"GENERAL";"TAB2",#N/A,TRUE,"GENERAL";"TAB3",#N/A,TRUE,"GENERAL";"TAB4",#N/A,TRUE,"GENERAL";"TAB5",#N/A,TRUE,"GENERAL"}</definedName>
    <definedName name="hrthtrh" localSheetId="8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5" hidden="1">{"via1",#N/A,TRUE,"general";"via2",#N/A,TRUE,"general";"via3",#N/A,TRUE,"general"}</definedName>
    <definedName name="hsfg" localSheetId="32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localSheetId="33" hidden="1">{"via1",#N/A,TRUE,"general";"via2",#N/A,TRUE,"general";"via3",#N/A,TRUE,"general"}</definedName>
    <definedName name="hsfg" localSheetId="7" hidden="1">{"via1",#N/A,TRUE,"general";"via2",#N/A,TRUE,"general";"via3",#N/A,TRUE,"general"}</definedName>
    <definedName name="hsfg" localSheetId="10" hidden="1">{"via1",#N/A,TRUE,"general";"via2",#N/A,TRUE,"general";"via3",#N/A,TRUE,"general"}</definedName>
    <definedName name="hsfg" localSheetId="6" hidden="1">{"via1",#N/A,TRUE,"general";"via2",#N/A,TRUE,"general";"via3",#N/A,TRUE,"general"}</definedName>
    <definedName name="hsfg" localSheetId="9" hidden="1">{"via1",#N/A,TRUE,"general";"via2",#N/A,TRUE,"general";"via3",#N/A,TRUE,"general"}</definedName>
    <definedName name="hsfg" localSheetId="8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5" hidden="1">{"TAB1",#N/A,TRUE,"GENERAL";"TAB2",#N/A,TRUE,"GENERAL";"TAB3",#N/A,TRUE,"GENERAL";"TAB4",#N/A,TRUE,"GENERAL";"TAB5",#N/A,TRUE,"GENERAL"}</definedName>
    <definedName name="hthdrf" localSheetId="32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localSheetId="33" hidden="1">{"TAB1",#N/A,TRUE,"GENERAL";"TAB2",#N/A,TRUE,"GENERAL";"TAB3",#N/A,TRUE,"GENERAL";"TAB4",#N/A,TRUE,"GENERAL";"TAB5",#N/A,TRUE,"GENERAL"}</definedName>
    <definedName name="hthdrf" localSheetId="7" hidden="1">{"TAB1",#N/A,TRUE,"GENERAL";"TAB2",#N/A,TRUE,"GENERAL";"TAB3",#N/A,TRUE,"GENERAL";"TAB4",#N/A,TRUE,"GENERAL";"TAB5",#N/A,TRUE,"GENERAL"}</definedName>
    <definedName name="hthdrf" localSheetId="10" hidden="1">{"TAB1",#N/A,TRUE,"GENERAL";"TAB2",#N/A,TRUE,"GENERAL";"TAB3",#N/A,TRUE,"GENERAL";"TAB4",#N/A,TRUE,"GENERAL";"TAB5",#N/A,TRUE,"GENERAL"}</definedName>
    <definedName name="hthdrf" localSheetId="6" hidden="1">{"TAB1",#N/A,TRUE,"GENERAL";"TAB2",#N/A,TRUE,"GENERAL";"TAB3",#N/A,TRUE,"GENERAL";"TAB4",#N/A,TRUE,"GENERAL";"TAB5",#N/A,TRUE,"GENERAL"}</definedName>
    <definedName name="hthdrf" localSheetId="9" hidden="1">{"TAB1",#N/A,TRUE,"GENERAL";"TAB2",#N/A,TRUE,"GENERAL";"TAB3",#N/A,TRUE,"GENERAL";"TAB4",#N/A,TRUE,"GENERAL";"TAB5",#N/A,TRUE,"GENERAL"}</definedName>
    <definedName name="hthdrf" localSheetId="8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localSheetId="5" hidden="1">{"'PACÍFICO12'!$A$1:$E$6"}</definedName>
    <definedName name="HTML_Control" localSheetId="32" hidden="1">{"'PACÍFICO12'!$A$1:$E$6"}</definedName>
    <definedName name="HTML_Control" localSheetId="0" hidden="1">{"'PACÍFICO12'!$A$1:$E$6"}</definedName>
    <definedName name="HTML_Control" localSheetId="33" hidden="1">{"'PACÍFICO12'!$A$1:$E$6"}</definedName>
    <definedName name="HTML_Control" localSheetId="7" hidden="1">{"'PACÍFICO12'!$A$1:$E$6"}</definedName>
    <definedName name="HTML_Control" localSheetId="10" hidden="1">{"'PACÍFICO12'!$A$1:$E$6"}</definedName>
    <definedName name="HTML_Control" localSheetId="6" hidden="1">{"'PACÍFICO12'!$A$1:$E$6"}</definedName>
    <definedName name="HTML_Control" localSheetId="9" hidden="1">{"'PACÍFICO12'!$A$1:$E$6"}</definedName>
    <definedName name="HTML_Control" localSheetId="8" hidden="1">{"'PACÍFICO12'!$A$1:$E$6"}</definedName>
    <definedName name="HTML_Control" localSheetId="2" hidden="1">{"'PACÍFICO12'!$A$1:$E$6"}</definedName>
    <definedName name="HTML_Control" localSheetId="4" hidden="1">{"'PACÍFICO12'!$A$1:$E$6"}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htryrt7" localSheetId="5" hidden="1">{"via1",#N/A,TRUE,"general";"via2",#N/A,TRUE,"general";"via3",#N/A,TRUE,"general"}</definedName>
    <definedName name="htryrt7" localSheetId="32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localSheetId="33" hidden="1">{"via1",#N/A,TRUE,"general";"via2",#N/A,TRUE,"general";"via3",#N/A,TRUE,"general"}</definedName>
    <definedName name="htryrt7" localSheetId="7" hidden="1">{"via1",#N/A,TRUE,"general";"via2",#N/A,TRUE,"general";"via3",#N/A,TRUE,"general"}</definedName>
    <definedName name="htryrt7" localSheetId="10" hidden="1">{"via1",#N/A,TRUE,"general";"via2",#N/A,TRUE,"general";"via3",#N/A,TRUE,"general"}</definedName>
    <definedName name="htryrt7" localSheetId="6" hidden="1">{"via1",#N/A,TRUE,"general";"via2",#N/A,TRUE,"general";"via3",#N/A,TRUE,"general"}</definedName>
    <definedName name="htryrt7" localSheetId="9" hidden="1">{"via1",#N/A,TRUE,"general";"via2",#N/A,TRUE,"general";"via3",#N/A,TRUE,"general"}</definedName>
    <definedName name="htryrt7" localSheetId="8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5" hidden="1">{"TAB1",#N/A,TRUE,"GENERAL";"TAB2",#N/A,TRUE,"GENERAL";"TAB3",#N/A,TRUE,"GENERAL";"TAB4",#N/A,TRUE,"GENERAL";"TAB5",#N/A,TRUE,"GENERAL"}</definedName>
    <definedName name="hyhjop" localSheetId="32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localSheetId="33" hidden="1">{"TAB1",#N/A,TRUE,"GENERAL";"TAB2",#N/A,TRUE,"GENERAL";"TAB3",#N/A,TRUE,"GENERAL";"TAB4",#N/A,TRUE,"GENERAL";"TAB5",#N/A,TRUE,"GENERAL"}</definedName>
    <definedName name="hyhjop" localSheetId="7" hidden="1">{"TAB1",#N/A,TRUE,"GENERAL";"TAB2",#N/A,TRUE,"GENERAL";"TAB3",#N/A,TRUE,"GENERAL";"TAB4",#N/A,TRUE,"GENERAL";"TAB5",#N/A,TRUE,"GENERAL"}</definedName>
    <definedName name="hyhjop" localSheetId="10" hidden="1">{"TAB1",#N/A,TRUE,"GENERAL";"TAB2",#N/A,TRUE,"GENERAL";"TAB3",#N/A,TRUE,"GENERAL";"TAB4",#N/A,TRUE,"GENERAL";"TAB5",#N/A,TRUE,"GENERAL"}</definedName>
    <definedName name="hyhjop" localSheetId="6" hidden="1">{"TAB1",#N/A,TRUE,"GENERAL";"TAB2",#N/A,TRUE,"GENERAL";"TAB3",#N/A,TRUE,"GENERAL";"TAB4",#N/A,TRUE,"GENERAL";"TAB5",#N/A,TRUE,"GENERAL"}</definedName>
    <definedName name="hyhjop" localSheetId="9" hidden="1">{"TAB1",#N/A,TRUE,"GENERAL";"TAB2",#N/A,TRUE,"GENERAL";"TAB3",#N/A,TRUE,"GENERAL";"TAB4",#N/A,TRUE,"GENERAL";"TAB5",#N/A,TRUE,"GENERAL"}</definedName>
    <definedName name="hyhjop" localSheetId="8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localSheetId="32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33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localSheetId="10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localSheetId="9" hidden="1">{"TAB1",#N/A,TRUE,"GENERAL";"TAB2",#N/A,TRUE,"GENERAL";"TAB3",#N/A,TRUE,"GENERAL";"TAB4",#N/A,TRUE,"GENERAL";"TAB5",#N/A,TRUE,"GENERAL"}</definedName>
    <definedName name="hyhyh" localSheetId="8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5" hidden="1">{"via1",#N/A,TRUE,"general";"via2",#N/A,TRUE,"general";"via3",#N/A,TRUE,"general"}</definedName>
    <definedName name="hytirs" localSheetId="32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localSheetId="33" hidden="1">{"via1",#N/A,TRUE,"general";"via2",#N/A,TRUE,"general";"via3",#N/A,TRUE,"general"}</definedName>
    <definedName name="hytirs" localSheetId="7" hidden="1">{"via1",#N/A,TRUE,"general";"via2",#N/A,TRUE,"general";"via3",#N/A,TRUE,"general"}</definedName>
    <definedName name="hytirs" localSheetId="10" hidden="1">{"via1",#N/A,TRUE,"general";"via2",#N/A,TRUE,"general";"via3",#N/A,TRUE,"general"}</definedName>
    <definedName name="hytirs" localSheetId="6" hidden="1">{"via1",#N/A,TRUE,"general";"via2",#N/A,TRUE,"general";"via3",#N/A,TRUE,"general"}</definedName>
    <definedName name="hytirs" localSheetId="9" hidden="1">{"via1",#N/A,TRUE,"general";"via2",#N/A,TRUE,"general";"via3",#N/A,TRUE,"general"}</definedName>
    <definedName name="hytirs" localSheetId="8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5" hidden="1">{"PYGT",#N/A,FALSE,"PYG";"ACTIT",#N/A,FALSE,"BCE_GRAL-ACTIVO";"PASIT",#N/A,FALSE,"BCE_GRAL-PASIVO-PATRIM";"CAJAT",#N/A,FALSE,"CAJA"}</definedName>
    <definedName name="I" localSheetId="32" hidden="1">{"PYGT",#N/A,FALSE,"PYG";"ACTIT",#N/A,FALSE,"BCE_GRAL-ACTIVO";"PASIT",#N/A,FALSE,"BCE_GRAL-PASIVO-PATRIM";"CAJAT",#N/A,FALSE,"CAJA"}</definedName>
    <definedName name="I" localSheetId="0" hidden="1">{"PYGT",#N/A,FALSE,"PYG";"ACTIT",#N/A,FALSE,"BCE_GRAL-ACTIVO";"PASIT",#N/A,FALSE,"BCE_GRAL-PASIVO-PATRIM";"CAJAT",#N/A,FALSE,"CAJA"}</definedName>
    <definedName name="I" localSheetId="33" hidden="1">{"PYGT",#N/A,FALSE,"PYG";"ACTIT",#N/A,FALSE,"BCE_GRAL-ACTIVO";"PASIT",#N/A,FALSE,"BCE_GRAL-PASIVO-PATRIM";"CAJAT",#N/A,FALSE,"CAJA"}</definedName>
    <definedName name="I" localSheetId="7" hidden="1">{"PYGT",#N/A,FALSE,"PYG";"ACTIT",#N/A,FALSE,"BCE_GRAL-ACTIVO";"PASIT",#N/A,FALSE,"BCE_GRAL-PASIVO-PATRIM";"CAJAT",#N/A,FALSE,"CAJA"}</definedName>
    <definedName name="I" localSheetId="10" hidden="1">{"PYGT",#N/A,FALSE,"PYG";"ACTIT",#N/A,FALSE,"BCE_GRAL-ACTIVO";"PASIT",#N/A,FALSE,"BCE_GRAL-PASIVO-PATRIM";"CAJAT",#N/A,FALSE,"CAJA"}</definedName>
    <definedName name="I" localSheetId="6" hidden="1">{"PYGT",#N/A,FALSE,"PYG";"ACTIT",#N/A,FALSE,"BCE_GRAL-ACTIVO";"PASIT",#N/A,FALSE,"BCE_GRAL-PASIVO-PATRIM";"CAJAT",#N/A,FALSE,"CAJA"}</definedName>
    <definedName name="I" localSheetId="9" hidden="1">{"PYGT",#N/A,FALSE,"PYG";"ACTIT",#N/A,FALSE,"BCE_GRAL-ACTIVO";"PASIT",#N/A,FALSE,"BCE_GRAL-PASIVO-PATRIM";"CAJAT",#N/A,FALSE,"CAJA"}</definedName>
    <definedName name="I" localSheetId="8" hidden="1">{"PYGT",#N/A,FALSE,"PYG";"ACTIT",#N/A,FALSE,"BCE_GRAL-ACTIVO";"PASIT",#N/A,FALSE,"BCE_GRAL-PASIVO-PATRIM";"CAJAT",#N/A,FALSE,"CAJA"}</definedName>
    <definedName name="I" localSheetId="2" hidden="1">{"PYGT",#N/A,FALSE,"PYG";"ACTIT",#N/A,FALSE,"BCE_GRAL-ACTIVO";"PASIT",#N/A,FALSE,"BCE_GRAL-PASIVO-PATRIM";"CAJAT",#N/A,FALSE,"CAJA"}</definedName>
    <definedName name="I" localSheetId="4" hidden="1">{"PYGT",#N/A,FALSE,"PYG";"ACTIT",#N/A,FALSE,"BCE_GRAL-ACTIVO";"PASIT",#N/A,FALSE,"BCE_GRAL-PASIVO-PATRIM";"CAJAT",#N/A,FALSE,"CAJA"}</definedName>
    <definedName name="I" hidden="1">{"PYGT",#N/A,FALSE,"PYG";"ACTIT",#N/A,FALSE,"BCE_GRAL-ACTIVO";"PASIT",#N/A,FALSE,"BCE_GRAL-PASIVO-PATRIM";"CAJAT",#N/A,FALSE,"CAJA"}</definedName>
    <definedName name="i8i" localSheetId="5" hidden="1">{"TAB1",#N/A,TRUE,"GENERAL";"TAB2",#N/A,TRUE,"GENERAL";"TAB3",#N/A,TRUE,"GENERAL";"TAB4",#N/A,TRUE,"GENERAL";"TAB5",#N/A,TRUE,"GENERAL"}</definedName>
    <definedName name="i8i" localSheetId="32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localSheetId="33" hidden="1">{"TAB1",#N/A,TRUE,"GENERAL";"TAB2",#N/A,TRUE,"GENERAL";"TAB3",#N/A,TRUE,"GENERAL";"TAB4",#N/A,TRUE,"GENERAL";"TAB5",#N/A,TRUE,"GENERAL"}</definedName>
    <definedName name="i8i" localSheetId="7" hidden="1">{"TAB1",#N/A,TRUE,"GENERAL";"TAB2",#N/A,TRUE,"GENERAL";"TAB3",#N/A,TRUE,"GENERAL";"TAB4",#N/A,TRUE,"GENERAL";"TAB5",#N/A,TRUE,"GENERAL"}</definedName>
    <definedName name="i8i" localSheetId="10" hidden="1">{"TAB1",#N/A,TRUE,"GENERAL";"TAB2",#N/A,TRUE,"GENERAL";"TAB3",#N/A,TRUE,"GENERAL";"TAB4",#N/A,TRUE,"GENERAL";"TAB5",#N/A,TRUE,"GENERAL"}</definedName>
    <definedName name="i8i" localSheetId="6" hidden="1">{"TAB1",#N/A,TRUE,"GENERAL";"TAB2",#N/A,TRUE,"GENERAL";"TAB3",#N/A,TRUE,"GENERAL";"TAB4",#N/A,TRUE,"GENERAL";"TAB5",#N/A,TRUE,"GENERAL"}</definedName>
    <definedName name="i8i" localSheetId="9" hidden="1">{"TAB1",#N/A,TRUE,"GENERAL";"TAB2",#N/A,TRUE,"GENERAL";"TAB3",#N/A,TRUE,"GENERAL";"TAB4",#N/A,TRUE,"GENERAL";"TAB5",#N/A,TRUE,"GENERAL"}</definedName>
    <definedName name="i8i" localSheetId="8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localSheetId="32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localSheetId="33" hidden="1">{"TAB1",#N/A,TRUE,"GENERAL";"TAB2",#N/A,TRUE,"GENERAL";"TAB3",#N/A,TRUE,"GENERAL";"TAB4",#N/A,TRUE,"GENERAL";"TAB5",#N/A,TRUE,"GENERAL"}</definedName>
    <definedName name="ii" localSheetId="7" hidden="1">{"TAB1",#N/A,TRUE,"GENERAL";"TAB2",#N/A,TRUE,"GENERAL";"TAB3",#N/A,TRUE,"GENERAL";"TAB4",#N/A,TRUE,"GENERAL";"TAB5",#N/A,TRUE,"GENERAL"}</definedName>
    <definedName name="ii" localSheetId="10" hidden="1">{"TAB1",#N/A,TRUE,"GENERAL";"TAB2",#N/A,TRUE,"GENERAL";"TAB3",#N/A,TRUE,"GENERAL";"TAB4",#N/A,TRUE,"GENERAL";"TAB5",#N/A,TRUE,"GENERAL"}</definedName>
    <definedName name="ii" localSheetId="6" hidden="1">{"TAB1",#N/A,TRUE,"GENERAL";"TAB2",#N/A,TRUE,"GENERAL";"TAB3",#N/A,TRUE,"GENERAL";"TAB4",#N/A,TRUE,"GENERAL";"TAB5",#N/A,TRUE,"GENERAL"}</definedName>
    <definedName name="ii" localSheetId="9" hidden="1">{"TAB1",#N/A,TRUE,"GENERAL";"TAB2",#N/A,TRUE,"GENERAL";"TAB3",#N/A,TRUE,"GENERAL";"TAB4",#N/A,TRUE,"GENERAL";"TAB5",#N/A,TRUE,"GENERAL"}</definedName>
    <definedName name="ii" localSheetId="8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5" hidden="1">{"via1",#N/A,TRUE,"general";"via2",#N/A,TRUE,"general";"via3",#N/A,TRUE,"general"}</definedName>
    <definedName name="iii" localSheetId="32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localSheetId="33" hidden="1">{"via1",#N/A,TRUE,"general";"via2",#N/A,TRUE,"general";"via3",#N/A,TRUE,"general"}</definedName>
    <definedName name="iii" localSheetId="7" hidden="1">{"via1",#N/A,TRUE,"general";"via2",#N/A,TRUE,"general";"via3",#N/A,TRUE,"general"}</definedName>
    <definedName name="iii" localSheetId="10" hidden="1">{"via1",#N/A,TRUE,"general";"via2",#N/A,TRUE,"general";"via3",#N/A,TRUE,"general"}</definedName>
    <definedName name="iii" localSheetId="6" hidden="1">{"via1",#N/A,TRUE,"general";"via2",#N/A,TRUE,"general";"via3",#N/A,TRUE,"general"}</definedName>
    <definedName name="iii" localSheetId="9" hidden="1">{"via1",#N/A,TRUE,"general";"via2",#N/A,TRUE,"general";"via3",#N/A,TRUE,"general"}</definedName>
    <definedName name="iii" localSheetId="8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localSheetId="32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33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localSheetId="10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localSheetId="9" hidden="1">{"via1",#N/A,TRUE,"general";"via2",#N/A,TRUE,"general";"via3",#N/A,TRUE,"general"}</definedName>
    <definedName name="iiii" localSheetId="8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localSheetId="32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33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localSheetId="10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localSheetId="9" hidden="1">{"via1",#N/A,TRUE,"general";"via2",#N/A,TRUE,"general";"via3",#N/A,TRUE,"general"}</definedName>
    <definedName name="iiiiiiik" localSheetId="8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5" hidden="1">{"TAB1",#N/A,TRUE,"GENERAL";"TAB2",#N/A,TRUE,"GENERAL";"TAB3",#N/A,TRUE,"GENERAL";"TAB4",#N/A,TRUE,"GENERAL";"TAB5",#N/A,TRUE,"GENERAL"}</definedName>
    <definedName name="iiiiuh" localSheetId="32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33" hidden="1">{"TAB1",#N/A,TRUE,"GENERAL";"TAB2",#N/A,TRUE,"GENERAL";"TAB3",#N/A,TRUE,"GENERAL";"TAB4",#N/A,TRUE,"GENERAL";"TAB5",#N/A,TRUE,"GENERAL"}</definedName>
    <definedName name="iiiiuh" localSheetId="7" hidden="1">{"TAB1",#N/A,TRUE,"GENERAL";"TAB2",#N/A,TRUE,"GENERAL";"TAB3",#N/A,TRUE,"GENERAL";"TAB4",#N/A,TRUE,"GENERAL";"TAB5",#N/A,TRUE,"GENERAL"}</definedName>
    <definedName name="iiiiuh" localSheetId="10" hidden="1">{"TAB1",#N/A,TRUE,"GENERAL";"TAB2",#N/A,TRUE,"GENERAL";"TAB3",#N/A,TRUE,"GENERAL";"TAB4",#N/A,TRUE,"GENERAL";"TAB5",#N/A,TRUE,"GENERAL"}</definedName>
    <definedName name="iiiiuh" localSheetId="6" hidden="1">{"TAB1",#N/A,TRUE,"GENERAL";"TAB2",#N/A,TRUE,"GENERAL";"TAB3",#N/A,TRUE,"GENERAL";"TAB4",#N/A,TRUE,"GENERAL";"TAB5",#N/A,TRUE,"GENERAL"}</definedName>
    <definedName name="iiiiuh" localSheetId="9" hidden="1">{"TAB1",#N/A,TRUE,"GENERAL";"TAB2",#N/A,TRUE,"GENERAL";"TAB3",#N/A,TRUE,"GENERAL";"TAB4",#N/A,TRUE,"GENERAL";"TAB5",#N/A,TRUE,"GENERAL"}</definedName>
    <definedName name="iiiiuh" localSheetId="8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localSheetId="32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33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localSheetId="10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localSheetId="9" hidden="1">{"TAB1",#N/A,TRUE,"GENERAL";"TAB2",#N/A,TRUE,"GENERAL";"TAB3",#N/A,TRUE,"GENERAL";"TAB4",#N/A,TRUE,"GENERAL";"TAB5",#N/A,TRUE,"GENERAL"}</definedName>
    <definedName name="iktgvfmu" localSheetId="8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localSheetId="11" hidden="1">#REF!</definedName>
    <definedName name="INGENIERIA1" localSheetId="13" hidden="1">#REF!</definedName>
    <definedName name="INGENIERIA1" localSheetId="14" hidden="1">#REF!</definedName>
    <definedName name="INGENIERIA1" localSheetId="17" hidden="1">#REF!</definedName>
    <definedName name="INGENIERIA1" localSheetId="18" hidden="1">#REF!</definedName>
    <definedName name="INGENIERIA1" localSheetId="19" hidden="1">#REF!</definedName>
    <definedName name="INGENIERIA1" localSheetId="20" hidden="1">#REF!</definedName>
    <definedName name="INGENIERIA1" localSheetId="22" hidden="1">#REF!</definedName>
    <definedName name="INGENIERIA1" localSheetId="23" hidden="1">#REF!</definedName>
    <definedName name="INGENIERIA1" localSheetId="24" hidden="1">#REF!</definedName>
    <definedName name="INGENIERIA1" localSheetId="25" hidden="1">#REF!</definedName>
    <definedName name="INGENIERIA1" localSheetId="26" hidden="1">#REF!</definedName>
    <definedName name="INGENIERIA1" localSheetId="27" hidden="1">#REF!</definedName>
    <definedName name="INGENIERIA1" localSheetId="28" hidden="1">#REF!</definedName>
    <definedName name="INGENIERIA1" localSheetId="29" hidden="1">#REF!</definedName>
    <definedName name="INGENIERIA1" localSheetId="30" hidden="1">#REF!</definedName>
    <definedName name="INGENIERIA1" localSheetId="32" hidden="1">#REF!</definedName>
    <definedName name="INGENIERIA1" localSheetId="1" hidden="1">#REF!</definedName>
    <definedName name="INGENIERIA1" localSheetId="2" hidden="1">#REF!</definedName>
    <definedName name="INGENIERIA1" localSheetId="3" hidden="1">#REF!</definedName>
    <definedName name="INGENIERIA1" hidden="1">#REF!</definedName>
    <definedName name="INGENIERIA11" localSheetId="11" hidden="1">#REF!</definedName>
    <definedName name="INGENIERIA11" localSheetId="13" hidden="1">#REF!</definedName>
    <definedName name="INGENIERIA11" localSheetId="14" hidden="1">#REF!</definedName>
    <definedName name="INGENIERIA11" localSheetId="17" hidden="1">#REF!</definedName>
    <definedName name="INGENIERIA11" localSheetId="18" hidden="1">#REF!</definedName>
    <definedName name="INGENIERIA11" localSheetId="19" hidden="1">#REF!</definedName>
    <definedName name="INGENIERIA11" localSheetId="20" hidden="1">#REF!</definedName>
    <definedName name="INGENIERIA11" localSheetId="22" hidden="1">#REF!</definedName>
    <definedName name="INGENIERIA11" localSheetId="23" hidden="1">#REF!</definedName>
    <definedName name="INGENIERIA11" localSheetId="24" hidden="1">#REF!</definedName>
    <definedName name="INGENIERIA11" localSheetId="25" hidden="1">#REF!</definedName>
    <definedName name="INGENIERIA11" localSheetId="26" hidden="1">#REF!</definedName>
    <definedName name="INGENIERIA11" localSheetId="27" hidden="1">#REF!</definedName>
    <definedName name="INGENIERIA11" localSheetId="28" hidden="1">#REF!</definedName>
    <definedName name="INGENIERIA11" localSheetId="29" hidden="1">#REF!</definedName>
    <definedName name="INGENIERIA11" localSheetId="30" hidden="1">#REF!</definedName>
    <definedName name="INGENIERIA11" localSheetId="5" hidden="1">#REF!</definedName>
    <definedName name="INGENIERIA11" localSheetId="32" hidden="1">#REF!</definedName>
    <definedName name="INGENIERIA11" localSheetId="0" hidden="1">#REF!</definedName>
    <definedName name="INGENIERIA11" localSheetId="33" hidden="1">#REF!</definedName>
    <definedName name="INGENIERIA11" localSheetId="1" hidden="1">#REF!</definedName>
    <definedName name="INGENIERIA11" localSheetId="7" hidden="1">#REF!</definedName>
    <definedName name="INGENIERIA11" localSheetId="10" hidden="1">#REF!</definedName>
    <definedName name="INGENIERIA11" localSheetId="6" hidden="1">#REF!</definedName>
    <definedName name="INGENIERIA11" localSheetId="9" hidden="1">#REF!</definedName>
    <definedName name="INGENIERIA11" localSheetId="8" hidden="1">#REF!</definedName>
    <definedName name="INGENIERIA11" localSheetId="2" hidden="1">#REF!</definedName>
    <definedName name="INGENIERIA11" localSheetId="4" hidden="1">#REF!</definedName>
    <definedName name="INGENIERIA11" localSheetId="3" hidden="1">#REF!</definedName>
    <definedName name="INGENIERIA11" hidden="1">#REF!</definedName>
    <definedName name="INSUMOS_EQUIPOS">'[12]INSUMOS EQUIPOS'!$A$1:$D$105</definedName>
    <definedName name="INSUMOS_MANO_DE_OBRA">'[12]INSUMOS MANO DE OBRA'!$A$1:$H$63</definedName>
    <definedName name="INSUMOSEQUIPOS" localSheetId="5">'[11]INSUMOS EQUIPOS'!$A$7:$D$49</definedName>
    <definedName name="INSUMOSEQUIPOS" localSheetId="32">'[8]INSUMOS EQUIPOS'!$A$7:$D$49</definedName>
    <definedName name="INSUMOSEQUIPOS" localSheetId="0">'[11]INSUMOS EQUIPOS'!$A$7:$D$49</definedName>
    <definedName name="INSUMOSEQUIPOS" localSheetId="33">'[9]INSUMOS EQUIPOS'!$A$7:$D$49</definedName>
    <definedName name="INSUMOSEQUIPOS" localSheetId="10">'[11]INSUMOS EQUIPOS'!$A$7:$D$49</definedName>
    <definedName name="INSUMOSEQUIPOS" localSheetId="9">'[11]INSUMOS EQUIPOS'!$A$7:$D$49</definedName>
    <definedName name="INSUMOSEQUIPOS" localSheetId="8">'[11]INSUMOS EQUIPOS'!$A$7:$D$49</definedName>
    <definedName name="INSUMOSEQUIPOS" localSheetId="2">'[10]INSUMOS EQUIPOS'!$A$7:$D$49</definedName>
    <definedName name="INSUMOSEQUIPOS" localSheetId="4">'[11]INSUMOS EQUIPOS'!$A$7:$D$49</definedName>
    <definedName name="INSUMOSEQUIPOS">'INSUMOS EQUIPOS'!$A$7:$D$49</definedName>
    <definedName name="INSUMOSMANODEOBRA" localSheetId="5">'INSUMOS MANO DE OBRA'!$A$7:$H$61</definedName>
    <definedName name="INSUMOSMANODEOBRA" localSheetId="32">'[8]INSUMOS MANO DE OBRA'!$A$7:$H$61</definedName>
    <definedName name="INSUMOSMANODEOBRA" localSheetId="0">#REF!</definedName>
    <definedName name="INSUMOSMANODEOBRA" localSheetId="33">'[9]INSUMOS MANO DE OBRA'!$A$7:$H$61</definedName>
    <definedName name="INSUMOSMANODEOBRA" localSheetId="10">'INSUMOS MANO DE OBRA'!$A$7:$H$61</definedName>
    <definedName name="INSUMOSMANODEOBRA" localSheetId="9">'INSUMOS MANO DE OBRA'!$A$7:$H$61</definedName>
    <definedName name="INSUMOSMANODEOBRA" localSheetId="8">'INSUMOS MANO DE OBRA'!$A$7:$H$61</definedName>
    <definedName name="INSUMOSMANODEOBRA" localSheetId="2">'[10]INSUMOS MANO DE OBRA'!$A$7:$H$61</definedName>
    <definedName name="INSUMOSMANODEOBRA" localSheetId="4">'INSUMOS MANO DE OBRA'!$A$7:$H$61</definedName>
    <definedName name="INSUMOSMANODEOBRA">[7]PRESUPUESTO!$A$7:$H$61</definedName>
    <definedName name="INSUMOSMATERIALES" localSheetId="5">'[11]INSUMOS MATERIALES'!$A$7:$D$99</definedName>
    <definedName name="INSUMOSMATERIALES" localSheetId="32">'[8]INSUMOS MATERIALES'!$A$7:$D$99</definedName>
    <definedName name="INSUMOSMATERIALES" localSheetId="0">'[11]INSUMOS MATERIALES'!$A$7:$D$99</definedName>
    <definedName name="INSUMOSMATERIALES" localSheetId="33">'[9]INSUMOS MATERIALES'!$A$7:$D$99</definedName>
    <definedName name="INSUMOSMATERIALES" localSheetId="7">'INSUMOS MATERIALES'!$A$7:$D$99</definedName>
    <definedName name="INSUMOSMATERIALES" localSheetId="10">'[11]INSUMOS MATERIALES'!$A$7:$D$99</definedName>
    <definedName name="INSUMOSMATERIALES" localSheetId="9">'[11]INSUMOS MATERIALES'!$A$7:$D$99</definedName>
    <definedName name="INSUMOSMATERIALES" localSheetId="8">'[11]INSUMOS MATERIALES'!$A$7:$D$99</definedName>
    <definedName name="INSUMOSMATERIALES" localSheetId="2">'[10]INSUMOS MATERIALES'!$A$7:$D$99</definedName>
    <definedName name="INSUMOSMATERIALES" localSheetId="4">'[11]INSUMOS MATERIALES'!$A$7:$D$99</definedName>
    <definedName name="INSUMOSMATERIALES">'INSUMOS MATERIALES'!$A$7:$D$99</definedName>
    <definedName name="INSUMOSSERVICIOS" localSheetId="5">'INSUMOS SERVICIOS'!$A$7:$D$21</definedName>
    <definedName name="INSUMOSSERVICIOS" localSheetId="32">'[8]INSUMOS SERVICIOS'!$A$7:$D$21</definedName>
    <definedName name="INSUMOSSERVICIOS" localSheetId="0">#REF!</definedName>
    <definedName name="INSUMOSSERVICIOS" localSheetId="33">'[9]INSUMOS SERVICIOS'!$A$7:$D$21</definedName>
    <definedName name="INSUMOSSERVICIOS" localSheetId="10">'INSUMOS SERVICIOS'!$A$7:$D$21</definedName>
    <definedName name="INSUMOSSERVICIOS" localSheetId="9">'INSUMOS SERVICIOS'!$A$7:$D$21</definedName>
    <definedName name="INSUMOSSERVICIOS" localSheetId="8">'INSUMOS SERVICIOS'!$A$7:$D$21</definedName>
    <definedName name="INSUMOSSERVICIOS" localSheetId="2">'[10]INSUMOS SERVICIOS'!$A$7:$D$21</definedName>
    <definedName name="INSUMOSSERVICIOS" localSheetId="4">'INSUMOS SERVICIOS'!$A$7:$D$21</definedName>
    <definedName name="INSUMOSSERVICIOS">'[7]4.1.54'!$A$7:$D$21</definedName>
    <definedName name="INSUMOSTRANSPORTES" localSheetId="5">'INSUMOS TRANSPORTES'!$A$7:$D$33</definedName>
    <definedName name="INSUMOSTRANSPORTES" localSheetId="32">'[8]INSUMOS TRANSPORTES'!$A$7:$D$33</definedName>
    <definedName name="INSUMOSTRANSPORTES" localSheetId="0">#REF!</definedName>
    <definedName name="INSUMOSTRANSPORTES" localSheetId="33">'[9]INSUMOS TRANSPORTES'!$A$7:$D$33</definedName>
    <definedName name="INSUMOSTRANSPORTES" localSheetId="10">'INSUMOS TRANSPORTES'!$A$7:$D$33</definedName>
    <definedName name="INSUMOSTRANSPORTES" localSheetId="9">'INSUMOS TRANSPORTES'!$A$7:$D$33</definedName>
    <definedName name="INSUMOSTRANSPORTES" localSheetId="8">'INSUMOS TRANSPORTES'!$A$7:$D$33</definedName>
    <definedName name="INSUMOSTRANSPORTES" localSheetId="2">'[10]INSUMOS TRANSPORTES'!$A$7:$D$33</definedName>
    <definedName name="INSUMOSTRANSPORTES" localSheetId="4">'INSUMOS TRANSPORTES'!$A$7:$D$33</definedName>
    <definedName name="INSUMOSTRANSPORTES">[7]PRESUPUESTO!$A$7:$D$33</definedName>
    <definedName name="irng" localSheetId="11" hidden="1">#REF!</definedName>
    <definedName name="irng" localSheetId="13" hidden="1">#REF!</definedName>
    <definedName name="irng" localSheetId="14" hidden="1">#REF!</definedName>
    <definedName name="irng" localSheetId="17" hidden="1">#REF!</definedName>
    <definedName name="irng" localSheetId="18" hidden="1">#REF!</definedName>
    <definedName name="irng" localSheetId="19" hidden="1">#REF!</definedName>
    <definedName name="irng" localSheetId="20" hidden="1">#REF!</definedName>
    <definedName name="irng" localSheetId="22" hidden="1">#REF!</definedName>
    <definedName name="irng" localSheetId="23" hidden="1">#REF!</definedName>
    <definedName name="irng" localSheetId="24" hidden="1">#REF!</definedName>
    <definedName name="irng" localSheetId="25" hidden="1">#REF!</definedName>
    <definedName name="irng" localSheetId="26" hidden="1">#REF!</definedName>
    <definedName name="irng" localSheetId="27" hidden="1">#REF!</definedName>
    <definedName name="irng" localSheetId="28" hidden="1">#REF!</definedName>
    <definedName name="irng" localSheetId="29" hidden="1">#REF!</definedName>
    <definedName name="irng" localSheetId="30" hidden="1">#REF!</definedName>
    <definedName name="irng" localSheetId="5" hidden="1">#REF!</definedName>
    <definedName name="irng" localSheetId="32" hidden="1">#REF!</definedName>
    <definedName name="irng" localSheetId="0" hidden="1">#REF!</definedName>
    <definedName name="irng" localSheetId="33" hidden="1">#REF!</definedName>
    <definedName name="irng" localSheetId="1" hidden="1">#REF!</definedName>
    <definedName name="irng" localSheetId="7" hidden="1">#REF!</definedName>
    <definedName name="irng" localSheetId="10" hidden="1">#REF!</definedName>
    <definedName name="irng" localSheetId="6" hidden="1">#REF!</definedName>
    <definedName name="irng" localSheetId="9" hidden="1">#REF!</definedName>
    <definedName name="irng" localSheetId="8" hidden="1">#REF!</definedName>
    <definedName name="irng" localSheetId="2" hidden="1">#REF!</definedName>
    <definedName name="irng" localSheetId="4" hidden="1">#REF!</definedName>
    <definedName name="irng" localSheetId="3" hidden="1">#REF!</definedName>
    <definedName name="irng" hidden="1">#REF!</definedName>
    <definedName name="IUI" localSheetId="5" hidden="1">{"TAB1",#N/A,TRUE,"GENERAL";"TAB2",#N/A,TRUE,"GENERAL";"TAB3",#N/A,TRUE,"GENERAL";"TAB4",#N/A,TRUE,"GENERAL";"TAB5",#N/A,TRUE,"GENERAL"}</definedName>
    <definedName name="IUI" localSheetId="32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localSheetId="33" hidden="1">{"TAB1",#N/A,TRUE,"GENERAL";"TAB2",#N/A,TRUE,"GENERAL";"TAB3",#N/A,TRUE,"GENERAL";"TAB4",#N/A,TRUE,"GENERAL";"TAB5",#N/A,TRUE,"GENERAL"}</definedName>
    <definedName name="IUI" localSheetId="7" hidden="1">{"TAB1",#N/A,TRUE,"GENERAL";"TAB2",#N/A,TRUE,"GENERAL";"TAB3",#N/A,TRUE,"GENERAL";"TAB4",#N/A,TRUE,"GENERAL";"TAB5",#N/A,TRUE,"GENERAL"}</definedName>
    <definedName name="IUI" localSheetId="10" hidden="1">{"TAB1",#N/A,TRUE,"GENERAL";"TAB2",#N/A,TRUE,"GENERAL";"TAB3",#N/A,TRUE,"GENERAL";"TAB4",#N/A,TRUE,"GENERAL";"TAB5",#N/A,TRUE,"GENERAL"}</definedName>
    <definedName name="IUI" localSheetId="6" hidden="1">{"TAB1",#N/A,TRUE,"GENERAL";"TAB2",#N/A,TRUE,"GENERAL";"TAB3",#N/A,TRUE,"GENERAL";"TAB4",#N/A,TRUE,"GENERAL";"TAB5",#N/A,TRUE,"GENERAL"}</definedName>
    <definedName name="IUI" localSheetId="9" hidden="1">{"TAB1",#N/A,TRUE,"GENERAL";"TAB2",#N/A,TRUE,"GENERAL";"TAB3",#N/A,TRUE,"GENERAL";"TAB4",#N/A,TRUE,"GENERAL";"TAB5",#N/A,TRUE,"GENERAL"}</definedName>
    <definedName name="IUI" localSheetId="8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localSheetId="32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33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localSheetId="10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localSheetId="9" hidden="1">{"TAB1",#N/A,TRUE,"GENERAL";"TAB2",#N/A,TRUE,"GENERAL";"TAB3",#N/A,TRUE,"GENERAL";"TAB4",#N/A,TRUE,"GENERAL";"TAB5",#N/A,TRUE,"GENERAL"}</definedName>
    <definedName name="iuit7" localSheetId="8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5" hidden="1">{"via1",#N/A,TRUE,"general";"via2",#N/A,TRUE,"general";"via3",#N/A,TRUE,"general"}</definedName>
    <definedName name="iul" localSheetId="32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localSheetId="33" hidden="1">{"via1",#N/A,TRUE,"general";"via2",#N/A,TRUE,"general";"via3",#N/A,TRUE,"general"}</definedName>
    <definedName name="iul" localSheetId="7" hidden="1">{"via1",#N/A,TRUE,"general";"via2",#N/A,TRUE,"general";"via3",#N/A,TRUE,"general"}</definedName>
    <definedName name="iul" localSheetId="10" hidden="1">{"via1",#N/A,TRUE,"general";"via2",#N/A,TRUE,"general";"via3",#N/A,TRUE,"general"}</definedName>
    <definedName name="iul" localSheetId="6" hidden="1">{"via1",#N/A,TRUE,"general";"via2",#N/A,TRUE,"general";"via3",#N/A,TRUE,"general"}</definedName>
    <definedName name="iul" localSheetId="9" hidden="1">{"via1",#N/A,TRUE,"general";"via2",#N/A,TRUE,"general";"via3",#N/A,TRUE,"general"}</definedName>
    <definedName name="iul" localSheetId="8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localSheetId="32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33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localSheetId="10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localSheetId="9" hidden="1">{"via1",#N/A,TRUE,"general";"via2",#N/A,TRUE,"general";"via3",#N/A,TRUE,"general"}</definedName>
    <definedName name="iuouio" localSheetId="8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5" hidden="1">{"TAB1",#N/A,TRUE,"GENERAL";"TAB2",#N/A,TRUE,"GENERAL";"TAB3",#N/A,TRUE,"GENERAL";"TAB4",#N/A,TRUE,"GENERAL";"TAB5",#N/A,TRUE,"GENERAL"}</definedName>
    <definedName name="iuyi9" localSheetId="32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33" hidden="1">{"TAB1",#N/A,TRUE,"GENERAL";"TAB2",#N/A,TRUE,"GENERAL";"TAB3",#N/A,TRUE,"GENERAL";"TAB4",#N/A,TRUE,"GENERAL";"TAB5",#N/A,TRUE,"GENERAL"}</definedName>
    <definedName name="iuyi9" localSheetId="7" hidden="1">{"TAB1",#N/A,TRUE,"GENERAL";"TAB2",#N/A,TRUE,"GENERAL";"TAB3",#N/A,TRUE,"GENERAL";"TAB4",#N/A,TRUE,"GENERAL";"TAB5",#N/A,TRUE,"GENERAL"}</definedName>
    <definedName name="iuyi9" localSheetId="10" hidden="1">{"TAB1",#N/A,TRUE,"GENERAL";"TAB2",#N/A,TRUE,"GENERAL";"TAB3",#N/A,TRUE,"GENERAL";"TAB4",#N/A,TRUE,"GENERAL";"TAB5",#N/A,TRUE,"GENERAL"}</definedName>
    <definedName name="iuyi9" localSheetId="6" hidden="1">{"TAB1",#N/A,TRUE,"GENERAL";"TAB2",#N/A,TRUE,"GENERAL";"TAB3",#N/A,TRUE,"GENERAL";"TAB4",#N/A,TRUE,"GENERAL";"TAB5",#N/A,TRUE,"GENERAL"}</definedName>
    <definedName name="iuyi9" localSheetId="9" hidden="1">{"TAB1",#N/A,TRUE,"GENERAL";"TAB2",#N/A,TRUE,"GENERAL";"TAB3",#N/A,TRUE,"GENERAL";"TAB4",#N/A,TRUE,"GENERAL";"TAB5",#N/A,TRUE,"GENERAL"}</definedName>
    <definedName name="iuyi9" localSheetId="8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5" hidden="1">{"via1",#N/A,TRUE,"general";"via2",#N/A,TRUE,"general";"via3",#N/A,TRUE,"general"}</definedName>
    <definedName name="iyuiuyi" localSheetId="32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localSheetId="33" hidden="1">{"via1",#N/A,TRUE,"general";"via2",#N/A,TRUE,"general";"via3",#N/A,TRUE,"general"}</definedName>
    <definedName name="iyuiuyi" localSheetId="7" hidden="1">{"via1",#N/A,TRUE,"general";"via2",#N/A,TRUE,"general";"via3",#N/A,TRUE,"general"}</definedName>
    <definedName name="iyuiuyi" localSheetId="10" hidden="1">{"via1",#N/A,TRUE,"general";"via2",#N/A,TRUE,"general";"via3",#N/A,TRUE,"general"}</definedName>
    <definedName name="iyuiuyi" localSheetId="6" hidden="1">{"via1",#N/A,TRUE,"general";"via2",#N/A,TRUE,"general";"via3",#N/A,TRUE,"general"}</definedName>
    <definedName name="iyuiuyi" localSheetId="9" hidden="1">{"via1",#N/A,TRUE,"general";"via2",#N/A,TRUE,"general";"via3",#N/A,TRUE,"general"}</definedName>
    <definedName name="iyuiuyi" localSheetId="8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5" hidden="1">{"TAB1",#N/A,TRUE,"GENERAL";"TAB2",#N/A,TRUE,"GENERAL";"TAB3",#N/A,TRUE,"GENERAL";"TAB4",#N/A,TRUE,"GENERAL";"TAB5",#N/A,TRUE,"GENERAL"}</definedName>
    <definedName name="j" localSheetId="32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33" hidden="1">{"TAB1",#N/A,TRUE,"GENERAL";"TAB2",#N/A,TRUE,"GENERAL";"TAB3",#N/A,TRUE,"GENERAL";"TAB4",#N/A,TRUE,"GENERAL";"TAB5",#N/A,TRUE,"GENERAL"}</definedName>
    <definedName name="j" localSheetId="7" hidden="1">{"TAB1",#N/A,TRUE,"GENERAL";"TAB2",#N/A,TRUE,"GENERAL";"TAB3",#N/A,TRUE,"GENERAL";"TAB4",#N/A,TRUE,"GENERAL";"TAB5",#N/A,TRUE,"GENERAL"}</definedName>
    <definedName name="j" localSheetId="10" hidden="1">{"TAB1",#N/A,TRUE,"GENERAL";"TAB2",#N/A,TRUE,"GENERAL";"TAB3",#N/A,TRUE,"GENERAL";"TAB4",#N/A,TRUE,"GENERAL";"TAB5",#N/A,TRUE,"GENERAL"}</definedName>
    <definedName name="j" localSheetId="6" hidden="1">{"TAB1",#N/A,TRUE,"GENERAL";"TAB2",#N/A,TRUE,"GENERAL";"TAB3",#N/A,TRUE,"GENERAL";"TAB4",#N/A,TRUE,"GENERAL";"TAB5",#N/A,TRUE,"GENERAL"}</definedName>
    <definedName name="j" localSheetId="9" hidden="1">{"TAB1",#N/A,TRUE,"GENERAL";"TAB2",#N/A,TRUE,"GENERAL";"TAB3",#N/A,TRUE,"GENERAL";"TAB4",#N/A,TRUE,"GENERAL";"TAB5",#N/A,TRUE,"GENERAL"}</definedName>
    <definedName name="j" localSheetId="8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5" hidden="1">{"via1",#N/A,TRUE,"general";"via2",#N/A,TRUE,"general";"via3",#N/A,TRUE,"general"}</definedName>
    <definedName name="jd" localSheetId="32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localSheetId="33" hidden="1">{"via1",#N/A,TRUE,"general";"via2",#N/A,TRUE,"general";"via3",#N/A,TRUE,"general"}</definedName>
    <definedName name="jd" localSheetId="7" hidden="1">{"via1",#N/A,TRUE,"general";"via2",#N/A,TRUE,"general";"via3",#N/A,TRUE,"general"}</definedName>
    <definedName name="jd" localSheetId="10" hidden="1">{"via1",#N/A,TRUE,"general";"via2",#N/A,TRUE,"general";"via3",#N/A,TRUE,"general"}</definedName>
    <definedName name="jd" localSheetId="6" hidden="1">{"via1",#N/A,TRUE,"general";"via2",#N/A,TRUE,"general";"via3",#N/A,TRUE,"general"}</definedName>
    <definedName name="jd" localSheetId="9" hidden="1">{"via1",#N/A,TRUE,"general";"via2",#N/A,TRUE,"general";"via3",#N/A,TRUE,"general"}</definedName>
    <definedName name="jd" localSheetId="8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5" hidden="1">{"TAB1",#N/A,TRUE,"GENERAL";"TAB2",#N/A,TRUE,"GENERAL";"TAB3",#N/A,TRUE,"GENERAL";"TAB4",#N/A,TRUE,"GENERAL";"TAB5",#N/A,TRUE,"GENERAL"}</definedName>
    <definedName name="jdh" localSheetId="32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33" hidden="1">{"TAB1",#N/A,TRUE,"GENERAL";"TAB2",#N/A,TRUE,"GENERAL";"TAB3",#N/A,TRUE,"GENERAL";"TAB4",#N/A,TRUE,"GENERAL";"TAB5",#N/A,TRUE,"GENERAL"}</definedName>
    <definedName name="jdh" localSheetId="7" hidden="1">{"TAB1",#N/A,TRUE,"GENERAL";"TAB2",#N/A,TRUE,"GENERAL";"TAB3",#N/A,TRUE,"GENERAL";"TAB4",#N/A,TRUE,"GENERAL";"TAB5",#N/A,TRUE,"GENERAL"}</definedName>
    <definedName name="jdh" localSheetId="10" hidden="1">{"TAB1",#N/A,TRUE,"GENERAL";"TAB2",#N/A,TRUE,"GENERAL";"TAB3",#N/A,TRUE,"GENERAL";"TAB4",#N/A,TRUE,"GENERAL";"TAB5",#N/A,TRUE,"GENERAL"}</definedName>
    <definedName name="jdh" localSheetId="6" hidden="1">{"TAB1",#N/A,TRUE,"GENERAL";"TAB2",#N/A,TRUE,"GENERAL";"TAB3",#N/A,TRUE,"GENERAL";"TAB4",#N/A,TRUE,"GENERAL";"TAB5",#N/A,TRUE,"GENERAL"}</definedName>
    <definedName name="jdh" localSheetId="9" hidden="1">{"TAB1",#N/A,TRUE,"GENERAL";"TAB2",#N/A,TRUE,"GENERAL";"TAB3",#N/A,TRUE,"GENERAL";"TAB4",#N/A,TRUE,"GENERAL";"TAB5",#N/A,TRUE,"GENERAL"}</definedName>
    <definedName name="jdh" localSheetId="8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localSheetId="32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33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localSheetId="10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localSheetId="9" hidden="1">{"TAB1",#N/A,TRUE,"GENERAL";"TAB2",#N/A,TRUE,"GENERAL";"TAB3",#N/A,TRUE,"GENERAL";"TAB4",#N/A,TRUE,"GENERAL";"TAB5",#N/A,TRUE,"GENERAL"}</definedName>
    <definedName name="jeytj" localSheetId="8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11" hidden="1">#REF!</definedName>
    <definedName name="jfç" localSheetId="13" hidden="1">#REF!</definedName>
    <definedName name="jfç" localSheetId="14" hidden="1">#REF!</definedName>
    <definedName name="jfç" localSheetId="17" hidden="1">#REF!</definedName>
    <definedName name="jfç" localSheetId="18" hidden="1">#REF!</definedName>
    <definedName name="jfç" localSheetId="19" hidden="1">#REF!</definedName>
    <definedName name="jfç" localSheetId="20" hidden="1">#REF!</definedName>
    <definedName name="jfç" localSheetId="22" hidden="1">#REF!</definedName>
    <definedName name="jfç" localSheetId="23" hidden="1">#REF!</definedName>
    <definedName name="jfç" localSheetId="24" hidden="1">#REF!</definedName>
    <definedName name="jfç" localSheetId="25" hidden="1">#REF!</definedName>
    <definedName name="jfç" localSheetId="26" hidden="1">#REF!</definedName>
    <definedName name="jfç" localSheetId="27" hidden="1">#REF!</definedName>
    <definedName name="jfç" localSheetId="28" hidden="1">#REF!</definedName>
    <definedName name="jfç" localSheetId="29" hidden="1">#REF!</definedName>
    <definedName name="jfç" localSheetId="30" hidden="1">#REF!</definedName>
    <definedName name="jfç" localSheetId="32" hidden="1">#REF!</definedName>
    <definedName name="jfç" localSheetId="1" hidden="1">#REF!</definedName>
    <definedName name="jfç" localSheetId="2" hidden="1">#REF!</definedName>
    <definedName name="jfç" localSheetId="3" hidden="1">#REF!</definedName>
    <definedName name="jfç" hidden="1">#REF!</definedName>
    <definedName name="jfhjfrt" localSheetId="5" hidden="1">{"TAB1",#N/A,TRUE,"GENERAL";"TAB2",#N/A,TRUE,"GENERAL";"TAB3",#N/A,TRUE,"GENERAL";"TAB4",#N/A,TRUE,"GENERAL";"TAB5",#N/A,TRUE,"GENERAL"}</definedName>
    <definedName name="jfhjfrt" localSheetId="32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localSheetId="33" hidden="1">{"TAB1",#N/A,TRUE,"GENERAL";"TAB2",#N/A,TRUE,"GENERAL";"TAB3",#N/A,TRUE,"GENERAL";"TAB4",#N/A,TRUE,"GENERAL";"TAB5",#N/A,TRUE,"GENERAL"}</definedName>
    <definedName name="jfhjfrt" localSheetId="7" hidden="1">{"TAB1",#N/A,TRUE,"GENERAL";"TAB2",#N/A,TRUE,"GENERAL";"TAB3",#N/A,TRUE,"GENERAL";"TAB4",#N/A,TRUE,"GENERAL";"TAB5",#N/A,TRUE,"GENERAL"}</definedName>
    <definedName name="jfhjfrt" localSheetId="10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localSheetId="9" hidden="1">{"TAB1",#N/A,TRUE,"GENERAL";"TAB2",#N/A,TRUE,"GENERAL";"TAB3",#N/A,TRUE,"GENERAL";"TAB4",#N/A,TRUE,"GENERAL";"TAB5",#N/A,TRUE,"GENERAL"}</definedName>
    <definedName name="jfhjfrt" localSheetId="8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5" hidden="1">{"via1",#N/A,TRUE,"general";"via2",#N/A,TRUE,"general";"via3",#N/A,TRUE,"general"}</definedName>
    <definedName name="jgfj" localSheetId="32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localSheetId="33" hidden="1">{"via1",#N/A,TRUE,"general";"via2",#N/A,TRUE,"general";"via3",#N/A,TRUE,"general"}</definedName>
    <definedName name="jgfj" localSheetId="7" hidden="1">{"via1",#N/A,TRUE,"general";"via2",#N/A,TRUE,"general";"via3",#N/A,TRUE,"general"}</definedName>
    <definedName name="jgfj" localSheetId="10" hidden="1">{"via1",#N/A,TRUE,"general";"via2",#N/A,TRUE,"general";"via3",#N/A,TRUE,"general"}</definedName>
    <definedName name="jgfj" localSheetId="6" hidden="1">{"via1",#N/A,TRUE,"general";"via2",#N/A,TRUE,"general";"via3",#N/A,TRUE,"general"}</definedName>
    <definedName name="jgfj" localSheetId="9" hidden="1">{"via1",#N/A,TRUE,"general";"via2",#N/A,TRUE,"general";"via3",#N/A,TRUE,"general"}</definedName>
    <definedName name="jgfj" localSheetId="8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5" hidden="1">{"TAB1",#N/A,TRUE,"GENERAL";"TAB2",#N/A,TRUE,"GENERAL";"TAB3",#N/A,TRUE,"GENERAL";"TAB4",#N/A,TRUE,"GENERAL";"TAB5",#N/A,TRUE,"GENERAL"}</definedName>
    <definedName name="jghj" localSheetId="32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33" hidden="1">{"TAB1",#N/A,TRUE,"GENERAL";"TAB2",#N/A,TRUE,"GENERAL";"TAB3",#N/A,TRUE,"GENERAL";"TAB4",#N/A,TRUE,"GENERAL";"TAB5",#N/A,TRUE,"GENERAL"}</definedName>
    <definedName name="jghj" localSheetId="7" hidden="1">{"TAB1",#N/A,TRUE,"GENERAL";"TAB2",#N/A,TRUE,"GENERAL";"TAB3",#N/A,TRUE,"GENERAL";"TAB4",#N/A,TRUE,"GENERAL";"TAB5",#N/A,TRUE,"GENERAL"}</definedName>
    <definedName name="jghj" localSheetId="10" hidden="1">{"TAB1",#N/A,TRUE,"GENERAL";"TAB2",#N/A,TRUE,"GENERAL";"TAB3",#N/A,TRUE,"GENERAL";"TAB4",#N/A,TRUE,"GENERAL";"TAB5",#N/A,TRUE,"GENERAL"}</definedName>
    <definedName name="jghj" localSheetId="6" hidden="1">{"TAB1",#N/A,TRUE,"GENERAL";"TAB2",#N/A,TRUE,"GENERAL";"TAB3",#N/A,TRUE,"GENERAL";"TAB4",#N/A,TRUE,"GENERAL";"TAB5",#N/A,TRUE,"GENERAL"}</definedName>
    <definedName name="jghj" localSheetId="9" hidden="1">{"TAB1",#N/A,TRUE,"GENERAL";"TAB2",#N/A,TRUE,"GENERAL";"TAB3",#N/A,TRUE,"GENERAL";"TAB4",#N/A,TRUE,"GENERAL";"TAB5",#N/A,TRUE,"GENERAL"}</definedName>
    <definedName name="jghj" localSheetId="8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localSheetId="32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33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localSheetId="10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localSheetId="9" hidden="1">{"TAB1",#N/A,TRUE,"GENERAL";"TAB2",#N/A,TRUE,"GENERAL";"TAB3",#N/A,TRUE,"GENERAL";"TAB4",#N/A,TRUE,"GENERAL";"TAB5",#N/A,TRUE,"GENERAL"}</definedName>
    <definedName name="jgj" localSheetId="8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localSheetId="32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33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localSheetId="10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localSheetId="9" hidden="1">{"TAB1",#N/A,TRUE,"GENERAL";"TAB2",#N/A,TRUE,"GENERAL";"TAB3",#N/A,TRUE,"GENERAL";"TAB4",#N/A,TRUE,"GENERAL";"TAB5",#N/A,TRUE,"GENERAL"}</definedName>
    <definedName name="jhg" localSheetId="8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5" hidden="1">{"via1",#N/A,TRUE,"general";"via2",#N/A,TRUE,"general";"via3",#N/A,TRUE,"general"}</definedName>
    <definedName name="jhjyj" localSheetId="32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localSheetId="33" hidden="1">{"via1",#N/A,TRUE,"general";"via2",#N/A,TRUE,"general";"via3",#N/A,TRUE,"general"}</definedName>
    <definedName name="jhjyj" localSheetId="7" hidden="1">{"via1",#N/A,TRUE,"general";"via2",#N/A,TRUE,"general";"via3",#N/A,TRUE,"general"}</definedName>
    <definedName name="jhjyj" localSheetId="10" hidden="1">{"via1",#N/A,TRUE,"general";"via2",#N/A,TRUE,"general";"via3",#N/A,TRUE,"general"}</definedName>
    <definedName name="jhjyj" localSheetId="6" hidden="1">{"via1",#N/A,TRUE,"general";"via2",#N/A,TRUE,"general";"via3",#N/A,TRUE,"general"}</definedName>
    <definedName name="jhjyj" localSheetId="9" hidden="1">{"via1",#N/A,TRUE,"general";"via2",#N/A,TRUE,"general";"via3",#N/A,TRUE,"general"}</definedName>
    <definedName name="jhjyj" localSheetId="8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5" hidden="1">{"TAB1",#N/A,TRUE,"GENERAL";"TAB2",#N/A,TRUE,"GENERAL";"TAB3",#N/A,TRUE,"GENERAL";"TAB4",#N/A,TRUE,"GENERAL";"TAB5",#N/A,TRUE,"GENERAL"}</definedName>
    <definedName name="JHK" localSheetId="32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33" hidden="1">{"TAB1",#N/A,TRUE,"GENERAL";"TAB2",#N/A,TRUE,"GENERAL";"TAB3",#N/A,TRUE,"GENERAL";"TAB4",#N/A,TRUE,"GENERAL";"TAB5",#N/A,TRUE,"GENERAL"}</definedName>
    <definedName name="JHK" localSheetId="7" hidden="1">{"TAB1",#N/A,TRUE,"GENERAL";"TAB2",#N/A,TRUE,"GENERAL";"TAB3",#N/A,TRUE,"GENERAL";"TAB4",#N/A,TRUE,"GENERAL";"TAB5",#N/A,TRUE,"GENERAL"}</definedName>
    <definedName name="JHK" localSheetId="10" hidden="1">{"TAB1",#N/A,TRUE,"GENERAL";"TAB2",#N/A,TRUE,"GENERAL";"TAB3",#N/A,TRUE,"GENERAL";"TAB4",#N/A,TRUE,"GENERAL";"TAB5",#N/A,TRUE,"GENERAL"}</definedName>
    <definedName name="JHK" localSheetId="6" hidden="1">{"TAB1",#N/A,TRUE,"GENERAL";"TAB2",#N/A,TRUE,"GENERAL";"TAB3",#N/A,TRUE,"GENERAL";"TAB4",#N/A,TRUE,"GENERAL";"TAB5",#N/A,TRUE,"GENERAL"}</definedName>
    <definedName name="JHK" localSheetId="9" hidden="1">{"TAB1",#N/A,TRUE,"GENERAL";"TAB2",#N/A,TRUE,"GENERAL";"TAB3",#N/A,TRUE,"GENERAL";"TAB4",#N/A,TRUE,"GENERAL";"TAB5",#N/A,TRUE,"GENERAL"}</definedName>
    <definedName name="JHK" localSheetId="8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localSheetId="32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33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localSheetId="10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localSheetId="9" hidden="1">{"TAB1",#N/A,TRUE,"GENERAL";"TAB2",#N/A,TRUE,"GENERAL";"TAB3",#N/A,TRUE,"GENERAL";"TAB4",#N/A,TRUE,"GENERAL";"TAB5",#N/A,TRUE,"GENERAL"}</definedName>
    <definedName name="jhkgjkvf" localSheetId="8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localSheetId="5" hidden="1">{"via1",#N/A,TRUE,"general";"via2",#N/A,TRUE,"general";"via3",#N/A,TRUE,"general"}</definedName>
    <definedName name="jjfq" localSheetId="32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33" hidden="1">{"via1",#N/A,TRUE,"general";"via2",#N/A,TRUE,"general";"via3",#N/A,TRUE,"general"}</definedName>
    <definedName name="jjfq" localSheetId="7" hidden="1">{"via1",#N/A,TRUE,"general";"via2",#N/A,TRUE,"general";"via3",#N/A,TRUE,"general"}</definedName>
    <definedName name="jjfq" localSheetId="10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localSheetId="9" hidden="1">{"via1",#N/A,TRUE,"general";"via2",#N/A,TRUE,"general";"via3",#N/A,TRUE,"general"}</definedName>
    <definedName name="jjfq" localSheetId="8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5" hidden="1">{#N/A,#N/A,FALSE,"Hoja1";#N/A,#N/A,FALSE,"Hoja2"}</definedName>
    <definedName name="JJJ" localSheetId="32" hidden="1">{#N/A,#N/A,FALSE,"Hoja1";#N/A,#N/A,FALSE,"Hoja2"}</definedName>
    <definedName name="JJJ" localSheetId="0" hidden="1">{#N/A,#N/A,FALSE,"Hoja1";#N/A,#N/A,FALSE,"Hoja2"}</definedName>
    <definedName name="JJJ" localSheetId="33" hidden="1">{#N/A,#N/A,FALSE,"Hoja1";#N/A,#N/A,FALSE,"Hoja2"}</definedName>
    <definedName name="JJJ" localSheetId="7" hidden="1">{#N/A,#N/A,FALSE,"Hoja1";#N/A,#N/A,FALSE,"Hoja2"}</definedName>
    <definedName name="JJJ" localSheetId="10" hidden="1">{#N/A,#N/A,FALSE,"Hoja1";#N/A,#N/A,FALSE,"Hoja2"}</definedName>
    <definedName name="JJJ" localSheetId="6" hidden="1">{#N/A,#N/A,FALSE,"Hoja1";#N/A,#N/A,FALSE,"Hoja2"}</definedName>
    <definedName name="JJJ" localSheetId="9" hidden="1">{#N/A,#N/A,FALSE,"Hoja1";#N/A,#N/A,FALSE,"Hoja2"}</definedName>
    <definedName name="JJJ" localSheetId="8" hidden="1">{#N/A,#N/A,FALSE,"Hoja1";#N/A,#N/A,FALSE,"Hoja2"}</definedName>
    <definedName name="JJJ" localSheetId="2" hidden="1">{#N/A,#N/A,FALSE,"Hoja1";#N/A,#N/A,FALSE,"Hoja2"}</definedName>
    <definedName name="JJJ" localSheetId="4" hidden="1">{#N/A,#N/A,FALSE,"Hoja1";#N/A,#N/A,FALSE,"Hoja2"}</definedName>
    <definedName name="JJJ" hidden="1">{#N/A,#N/A,FALSE,"Hoja1";#N/A,#N/A,FALSE,"Hoja2"}</definedName>
    <definedName name="jjjhjddfg" localSheetId="5" hidden="1">{"via1",#N/A,TRUE,"general";"via2",#N/A,TRUE,"general";"via3",#N/A,TRUE,"general"}</definedName>
    <definedName name="jjjhjddfg" localSheetId="32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localSheetId="33" hidden="1">{"via1",#N/A,TRUE,"general";"via2",#N/A,TRUE,"general";"via3",#N/A,TRUE,"general"}</definedName>
    <definedName name="jjjhjddfg" localSheetId="7" hidden="1">{"via1",#N/A,TRUE,"general";"via2",#N/A,TRUE,"general";"via3",#N/A,TRUE,"general"}</definedName>
    <definedName name="jjjhjddfg" localSheetId="10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localSheetId="9" hidden="1">{"via1",#N/A,TRUE,"general";"via2",#N/A,TRUE,"general";"via3",#N/A,TRUE,"general"}</definedName>
    <definedName name="jjjhjddfg" localSheetId="8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localSheetId="32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33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localSheetId="10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localSheetId="9" hidden="1">{"via1",#N/A,TRUE,"general";"via2",#N/A,TRUE,"general";"via3",#N/A,TRUE,"general"}</definedName>
    <definedName name="jjjjju" localSheetId="8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localSheetId="32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33" hidden="1">{"TAB1",#N/A,TRUE,"GENERAL";"TAB2",#N/A,TRUE,"GENERAL";"TAB3",#N/A,TRUE,"GENERAL";"TAB4",#N/A,TRUE,"GENERAL";"TAB5",#N/A,TRUE,"GENERAL"}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localSheetId="10" hidden="1">{"TAB1",#N/A,TRUE,"GENERAL";"TAB2",#N/A,TRUE,"GENERAL";"TAB3",#N/A,TRUE,"GENERAL";"TAB4",#N/A,TRUE,"GENERAL";"TAB5",#N/A,TRUE,"GENERAL"}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localSheetId="9" hidden="1">{"TAB1",#N/A,TRUE,"GENERAL";"TAB2",#N/A,TRUE,"GENERAL";"TAB3",#N/A,TRUE,"GENERAL";"TAB4",#N/A,TRUE,"GENERAL";"TAB5",#N/A,TRUE,"GENERAL"}</definedName>
    <definedName name="jjujujty" localSheetId="8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5" hidden="1">{"via1",#N/A,TRUE,"general";"via2",#N/A,TRUE,"general";"via3",#N/A,TRUE,"general"}</definedName>
    <definedName name="jjyjy" localSheetId="32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localSheetId="33" hidden="1">{"via1",#N/A,TRUE,"general";"via2",#N/A,TRUE,"general";"via3",#N/A,TRUE,"general"}</definedName>
    <definedName name="jjyjy" localSheetId="7" hidden="1">{"via1",#N/A,TRUE,"general";"via2",#N/A,TRUE,"general";"via3",#N/A,TRUE,"general"}</definedName>
    <definedName name="jjyjy" localSheetId="10" hidden="1">{"via1",#N/A,TRUE,"general";"via2",#N/A,TRUE,"general";"via3",#N/A,TRUE,"general"}</definedName>
    <definedName name="jjyjy" localSheetId="6" hidden="1">{"via1",#N/A,TRUE,"general";"via2",#N/A,TRUE,"general";"via3",#N/A,TRUE,"general"}</definedName>
    <definedName name="jjyjy" localSheetId="9" hidden="1">{"via1",#N/A,TRUE,"general";"via2",#N/A,TRUE,"general";"via3",#N/A,TRUE,"general"}</definedName>
    <definedName name="jjyjy" localSheetId="8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5" hidden="1">{"TAB1",#N/A,TRUE,"GENERAL";"TAB2",#N/A,TRUE,"GENERAL";"TAB3",#N/A,TRUE,"GENERAL";"TAB4",#N/A,TRUE,"GENERAL";"TAB5",#N/A,TRUE,"GENERAL"}</definedName>
    <definedName name="jkk" localSheetId="32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33" hidden="1">{"TAB1",#N/A,TRUE,"GENERAL";"TAB2",#N/A,TRUE,"GENERAL";"TAB3",#N/A,TRUE,"GENERAL";"TAB4",#N/A,TRUE,"GENERAL";"TAB5",#N/A,TRUE,"GENERAL"}</definedName>
    <definedName name="jkk" localSheetId="7" hidden="1">{"TAB1",#N/A,TRUE,"GENERAL";"TAB2",#N/A,TRUE,"GENERAL";"TAB3",#N/A,TRUE,"GENERAL";"TAB4",#N/A,TRUE,"GENERAL";"TAB5",#N/A,TRUE,"GENERAL"}</definedName>
    <definedName name="jkk" localSheetId="10" hidden="1">{"TAB1",#N/A,TRUE,"GENERAL";"TAB2",#N/A,TRUE,"GENERAL";"TAB3",#N/A,TRUE,"GENERAL";"TAB4",#N/A,TRUE,"GENERAL";"TAB5",#N/A,TRUE,"GENERAL"}</definedName>
    <definedName name="jkk" localSheetId="6" hidden="1">{"TAB1",#N/A,TRUE,"GENERAL";"TAB2",#N/A,TRUE,"GENERAL";"TAB3",#N/A,TRUE,"GENERAL";"TAB4",#N/A,TRUE,"GENERAL";"TAB5",#N/A,TRUE,"GENERAL"}</definedName>
    <definedName name="jkk" localSheetId="9" hidden="1">{"TAB1",#N/A,TRUE,"GENERAL";"TAB2",#N/A,TRUE,"GENERAL";"TAB3",#N/A,TRUE,"GENERAL";"TAB4",#N/A,TRUE,"GENERAL";"TAB5",#N/A,TRUE,"GENERAL"}</definedName>
    <definedName name="jkk" localSheetId="8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RYJ" localSheetId="5" hidden="1">{"via1",#N/A,TRUE,"general";"via2",#N/A,TRUE,"general";"via3",#N/A,TRUE,"general"}</definedName>
    <definedName name="JRYJ" localSheetId="32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localSheetId="33" hidden="1">{"via1",#N/A,TRUE,"general";"via2",#N/A,TRUE,"general";"via3",#N/A,TRUE,"general"}</definedName>
    <definedName name="JRYJ" localSheetId="7" hidden="1">{"via1",#N/A,TRUE,"general";"via2",#N/A,TRUE,"general";"via3",#N/A,TRUE,"general"}</definedName>
    <definedName name="JRYJ" localSheetId="10" hidden="1">{"via1",#N/A,TRUE,"general";"via2",#N/A,TRUE,"general";"via3",#N/A,TRUE,"general"}</definedName>
    <definedName name="JRYJ" localSheetId="6" hidden="1">{"via1",#N/A,TRUE,"general";"via2",#N/A,TRUE,"general";"via3",#N/A,TRUE,"general"}</definedName>
    <definedName name="JRYJ" localSheetId="9" hidden="1">{"via1",#N/A,TRUE,"general";"via2",#N/A,TRUE,"general";"via3",#N/A,TRUE,"general"}</definedName>
    <definedName name="JRYJ" localSheetId="8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5" hidden="1">{"TAB1",#N/A,TRUE,"GENERAL";"TAB2",#N/A,TRUE,"GENERAL";"TAB3",#N/A,TRUE,"GENERAL";"TAB4",#N/A,TRUE,"GENERAL";"TAB5",#N/A,TRUE,"GENERAL"}</definedName>
    <definedName name="jtyj" localSheetId="32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33" hidden="1">{"TAB1",#N/A,TRUE,"GENERAL";"TAB2",#N/A,TRUE,"GENERAL";"TAB3",#N/A,TRUE,"GENERAL";"TAB4",#N/A,TRUE,"GENERAL";"TAB5",#N/A,TRUE,"GENERAL"}</definedName>
    <definedName name="jtyj" localSheetId="7" hidden="1">{"TAB1",#N/A,TRUE,"GENERAL";"TAB2",#N/A,TRUE,"GENERAL";"TAB3",#N/A,TRUE,"GENERAL";"TAB4",#N/A,TRUE,"GENERAL";"TAB5",#N/A,TRUE,"GENERAL"}</definedName>
    <definedName name="jtyj" localSheetId="10" hidden="1">{"TAB1",#N/A,TRUE,"GENERAL";"TAB2",#N/A,TRUE,"GENERAL";"TAB3",#N/A,TRUE,"GENERAL";"TAB4",#N/A,TRUE,"GENERAL";"TAB5",#N/A,TRUE,"GENERAL"}</definedName>
    <definedName name="jtyj" localSheetId="6" hidden="1">{"TAB1",#N/A,TRUE,"GENERAL";"TAB2",#N/A,TRUE,"GENERAL";"TAB3",#N/A,TRUE,"GENERAL";"TAB4",#N/A,TRUE,"GENERAL";"TAB5",#N/A,TRUE,"GENERAL"}</definedName>
    <definedName name="jtyj" localSheetId="9" hidden="1">{"TAB1",#N/A,TRUE,"GENERAL";"TAB2",#N/A,TRUE,"GENERAL";"TAB3",#N/A,TRUE,"GENERAL";"TAB4",#N/A,TRUE,"GENERAL";"TAB5",#N/A,TRUE,"GENERAL"}</definedName>
    <definedName name="jtyj" localSheetId="8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localSheetId="32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33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localSheetId="10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localSheetId="9" hidden="1">{"TAB1",#N/A,TRUE,"GENERAL";"TAB2",#N/A,TRUE,"GENERAL";"TAB3",#N/A,TRUE,"GENERAL";"TAB4",#N/A,TRUE,"GENERAL";"TAB5",#N/A,TRUE,"GENERAL"}</definedName>
    <definedName name="jtyry" localSheetId="8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5" hidden="1">{"via1",#N/A,TRUE,"general";"via2",#N/A,TRUE,"general";"via3",#N/A,TRUE,"general"}</definedName>
    <definedName name="juj" localSheetId="32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localSheetId="33" hidden="1">{"via1",#N/A,TRUE,"general";"via2",#N/A,TRUE,"general";"via3",#N/A,TRUE,"general"}</definedName>
    <definedName name="juj" localSheetId="7" hidden="1">{"via1",#N/A,TRUE,"general";"via2",#N/A,TRUE,"general";"via3",#N/A,TRUE,"general"}</definedName>
    <definedName name="juj" localSheetId="10" hidden="1">{"via1",#N/A,TRUE,"general";"via2",#N/A,TRUE,"general";"via3",#N/A,TRUE,"general"}</definedName>
    <definedName name="juj" localSheetId="6" hidden="1">{"via1",#N/A,TRUE,"general";"via2",#N/A,TRUE,"general";"via3",#N/A,TRUE,"general"}</definedName>
    <definedName name="juj" localSheetId="9" hidden="1">{"via1",#N/A,TRUE,"general";"via2",#N/A,TRUE,"general";"via3",#N/A,TRUE,"general"}</definedName>
    <definedName name="juj" localSheetId="8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localSheetId="32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33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localSheetId="10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localSheetId="9" hidden="1">{"via1",#N/A,TRUE,"general";"via2",#N/A,TRUE,"general";"via3",#N/A,TRUE,"general"}</definedName>
    <definedName name="jujcx" localSheetId="8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localSheetId="32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33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localSheetId="10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localSheetId="9" hidden="1">{"via1",#N/A,TRUE,"general";"via2",#N/A,TRUE,"general";"via3",#N/A,TRUE,"general"}</definedName>
    <definedName name="jujuj" localSheetId="8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localSheetId="32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33" hidden="1">{"TAB1",#N/A,TRUE,"GENERAL";"TAB2",#N/A,TRUE,"GENERAL";"TAB3",#N/A,TRUE,"GENERAL";"TAB4",#N/A,TRUE,"GENERAL";"TAB5",#N/A,TRUE,"GENERAL"}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localSheetId="10" hidden="1">{"TAB1",#N/A,TRUE,"GENERAL";"TAB2",#N/A,TRUE,"GENERAL";"TAB3",#N/A,TRUE,"GENERAL";"TAB4",#N/A,TRUE,"GENERAL";"TAB5",#N/A,TRUE,"GENERAL"}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localSheetId="9" hidden="1">{"TAB1",#N/A,TRUE,"GENERAL";"TAB2",#N/A,TRUE,"GENERAL";"TAB3",#N/A,TRUE,"GENERAL";"TAB4",#N/A,TRUE,"GENERAL";"TAB5",#N/A,TRUE,"GENERAL"}</definedName>
    <definedName name="jujujuju" localSheetId="8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localSheetId="32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33" hidden="1">{"TAB1",#N/A,TRUE,"GENERAL";"TAB2",#N/A,TRUE,"GENERAL";"TAB3",#N/A,TRUE,"GENERAL";"TAB4",#N/A,TRUE,"GENERAL";"TAB5",#N/A,TRUE,"GENERAL"}</definedName>
    <definedName name="juuuhb" localSheetId="7" hidden="1">{"TAB1",#N/A,TRUE,"GENERAL";"TAB2",#N/A,TRUE,"GENERAL";"TAB3",#N/A,TRUE,"GENERAL";"TAB4",#N/A,TRUE,"GENERAL";"TAB5",#N/A,TRUE,"GENERAL"}</definedName>
    <definedName name="juuuhb" localSheetId="10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localSheetId="9" hidden="1">{"TAB1",#N/A,TRUE,"GENERAL";"TAB2",#N/A,TRUE,"GENERAL";"TAB3",#N/A,TRUE,"GENERAL";"TAB4",#N/A,TRUE,"GENERAL";"TAB5",#N/A,TRUE,"GENERAL"}</definedName>
    <definedName name="juuuhb" localSheetId="8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5" hidden="1">{"via1",#N/A,TRUE,"general";"via2",#N/A,TRUE,"general";"via3",#N/A,TRUE,"general"}</definedName>
    <definedName name="jyjt7" localSheetId="32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localSheetId="33" hidden="1">{"via1",#N/A,TRUE,"general";"via2",#N/A,TRUE,"general";"via3",#N/A,TRUE,"general"}</definedName>
    <definedName name="jyjt7" localSheetId="7" hidden="1">{"via1",#N/A,TRUE,"general";"via2",#N/A,TRUE,"general";"via3",#N/A,TRUE,"general"}</definedName>
    <definedName name="jyjt7" localSheetId="10" hidden="1">{"via1",#N/A,TRUE,"general";"via2",#N/A,TRUE,"general";"via3",#N/A,TRUE,"general"}</definedName>
    <definedName name="jyjt7" localSheetId="6" hidden="1">{"via1",#N/A,TRUE,"general";"via2",#N/A,TRUE,"general";"via3",#N/A,TRUE,"general"}</definedName>
    <definedName name="jyjt7" localSheetId="9" hidden="1">{"via1",#N/A,TRUE,"general";"via2",#N/A,TRUE,"general";"via3",#N/A,TRUE,"general"}</definedName>
    <definedName name="jyjt7" localSheetId="8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localSheetId="32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33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localSheetId="10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localSheetId="9" hidden="1">{"via1",#N/A,TRUE,"general";"via2",#N/A,TRUE,"general";"via3",#N/A,TRUE,"general"}</definedName>
    <definedName name="jyt" localSheetId="8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localSheetId="32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33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localSheetId="10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localSheetId="9" hidden="1">{"via1",#N/A,TRUE,"general";"via2",#N/A,TRUE,"general";"via3",#N/A,TRUE,"general"}</definedName>
    <definedName name="jytj" localSheetId="8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localSheetId="32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33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localSheetId="10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localSheetId="9" hidden="1">{"via1",#N/A,TRUE,"general";"via2",#N/A,TRUE,"general";"via3",#N/A,TRUE,"general"}</definedName>
    <definedName name="jyuju" localSheetId="8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localSheetId="32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33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localSheetId="10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localSheetId="9" hidden="1">{"via1",#N/A,TRUE,"general";"via2",#N/A,TRUE,"general";"via3",#N/A,TRUE,"general"}</definedName>
    <definedName name="jyujyuj" localSheetId="8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5" hidden="1">{"PYGT",#N/A,FALSE,"PYG";"ACTIT",#N/A,FALSE,"BCE_GRAL-ACTIVO";"PASIT",#N/A,FALSE,"BCE_GRAL-PASIVO-PATRIM";"CAJAT",#N/A,FALSE,"CAJA"}</definedName>
    <definedName name="K" localSheetId="32" hidden="1">{"PYGT",#N/A,FALSE,"PYG";"ACTIT",#N/A,FALSE,"BCE_GRAL-ACTIVO";"PASIT",#N/A,FALSE,"BCE_GRAL-PASIVO-PATRIM";"CAJAT",#N/A,FALSE,"CAJA"}</definedName>
    <definedName name="K" localSheetId="0" hidden="1">{"PYGT",#N/A,FALSE,"PYG";"ACTIT",#N/A,FALSE,"BCE_GRAL-ACTIVO";"PASIT",#N/A,FALSE,"BCE_GRAL-PASIVO-PATRIM";"CAJAT",#N/A,FALSE,"CAJA"}</definedName>
    <definedName name="K" localSheetId="33" hidden="1">{"PYGT",#N/A,FALSE,"PYG";"ACTIT",#N/A,FALSE,"BCE_GRAL-ACTIVO";"PASIT",#N/A,FALSE,"BCE_GRAL-PASIVO-PATRIM";"CAJAT",#N/A,FALSE,"CAJA"}</definedName>
    <definedName name="K" localSheetId="7" hidden="1">{"PYGT",#N/A,FALSE,"PYG";"ACTIT",#N/A,FALSE,"BCE_GRAL-ACTIVO";"PASIT",#N/A,FALSE,"BCE_GRAL-PASIVO-PATRIM";"CAJAT",#N/A,FALSE,"CAJA"}</definedName>
    <definedName name="K" localSheetId="10" hidden="1">{"PYGT",#N/A,FALSE,"PYG";"ACTIT",#N/A,FALSE,"BCE_GRAL-ACTIVO";"PASIT",#N/A,FALSE,"BCE_GRAL-PASIVO-PATRIM";"CAJAT",#N/A,FALSE,"CAJA"}</definedName>
    <definedName name="K" localSheetId="6" hidden="1">{"PYGT",#N/A,FALSE,"PYG";"ACTIT",#N/A,FALSE,"BCE_GRAL-ACTIVO";"PASIT",#N/A,FALSE,"BCE_GRAL-PASIVO-PATRIM";"CAJAT",#N/A,FALSE,"CAJA"}</definedName>
    <definedName name="K" localSheetId="9" hidden="1">{"PYGT",#N/A,FALSE,"PYG";"ACTIT",#N/A,FALSE,"BCE_GRAL-ACTIVO";"PASIT",#N/A,FALSE,"BCE_GRAL-PASIVO-PATRIM";"CAJAT",#N/A,FALSE,"CAJA"}</definedName>
    <definedName name="K" localSheetId="8" hidden="1">{"PYGT",#N/A,FALSE,"PYG";"ACTIT",#N/A,FALSE,"BCE_GRAL-ACTIVO";"PASIT",#N/A,FALSE,"BCE_GRAL-PASIVO-PATRIM";"CAJAT",#N/A,FALSE,"CAJA"}</definedName>
    <definedName name="K" localSheetId="2" hidden="1">{"PYGT",#N/A,FALSE,"PYG";"ACTIT",#N/A,FALSE,"BCE_GRAL-ACTIVO";"PASIT",#N/A,FALSE,"BCE_GRAL-PASIVO-PATRIM";"CAJAT",#N/A,FALSE,"CAJA"}</definedName>
    <definedName name="K" localSheetId="4" hidden="1">{"PYGT",#N/A,FALSE,"PYG";"ACTIT",#N/A,FALSE,"BCE_GRAL-ACTIVO";"PASIT",#N/A,FALSE,"BCE_GRAL-PASIVO-PATRIM";"CAJAT",#N/A,FALSE,"CAJA"}</definedName>
    <definedName name="K" hidden="1">{"PYGT",#N/A,FALSE,"PYG";"ACTIT",#N/A,FALSE,"BCE_GRAL-ACTIVO";"PASIT",#N/A,FALSE,"BCE_GRAL-PASIVO-PATRIM";"CAJAT",#N/A,FALSE,"CAJA"}</definedName>
    <definedName name="kdmfm" localSheetId="11" hidden="1">#REF!</definedName>
    <definedName name="kdmfm" localSheetId="13" hidden="1">#REF!</definedName>
    <definedName name="kdmfm" localSheetId="14" hidden="1">#REF!</definedName>
    <definedName name="kdmfm" localSheetId="17" hidden="1">#REF!</definedName>
    <definedName name="kdmfm" localSheetId="18" hidden="1">#REF!</definedName>
    <definedName name="kdmfm" localSheetId="19" hidden="1">#REF!</definedName>
    <definedName name="kdmfm" localSheetId="20" hidden="1">#REF!</definedName>
    <definedName name="kdmfm" localSheetId="22" hidden="1">#REF!</definedName>
    <definedName name="kdmfm" localSheetId="23" hidden="1">#REF!</definedName>
    <definedName name="kdmfm" localSheetId="24" hidden="1">#REF!</definedName>
    <definedName name="kdmfm" localSheetId="25" hidden="1">#REF!</definedName>
    <definedName name="kdmfm" localSheetId="26" hidden="1">#REF!</definedName>
    <definedName name="kdmfm" localSheetId="27" hidden="1">#REF!</definedName>
    <definedName name="kdmfm" localSheetId="28" hidden="1">#REF!</definedName>
    <definedName name="kdmfm" localSheetId="29" hidden="1">#REF!</definedName>
    <definedName name="kdmfm" localSheetId="30" hidden="1">#REF!</definedName>
    <definedName name="kdmfm" localSheetId="32" hidden="1">#REF!</definedName>
    <definedName name="kdmfm" localSheetId="1" hidden="1">#REF!</definedName>
    <definedName name="kdmfm" localSheetId="2" hidden="1">#REF!</definedName>
    <definedName name="kdmfm" localSheetId="3" hidden="1">#REF!</definedName>
    <definedName name="kdmfm" hidden="1">#REF!</definedName>
    <definedName name="KHGGH" localSheetId="5" hidden="1">{"via1",#N/A,TRUE,"general";"via2",#N/A,TRUE,"general";"via3",#N/A,TRUE,"general"}</definedName>
    <definedName name="KHGGH" localSheetId="32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localSheetId="33" hidden="1">{"via1",#N/A,TRUE,"general";"via2",#N/A,TRUE,"general";"via3",#N/A,TRUE,"general"}</definedName>
    <definedName name="KHGGH" localSheetId="7" hidden="1">{"via1",#N/A,TRUE,"general";"via2",#N/A,TRUE,"general";"via3",#N/A,TRUE,"general"}</definedName>
    <definedName name="KHGGH" localSheetId="10" hidden="1">{"via1",#N/A,TRUE,"general";"via2",#N/A,TRUE,"general";"via3",#N/A,TRUE,"general"}</definedName>
    <definedName name="KHGGH" localSheetId="6" hidden="1">{"via1",#N/A,TRUE,"general";"via2",#N/A,TRUE,"general";"via3",#N/A,TRUE,"general"}</definedName>
    <definedName name="KHGGH" localSheetId="9" hidden="1">{"via1",#N/A,TRUE,"general";"via2",#N/A,TRUE,"general";"via3",#N/A,TRUE,"general"}</definedName>
    <definedName name="KHGGH" localSheetId="8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5" hidden="1">{"TAB1",#N/A,TRUE,"GENERAL";"TAB2",#N/A,TRUE,"GENERAL";"TAB3",#N/A,TRUE,"GENERAL";"TAB4",#N/A,TRUE,"GENERAL";"TAB5",#N/A,TRUE,"GENERAL"}</definedName>
    <definedName name="khjk7" localSheetId="32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33" hidden="1">{"TAB1",#N/A,TRUE,"GENERAL";"TAB2",#N/A,TRUE,"GENERAL";"TAB3",#N/A,TRUE,"GENERAL";"TAB4",#N/A,TRUE,"GENERAL";"TAB5",#N/A,TRUE,"GENERAL"}</definedName>
    <definedName name="khjk7" localSheetId="7" hidden="1">{"TAB1",#N/A,TRUE,"GENERAL";"TAB2",#N/A,TRUE,"GENERAL";"TAB3",#N/A,TRUE,"GENERAL";"TAB4",#N/A,TRUE,"GENERAL";"TAB5",#N/A,TRUE,"GENERAL"}</definedName>
    <definedName name="khjk7" localSheetId="10" hidden="1">{"TAB1",#N/A,TRUE,"GENERAL";"TAB2",#N/A,TRUE,"GENERAL";"TAB3",#N/A,TRUE,"GENERAL";"TAB4",#N/A,TRUE,"GENERAL";"TAB5",#N/A,TRUE,"GENERAL"}</definedName>
    <definedName name="khjk7" localSheetId="6" hidden="1">{"TAB1",#N/A,TRUE,"GENERAL";"TAB2",#N/A,TRUE,"GENERAL";"TAB3",#N/A,TRUE,"GENERAL";"TAB4",#N/A,TRUE,"GENERAL";"TAB5",#N/A,TRUE,"GENERAL"}</definedName>
    <definedName name="khjk7" localSheetId="9" hidden="1">{"TAB1",#N/A,TRUE,"GENERAL";"TAB2",#N/A,TRUE,"GENERAL";"TAB3",#N/A,TRUE,"GENERAL";"TAB4",#N/A,TRUE,"GENERAL";"TAB5",#N/A,TRUE,"GENERAL"}</definedName>
    <definedName name="khjk7" localSheetId="8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5" hidden="1">{"via1",#N/A,TRUE,"general";"via2",#N/A,TRUE,"general";"via3",#N/A,TRUE,"general"}</definedName>
    <definedName name="kikik" localSheetId="32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localSheetId="33" hidden="1">{"via1",#N/A,TRUE,"general";"via2",#N/A,TRUE,"general";"via3",#N/A,TRUE,"general"}</definedName>
    <definedName name="kikik" localSheetId="7" hidden="1">{"via1",#N/A,TRUE,"general";"via2",#N/A,TRUE,"general";"via3",#N/A,TRUE,"general"}</definedName>
    <definedName name="kikik" localSheetId="10" hidden="1">{"via1",#N/A,TRUE,"general";"via2",#N/A,TRUE,"general";"via3",#N/A,TRUE,"general"}</definedName>
    <definedName name="kikik" localSheetId="6" hidden="1">{"via1",#N/A,TRUE,"general";"via2",#N/A,TRUE,"general";"via3",#N/A,TRUE,"general"}</definedName>
    <definedName name="kikik" localSheetId="9" hidden="1">{"via1",#N/A,TRUE,"general";"via2",#N/A,TRUE,"general";"via3",#N/A,TRUE,"general"}</definedName>
    <definedName name="kikik" localSheetId="8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localSheetId="32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localSheetId="33" hidden="1">{"via1",#N/A,TRUE,"general";"via2",#N/A,TRUE,"general";"via3",#N/A,TRUE,"general"}</definedName>
    <definedName name="kjhkd" localSheetId="7" hidden="1">{"via1",#N/A,TRUE,"general";"via2",#N/A,TRUE,"general";"via3",#N/A,TRUE,"general"}</definedName>
    <definedName name="kjhkd" localSheetId="10" hidden="1">{"via1",#N/A,TRUE,"general";"via2",#N/A,TRUE,"general";"via3",#N/A,TRUE,"general"}</definedName>
    <definedName name="kjhkd" localSheetId="6" hidden="1">{"via1",#N/A,TRUE,"general";"via2",#N/A,TRUE,"general";"via3",#N/A,TRUE,"general"}</definedName>
    <definedName name="kjhkd" localSheetId="9" hidden="1">{"via1",#N/A,TRUE,"general";"via2",#N/A,TRUE,"general";"via3",#N/A,TRUE,"general"}</definedName>
    <definedName name="kjhkd" localSheetId="8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localSheetId="32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localSheetId="33" hidden="1">{"via1",#N/A,TRUE,"general";"via2",#N/A,TRUE,"general";"via3",#N/A,TRUE,"general"}</definedName>
    <definedName name="kjk" localSheetId="7" hidden="1">{"via1",#N/A,TRUE,"general";"via2",#N/A,TRUE,"general";"via3",#N/A,TRUE,"general"}</definedName>
    <definedName name="kjk" localSheetId="10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localSheetId="9" hidden="1">{"via1",#N/A,TRUE,"general";"via2",#N/A,TRUE,"general";"via3",#N/A,TRUE,"general"}</definedName>
    <definedName name="kjk" localSheetId="8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localSheetId="32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33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localSheetId="10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localSheetId="9" hidden="1">{"via1",#N/A,TRUE,"general";"via2",#N/A,TRUE,"general";"via3",#N/A,TRUE,"general"}</definedName>
    <definedName name="kjtrkjr" localSheetId="8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localSheetId="32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localSheetId="33" hidden="1">{"via1",#N/A,TRUE,"general";"via2",#N/A,TRUE,"general";"via3",#N/A,TRUE,"general"}</definedName>
    <definedName name="kkkki" localSheetId="7" hidden="1">{"via1",#N/A,TRUE,"general";"via2",#N/A,TRUE,"general";"via3",#N/A,TRUE,"general"}</definedName>
    <definedName name="kkkki" localSheetId="10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localSheetId="9" hidden="1">{"via1",#N/A,TRUE,"general";"via2",#N/A,TRUE,"general";"via3",#N/A,TRUE,"general"}</definedName>
    <definedName name="kkkki" localSheetId="8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localSheetId="32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33" hidden="1">{"TAB1",#N/A,TRUE,"GENERAL";"TAB2",#N/A,TRUE,"GENERAL";"TAB3",#N/A,TRUE,"GENERAL";"TAB4",#N/A,TRUE,"GENERAL";"TAB5",#N/A,TRUE,"GENERAL"}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localSheetId="10" hidden="1">{"TAB1",#N/A,TRUE,"GENERAL";"TAB2",#N/A,TRUE,"GENERAL";"TAB3",#N/A,TRUE,"GENERAL";"TAB4",#N/A,TRUE,"GENERAL";"TAB5",#N/A,TRUE,"GENERAL"}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localSheetId="9" hidden="1">{"TAB1",#N/A,TRUE,"GENERAL";"TAB2",#N/A,TRUE,"GENERAL";"TAB3",#N/A,TRUE,"GENERAL";"TAB4",#N/A,TRUE,"GENERAL";"TAB5",#N/A,TRUE,"GENERAL"}</definedName>
    <definedName name="kkkkkki" localSheetId="8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O" localSheetId="11" hidden="1">#REF!</definedName>
    <definedName name="KO" localSheetId="13" hidden="1">#REF!</definedName>
    <definedName name="KO" localSheetId="14" hidden="1">#REF!</definedName>
    <definedName name="KO" localSheetId="17" hidden="1">#REF!</definedName>
    <definedName name="KO" localSheetId="18" hidden="1">#REF!</definedName>
    <definedName name="KO" localSheetId="19" hidden="1">#REF!</definedName>
    <definedName name="KO" localSheetId="20" hidden="1">#REF!</definedName>
    <definedName name="KO" localSheetId="22" hidden="1">#REF!</definedName>
    <definedName name="KO" localSheetId="23" hidden="1">#REF!</definedName>
    <definedName name="KO" localSheetId="24" hidden="1">#REF!</definedName>
    <definedName name="KO" localSheetId="25" hidden="1">#REF!</definedName>
    <definedName name="KO" localSheetId="26" hidden="1">#REF!</definedName>
    <definedName name="KO" localSheetId="27" hidden="1">#REF!</definedName>
    <definedName name="KO" localSheetId="28" hidden="1">#REF!</definedName>
    <definedName name="KO" localSheetId="29" hidden="1">#REF!</definedName>
    <definedName name="KO" localSheetId="30" hidden="1">#REF!</definedName>
    <definedName name="KO" localSheetId="32" hidden="1">#REF!</definedName>
    <definedName name="KO" localSheetId="1" hidden="1">#REF!</definedName>
    <definedName name="KO" localSheetId="2" hidden="1">#REF!</definedName>
    <definedName name="KO" localSheetId="3" hidden="1">#REF!</definedName>
    <definedName name="KO" hidden="1">#REF!</definedName>
    <definedName name="krtrk" localSheetId="5" hidden="1">{"via1",#N/A,TRUE,"general";"via2",#N/A,TRUE,"general";"via3",#N/A,TRUE,"general"}</definedName>
    <definedName name="krtrk" localSheetId="32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localSheetId="33" hidden="1">{"via1",#N/A,TRUE,"general";"via2",#N/A,TRUE,"general";"via3",#N/A,TRUE,"general"}</definedName>
    <definedName name="krtrk" localSheetId="7" hidden="1">{"via1",#N/A,TRUE,"general";"via2",#N/A,TRUE,"general";"via3",#N/A,TRUE,"general"}</definedName>
    <definedName name="krtrk" localSheetId="10" hidden="1">{"via1",#N/A,TRUE,"general";"via2",#N/A,TRUE,"general";"via3",#N/A,TRUE,"general"}</definedName>
    <definedName name="krtrk" localSheetId="6" hidden="1">{"via1",#N/A,TRUE,"general";"via2",#N/A,TRUE,"general";"via3",#N/A,TRUE,"general"}</definedName>
    <definedName name="krtrk" localSheetId="9" hidden="1">{"via1",#N/A,TRUE,"general";"via2",#N/A,TRUE,"general";"via3",#N/A,TRUE,"general"}</definedName>
    <definedName name="krtrk" localSheetId="8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5" hidden="1">{"TAB1",#N/A,TRUE,"GENERAL";"TAB2",#N/A,TRUE,"GENERAL";"TAB3",#N/A,TRUE,"GENERAL";"TAB4",#N/A,TRUE,"GENERAL";"TAB5",#N/A,TRUE,"GENERAL"}</definedName>
    <definedName name="kyr" localSheetId="32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localSheetId="33" hidden="1">{"TAB1",#N/A,TRUE,"GENERAL";"TAB2",#N/A,TRUE,"GENERAL";"TAB3",#N/A,TRUE,"GENERAL";"TAB4",#N/A,TRUE,"GENERAL";"TAB5",#N/A,TRUE,"GENERAL"}</definedName>
    <definedName name="kyr" localSheetId="7" hidden="1">{"TAB1",#N/A,TRUE,"GENERAL";"TAB2",#N/A,TRUE,"GENERAL";"TAB3",#N/A,TRUE,"GENERAL";"TAB4",#N/A,TRUE,"GENERAL";"TAB5",#N/A,TRUE,"GENERAL"}</definedName>
    <definedName name="kyr" localSheetId="10" hidden="1">{"TAB1",#N/A,TRUE,"GENERAL";"TAB2",#N/A,TRUE,"GENERAL";"TAB3",#N/A,TRUE,"GENERAL";"TAB4",#N/A,TRUE,"GENERAL";"TAB5",#N/A,TRUE,"GENERAL"}</definedName>
    <definedName name="kyr" localSheetId="6" hidden="1">{"TAB1",#N/A,TRUE,"GENERAL";"TAB2",#N/A,TRUE,"GENERAL";"TAB3",#N/A,TRUE,"GENERAL";"TAB4",#N/A,TRUE,"GENERAL";"TAB5",#N/A,TRUE,"GENERAL"}</definedName>
    <definedName name="kyr" localSheetId="9" hidden="1">{"TAB1",#N/A,TRUE,"GENERAL";"TAB2",#N/A,TRUE,"GENERAL";"TAB3",#N/A,TRUE,"GENERAL";"TAB4",#N/A,TRUE,"GENERAL";"TAB5",#N/A,TRUE,"GENERAL"}</definedName>
    <definedName name="kyr" localSheetId="8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me" localSheetId="11" hidden="1">#REF!</definedName>
    <definedName name="lame" localSheetId="13" hidden="1">#REF!</definedName>
    <definedName name="lame" localSheetId="14" hidden="1">#REF!</definedName>
    <definedName name="lame" localSheetId="17" hidden="1">#REF!</definedName>
    <definedName name="lame" localSheetId="18" hidden="1">#REF!</definedName>
    <definedName name="lame" localSheetId="19" hidden="1">#REF!</definedName>
    <definedName name="lame" localSheetId="20" hidden="1">#REF!</definedName>
    <definedName name="lame" localSheetId="22" hidden="1">#REF!</definedName>
    <definedName name="lame" localSheetId="23" hidden="1">#REF!</definedName>
    <definedName name="lame" localSheetId="24" hidden="1">#REF!</definedName>
    <definedName name="lame" localSheetId="25" hidden="1">#REF!</definedName>
    <definedName name="lame" localSheetId="26" hidden="1">#REF!</definedName>
    <definedName name="lame" localSheetId="27" hidden="1">#REF!</definedName>
    <definedName name="lame" localSheetId="28" hidden="1">#REF!</definedName>
    <definedName name="lame" localSheetId="29" hidden="1">#REF!</definedName>
    <definedName name="lame" localSheetId="30" hidden="1">#REF!</definedName>
    <definedName name="lame" localSheetId="32" hidden="1">#REF!</definedName>
    <definedName name="lame" localSheetId="1" hidden="1">#REF!</definedName>
    <definedName name="lame" localSheetId="2" hidden="1">#REF!</definedName>
    <definedName name="lame" localSheetId="3" hidden="1">#REF!</definedName>
    <definedName name="lame" hidden="1">#REF!</definedName>
    <definedName name="liuoo" localSheetId="5" hidden="1">{"TAB1",#N/A,TRUE,"GENERAL";"TAB2",#N/A,TRUE,"GENERAL";"TAB3",#N/A,TRUE,"GENERAL";"TAB4",#N/A,TRUE,"GENERAL";"TAB5",#N/A,TRUE,"GENERAL"}</definedName>
    <definedName name="liuoo" localSheetId="32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localSheetId="33" hidden="1">{"TAB1",#N/A,TRUE,"GENERAL";"TAB2",#N/A,TRUE,"GENERAL";"TAB3",#N/A,TRUE,"GENERAL";"TAB4",#N/A,TRUE,"GENERAL";"TAB5",#N/A,TRUE,"GENERAL"}</definedName>
    <definedName name="liuoo" localSheetId="7" hidden="1">{"TAB1",#N/A,TRUE,"GENERAL";"TAB2",#N/A,TRUE,"GENERAL";"TAB3",#N/A,TRUE,"GENERAL";"TAB4",#N/A,TRUE,"GENERAL";"TAB5",#N/A,TRUE,"GENERAL"}</definedName>
    <definedName name="liuoo" localSheetId="10" hidden="1">{"TAB1",#N/A,TRUE,"GENERAL";"TAB2",#N/A,TRUE,"GENERAL";"TAB3",#N/A,TRUE,"GENERAL";"TAB4",#N/A,TRUE,"GENERAL";"TAB5",#N/A,TRUE,"GENERAL"}</definedName>
    <definedName name="liuoo" localSheetId="6" hidden="1">{"TAB1",#N/A,TRUE,"GENERAL";"TAB2",#N/A,TRUE,"GENERAL";"TAB3",#N/A,TRUE,"GENERAL";"TAB4",#N/A,TRUE,"GENERAL";"TAB5",#N/A,TRUE,"GENERAL"}</definedName>
    <definedName name="liuoo" localSheetId="9" hidden="1">{"TAB1",#N/A,TRUE,"GENERAL";"TAB2",#N/A,TRUE,"GENERAL";"TAB3",#N/A,TRUE,"GENERAL";"TAB4",#N/A,TRUE,"GENERAL";"TAB5",#N/A,TRUE,"GENERAL"}</definedName>
    <definedName name="liuoo" localSheetId="8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5" hidden="1">{"via1",#N/A,TRUE,"general";"via2",#N/A,TRUE,"general";"via3",#N/A,TRUE,"general"}</definedName>
    <definedName name="lkj" localSheetId="32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localSheetId="33" hidden="1">{"via1",#N/A,TRUE,"general";"via2",#N/A,TRUE,"general";"via3",#N/A,TRUE,"general"}</definedName>
    <definedName name="lkj" localSheetId="7" hidden="1">{"via1",#N/A,TRUE,"general";"via2",#N/A,TRUE,"general";"via3",#N/A,TRUE,"general"}</definedName>
    <definedName name="lkj" localSheetId="10" hidden="1">{"via1",#N/A,TRUE,"general";"via2",#N/A,TRUE,"general";"via3",#N/A,TRUE,"general"}</definedName>
    <definedName name="lkj" localSheetId="6" hidden="1">{"via1",#N/A,TRUE,"general";"via2",#N/A,TRUE,"general";"via3",#N/A,TRUE,"general"}</definedName>
    <definedName name="lkj" localSheetId="9" hidden="1">{"via1",#N/A,TRUE,"general";"via2",#N/A,TRUE,"general";"via3",#N/A,TRUE,"general"}</definedName>
    <definedName name="lkj" localSheetId="8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5" hidden="1">{"TAB1",#N/A,TRUE,"GENERAL";"TAB2",#N/A,TRUE,"GENERAL";"TAB3",#N/A,TRUE,"GENERAL";"TAB4",#N/A,TRUE,"GENERAL";"TAB5",#N/A,TRUE,"GENERAL"}</definedName>
    <definedName name="LKJLJK" localSheetId="32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33" hidden="1">{"TAB1",#N/A,TRUE,"GENERAL";"TAB2",#N/A,TRUE,"GENERAL";"TAB3",#N/A,TRUE,"GENERAL";"TAB4",#N/A,TRUE,"GENERAL";"TAB5",#N/A,TRUE,"GENERAL"}</definedName>
    <definedName name="LKJLJK" localSheetId="7" hidden="1">{"TAB1",#N/A,TRUE,"GENERAL";"TAB2",#N/A,TRUE,"GENERAL";"TAB3",#N/A,TRUE,"GENERAL";"TAB4",#N/A,TRUE,"GENERAL";"TAB5",#N/A,TRUE,"GENERAL"}</definedName>
    <definedName name="LKJLJK" localSheetId="10" hidden="1">{"TAB1",#N/A,TRUE,"GENERAL";"TAB2",#N/A,TRUE,"GENERAL";"TAB3",#N/A,TRUE,"GENERAL";"TAB4",#N/A,TRUE,"GENERAL";"TAB5",#N/A,TRUE,"GENERAL"}</definedName>
    <definedName name="LKJLJK" localSheetId="6" hidden="1">{"TAB1",#N/A,TRUE,"GENERAL";"TAB2",#N/A,TRUE,"GENERAL";"TAB3",#N/A,TRUE,"GENERAL";"TAB4",#N/A,TRUE,"GENERAL";"TAB5",#N/A,TRUE,"GENERAL"}</definedName>
    <definedName name="LKJLJK" localSheetId="9" hidden="1">{"TAB1",#N/A,TRUE,"GENERAL";"TAB2",#N/A,TRUE,"GENERAL";"TAB3",#N/A,TRUE,"GENERAL";"TAB4",#N/A,TRUE,"GENERAL";"TAB5",#N/A,TRUE,"GENERAL"}</definedName>
    <definedName name="LKJLJK" localSheetId="8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5" hidden="1">{#N/A,#N/A,FALSE,"orthoflow";#N/A,#N/A,FALSE,"Miscelaneos";#N/A,#N/A,FALSE,"Instrumentacio";#N/A,#N/A,FALSE,"Electrico";#N/A,#N/A,FALSE,"Valv. Seguridad"}</definedName>
    <definedName name="LL" localSheetId="32" hidden="1">{#N/A,#N/A,FALSE,"orthoflow";#N/A,#N/A,FALSE,"Miscelaneos";#N/A,#N/A,FALSE,"Instrumentacio";#N/A,#N/A,FALSE,"Electrico";#N/A,#N/A,FALSE,"Valv. Seguridad"}</definedName>
    <definedName name="LL" localSheetId="0" hidden="1">{#N/A,#N/A,FALSE,"orthoflow";#N/A,#N/A,FALSE,"Miscelaneos";#N/A,#N/A,FALSE,"Instrumentacio";#N/A,#N/A,FALSE,"Electrico";#N/A,#N/A,FALSE,"Valv. Seguridad"}</definedName>
    <definedName name="LL" localSheetId="33" hidden="1">{#N/A,#N/A,FALSE,"orthoflow";#N/A,#N/A,FALSE,"Miscelaneos";#N/A,#N/A,FALSE,"Instrumentacio";#N/A,#N/A,FALSE,"Electrico";#N/A,#N/A,FALSE,"Valv. Seguridad"}</definedName>
    <definedName name="LL" localSheetId="7" hidden="1">{#N/A,#N/A,FALSE,"orthoflow";#N/A,#N/A,FALSE,"Miscelaneos";#N/A,#N/A,FALSE,"Instrumentacio";#N/A,#N/A,FALSE,"Electrico";#N/A,#N/A,FALSE,"Valv. Seguridad"}</definedName>
    <definedName name="LL" localSheetId="10" hidden="1">{#N/A,#N/A,FALSE,"orthoflow";#N/A,#N/A,FALSE,"Miscelaneos";#N/A,#N/A,FALSE,"Instrumentacio";#N/A,#N/A,FALSE,"Electrico";#N/A,#N/A,FALSE,"Valv. Seguridad"}</definedName>
    <definedName name="LL" localSheetId="6" hidden="1">{#N/A,#N/A,FALSE,"orthoflow";#N/A,#N/A,FALSE,"Miscelaneos";#N/A,#N/A,FALSE,"Instrumentacio";#N/A,#N/A,FALSE,"Electrico";#N/A,#N/A,FALSE,"Valv. Seguridad"}</definedName>
    <definedName name="LL" localSheetId="9" hidden="1">{#N/A,#N/A,FALSE,"orthoflow";#N/A,#N/A,FALSE,"Miscelaneos";#N/A,#N/A,FALSE,"Instrumentacio";#N/A,#N/A,FALSE,"Electrico";#N/A,#N/A,FALSE,"Valv. Seguridad"}</definedName>
    <definedName name="LL" localSheetId="8" hidden="1">{#N/A,#N/A,FALSE,"orthoflow";#N/A,#N/A,FALSE,"Miscelaneos";#N/A,#N/A,FALSE,"Instrumentacio";#N/A,#N/A,FALSE,"Electrico";#N/A,#N/A,FALSE,"Valv. Seguridad"}</definedName>
    <definedName name="LL" localSheetId="2" hidden="1">{#N/A,#N/A,FALSE,"orthoflow";#N/A,#N/A,FALSE,"Miscelaneos";#N/A,#N/A,FALSE,"Instrumentacio";#N/A,#N/A,FALSE,"Electrico";#N/A,#N/A,FALSE,"Valv. Seguridad"}</definedName>
    <definedName name="LL" localSheetId="4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lllh" localSheetId="5" hidden="1">{"via1",#N/A,TRUE,"general";"via2",#N/A,TRUE,"general";"via3",#N/A,TRUE,"general"}</definedName>
    <definedName name="lllllh" localSheetId="32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localSheetId="33" hidden="1">{"via1",#N/A,TRUE,"general";"via2",#N/A,TRUE,"general";"via3",#N/A,TRUE,"general"}</definedName>
    <definedName name="lllllh" localSheetId="7" hidden="1">{"via1",#N/A,TRUE,"general";"via2",#N/A,TRUE,"general";"via3",#N/A,TRUE,"general"}</definedName>
    <definedName name="lllllh" localSheetId="10" hidden="1">{"via1",#N/A,TRUE,"general";"via2",#N/A,TRUE,"general";"via3",#N/A,TRUE,"general"}</definedName>
    <definedName name="lllllh" localSheetId="6" hidden="1">{"via1",#N/A,TRUE,"general";"via2",#N/A,TRUE,"general";"via3",#N/A,TRUE,"general"}</definedName>
    <definedName name="lllllh" localSheetId="9" hidden="1">{"via1",#N/A,TRUE,"general";"via2",#N/A,TRUE,"general";"via3",#N/A,TRUE,"general"}</definedName>
    <definedName name="lllllh" localSheetId="8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localSheetId="32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33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localSheetId="10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localSheetId="9" hidden="1">{"via1",#N/A,TRUE,"general";"via2",#N/A,TRUE,"general";"via3",#N/A,TRUE,"general"}</definedName>
    <definedName name="lllllllo" localSheetId="8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hidden="1">{"via1",#N/A,TRUE,"general";"via2",#N/A,TRUE,"general";"via3",#N/A,TRUE,"general"}</definedName>
    <definedName name="lo" localSheetId="5" hidden="1">{#N/A,#N/A,FALSE,"GRAFICO";#N/A,#N/A,FALSE,"CAJA (2)";#N/A,#N/A,FALSE,"TERCEROS-PROMEDIO";#N/A,#N/A,FALSE,"CAJA";#N/A,#N/A,FALSE,"INGRESOS1995-2003";#N/A,#N/A,FALSE,"GASTOS1995-2003"}</definedName>
    <definedName name="lo" localSheetId="32" hidden="1">{#N/A,#N/A,FALSE,"GRAFICO";#N/A,#N/A,FALSE,"CAJA (2)";#N/A,#N/A,FALSE,"TERCEROS-PROMEDIO";#N/A,#N/A,FALSE,"CAJA";#N/A,#N/A,FALSE,"INGRESOS1995-2003";#N/A,#N/A,FALSE,"GASTOS1995-2003"}</definedName>
    <definedName name="lo" localSheetId="0" hidden="1">{#N/A,#N/A,FALSE,"GRAFICO";#N/A,#N/A,FALSE,"CAJA (2)";#N/A,#N/A,FALSE,"TERCEROS-PROMEDIO";#N/A,#N/A,FALSE,"CAJA";#N/A,#N/A,FALSE,"INGRESOS1995-2003";#N/A,#N/A,FALSE,"GASTOS1995-2003"}</definedName>
    <definedName name="lo" localSheetId="33" hidden="1">{#N/A,#N/A,FALSE,"GRAFICO";#N/A,#N/A,FALSE,"CAJA (2)";#N/A,#N/A,FALSE,"TERCEROS-PROMEDIO";#N/A,#N/A,FALSE,"CAJA";#N/A,#N/A,FALSE,"INGRESOS1995-2003";#N/A,#N/A,FALSE,"GASTOS1995-2003"}</definedName>
    <definedName name="lo" localSheetId="7" hidden="1">{#N/A,#N/A,FALSE,"GRAFICO";#N/A,#N/A,FALSE,"CAJA (2)";#N/A,#N/A,FALSE,"TERCEROS-PROMEDIO";#N/A,#N/A,FALSE,"CAJA";#N/A,#N/A,FALSE,"INGRESOS1995-2003";#N/A,#N/A,FALSE,"GASTOS1995-2003"}</definedName>
    <definedName name="lo" localSheetId="10" hidden="1">{#N/A,#N/A,FALSE,"GRAFICO";#N/A,#N/A,FALSE,"CAJA (2)";#N/A,#N/A,FALSE,"TERCEROS-PROMEDIO";#N/A,#N/A,FALSE,"CAJA";#N/A,#N/A,FALSE,"INGRESOS1995-2003";#N/A,#N/A,FALSE,"GASTOS1995-2003"}</definedName>
    <definedName name="lo" localSheetId="6" hidden="1">{#N/A,#N/A,FALSE,"GRAFICO";#N/A,#N/A,FALSE,"CAJA (2)";#N/A,#N/A,FALSE,"TERCEROS-PROMEDIO";#N/A,#N/A,FALSE,"CAJA";#N/A,#N/A,FALSE,"INGRESOS1995-2003";#N/A,#N/A,FALSE,"GASTOS1995-2003"}</definedName>
    <definedName name="lo" localSheetId="9" hidden="1">{#N/A,#N/A,FALSE,"GRAFICO";#N/A,#N/A,FALSE,"CAJA (2)";#N/A,#N/A,FALSE,"TERCEROS-PROMEDIO";#N/A,#N/A,FALSE,"CAJA";#N/A,#N/A,FALSE,"INGRESOS1995-2003";#N/A,#N/A,FALSE,"GASTOS1995-2003"}</definedName>
    <definedName name="lo" localSheetId="8" hidden="1">{#N/A,#N/A,FALSE,"GRAFICO";#N/A,#N/A,FALSE,"CAJA (2)";#N/A,#N/A,FALSE,"TERCEROS-PROMEDIO";#N/A,#N/A,FALSE,"CAJA";#N/A,#N/A,FALSE,"INGRESOS1995-2003";#N/A,#N/A,FALSE,"GASTOS1995-2003"}</definedName>
    <definedName name="lo" localSheetId="2" hidden="1">{#N/A,#N/A,FALSE,"GRAFICO";#N/A,#N/A,FALSE,"CAJA (2)";#N/A,#N/A,FALSE,"TERCEROS-PROMEDIO";#N/A,#N/A,FALSE,"CAJA";#N/A,#N/A,FALSE,"INGRESOS1995-2003";#N/A,#N/A,FALSE,"GASTOS1995-2003"}</definedName>
    <definedName name="lo" localSheetId="4" hidden="1">{#N/A,#N/A,FALSE,"GRAFICO";#N/A,#N/A,FALSE,"CAJA (2)";#N/A,#N/A,FALSE,"TERCEROS-PROMEDIO";#N/A,#N/A,FALSE,"CAJA";#N/A,#N/A,FALSE,"INGRESOS1995-2003";#N/A,#N/A,FALSE,"GASTOS1995-2003"}</definedName>
    <definedName name="lo" hidden="1">{#N/A,#N/A,FALSE,"GRAFICO";#N/A,#N/A,FALSE,"CAJA (2)";#N/A,#N/A,FALSE,"TERCEROS-PROMEDIO";#N/A,#N/A,FALSE,"CAJA";#N/A,#N/A,FALSE,"INGRESOS1995-2003";#N/A,#N/A,FALSE,"GASTOS1995-2003"}</definedName>
    <definedName name="lolol" localSheetId="5" hidden="1">{"TAB1",#N/A,TRUE,"GENERAL";"TAB2",#N/A,TRUE,"GENERAL";"TAB3",#N/A,TRUE,"GENERAL";"TAB4",#N/A,TRUE,"GENERAL";"TAB5",#N/A,TRUE,"GENERAL"}</definedName>
    <definedName name="lolol" localSheetId="32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localSheetId="33" hidden="1">{"TAB1",#N/A,TRUE,"GENERAL";"TAB2",#N/A,TRUE,"GENERAL";"TAB3",#N/A,TRUE,"GENERAL";"TAB4",#N/A,TRUE,"GENERAL";"TAB5",#N/A,TRUE,"GENERAL"}</definedName>
    <definedName name="lolol" localSheetId="7" hidden="1">{"TAB1",#N/A,TRUE,"GENERAL";"TAB2",#N/A,TRUE,"GENERAL";"TAB3",#N/A,TRUE,"GENERAL";"TAB4",#N/A,TRUE,"GENERAL";"TAB5",#N/A,TRUE,"GENERAL"}</definedName>
    <definedName name="lolol" localSheetId="10" hidden="1">{"TAB1",#N/A,TRUE,"GENERAL";"TAB2",#N/A,TRUE,"GENERAL";"TAB3",#N/A,TRUE,"GENERAL";"TAB4",#N/A,TRUE,"GENERAL";"TAB5",#N/A,TRUE,"GENERAL"}</definedName>
    <definedName name="lolol" localSheetId="6" hidden="1">{"TAB1",#N/A,TRUE,"GENERAL";"TAB2",#N/A,TRUE,"GENERAL";"TAB3",#N/A,TRUE,"GENERAL";"TAB4",#N/A,TRUE,"GENERAL";"TAB5",#N/A,TRUE,"GENERAL"}</definedName>
    <definedName name="lolol" localSheetId="9" hidden="1">{"TAB1",#N/A,TRUE,"GENERAL";"TAB2",#N/A,TRUE,"GENERAL";"TAB3",#N/A,TRUE,"GENERAL";"TAB4",#N/A,TRUE,"GENERAL";"TAB5",#N/A,TRUE,"GENERAL"}</definedName>
    <definedName name="lolol" localSheetId="8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5" hidden="1">{"via1",#N/A,TRUE,"general";"via2",#N/A,TRUE,"general";"via3",#N/A,TRUE,"general"}</definedName>
    <definedName name="lplpl" localSheetId="32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localSheetId="33" hidden="1">{"via1",#N/A,TRUE,"general";"via2",#N/A,TRUE,"general";"via3",#N/A,TRUE,"general"}</definedName>
    <definedName name="lplpl" localSheetId="7" hidden="1">{"via1",#N/A,TRUE,"general";"via2",#N/A,TRUE,"general";"via3",#N/A,TRUE,"general"}</definedName>
    <definedName name="lplpl" localSheetId="10" hidden="1">{"via1",#N/A,TRUE,"general";"via2",#N/A,TRUE,"general";"via3",#N/A,TRUE,"general"}</definedName>
    <definedName name="lplpl" localSheetId="6" hidden="1">{"via1",#N/A,TRUE,"general";"via2",#N/A,TRUE,"general";"via3",#N/A,TRUE,"general"}</definedName>
    <definedName name="lplpl" localSheetId="9" hidden="1">{"via1",#N/A,TRUE,"general";"via2",#N/A,TRUE,"general";"via3",#N/A,TRUE,"general"}</definedName>
    <definedName name="lplpl" localSheetId="8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localSheetId="32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localSheetId="33" hidden="1">{"via1",#N/A,TRUE,"general";"via2",#N/A,TRUE,"general";"via3",#N/A,TRUE,"general"}</definedName>
    <definedName name="mafdsf" localSheetId="7" hidden="1">{"via1",#N/A,TRUE,"general";"via2",#N/A,TRUE,"general";"via3",#N/A,TRUE,"general"}</definedName>
    <definedName name="mafdsf" localSheetId="10" hidden="1">{"via1",#N/A,TRUE,"general";"via2",#N/A,TRUE,"general";"via3",#N/A,TRUE,"general"}</definedName>
    <definedName name="mafdsf" localSheetId="6" hidden="1">{"via1",#N/A,TRUE,"general";"via2",#N/A,TRUE,"general";"via3",#N/A,TRUE,"general"}</definedName>
    <definedName name="mafdsf" localSheetId="9" hidden="1">{"via1",#N/A,TRUE,"general";"via2",#N/A,TRUE,"general";"via3",#N/A,TRUE,"general"}</definedName>
    <definedName name="mafdsf" localSheetId="8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5" hidden="1">{"TAB1",#N/A,TRUE,"GENERAL";"TAB2",#N/A,TRUE,"GENERAL";"TAB3",#N/A,TRUE,"GENERAL";"TAB4",#N/A,TRUE,"GENERAL";"TAB5",#N/A,TRUE,"GENERAL"}</definedName>
    <definedName name="mao" localSheetId="32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localSheetId="33" hidden="1">{"TAB1",#N/A,TRUE,"GENERAL";"TAB2",#N/A,TRUE,"GENERAL";"TAB3",#N/A,TRUE,"GENERAL";"TAB4",#N/A,TRUE,"GENERAL";"TAB5",#N/A,TRUE,"GENERAL"}</definedName>
    <definedName name="mao" localSheetId="7" hidden="1">{"TAB1",#N/A,TRUE,"GENERAL";"TAB2",#N/A,TRUE,"GENERAL";"TAB3",#N/A,TRUE,"GENERAL";"TAB4",#N/A,TRUE,"GENERAL";"TAB5",#N/A,TRUE,"GENERAL"}</definedName>
    <definedName name="mao" localSheetId="10" hidden="1">{"TAB1",#N/A,TRUE,"GENERAL";"TAB2",#N/A,TRUE,"GENERAL";"TAB3",#N/A,TRUE,"GENERAL";"TAB4",#N/A,TRUE,"GENERAL";"TAB5",#N/A,TRUE,"GENERAL"}</definedName>
    <definedName name="mao" localSheetId="6" hidden="1">{"TAB1",#N/A,TRUE,"GENERAL";"TAB2",#N/A,TRUE,"GENERAL";"TAB3",#N/A,TRUE,"GENERAL";"TAB4",#N/A,TRUE,"GENERAL";"TAB5",#N/A,TRUE,"GENERAL"}</definedName>
    <definedName name="mao" localSheetId="9" hidden="1">{"TAB1",#N/A,TRUE,"GENERAL";"TAB2",#N/A,TRUE,"GENERAL";"TAB3",#N/A,TRUE,"GENERAL";"TAB4",#N/A,TRUE,"GENERAL";"TAB5",#N/A,TRUE,"GENERAL"}</definedName>
    <definedName name="mao" localSheetId="8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5" hidden="1">{"via1",#N/A,TRUE,"general";"via2",#N/A,TRUE,"general";"via3",#N/A,TRUE,"general"}</definedName>
    <definedName name="maow" localSheetId="32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localSheetId="33" hidden="1">{"via1",#N/A,TRUE,"general";"via2",#N/A,TRUE,"general";"via3",#N/A,TRUE,"general"}</definedName>
    <definedName name="maow" localSheetId="7" hidden="1">{"via1",#N/A,TRUE,"general";"via2",#N/A,TRUE,"general";"via3",#N/A,TRUE,"general"}</definedName>
    <definedName name="maow" localSheetId="10" hidden="1">{"via1",#N/A,TRUE,"general";"via2",#N/A,TRUE,"general";"via3",#N/A,TRUE,"general"}</definedName>
    <definedName name="maow" localSheetId="6" hidden="1">{"via1",#N/A,TRUE,"general";"via2",#N/A,TRUE,"general";"via3",#N/A,TRUE,"general"}</definedName>
    <definedName name="maow" localSheetId="9" hidden="1">{"via1",#N/A,TRUE,"general";"via2",#N/A,TRUE,"general";"via3",#N/A,TRUE,"general"}</definedName>
    <definedName name="maow" localSheetId="8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hidden="1">{"via1",#N/A,TRUE,"general";"via2",#N/A,TRUE,"general";"via3",#N/A,TRUE,"general"}</definedName>
    <definedName name="MarkP" localSheetId="5" hidden="1">{#N/A,#N/A,FALSE,"GRAFICO";#N/A,#N/A,FALSE,"CAJA (2)";#N/A,#N/A,FALSE,"TERCEROS-PROMEDIO";#N/A,#N/A,FALSE,"CAJA";#N/A,#N/A,FALSE,"INGRESOS1995-2003";#N/A,#N/A,FALSE,"GASTOS1995-2003"}</definedName>
    <definedName name="MarkP" localSheetId="32" hidden="1">{#N/A,#N/A,FALSE,"GRAFICO";#N/A,#N/A,FALSE,"CAJA (2)";#N/A,#N/A,FALSE,"TERCEROS-PROMEDIO";#N/A,#N/A,FALSE,"CAJA";#N/A,#N/A,FALSE,"INGRESOS1995-2003";#N/A,#N/A,FALSE,"GASTOS1995-2003"}</definedName>
    <definedName name="MarkP" localSheetId="0" hidden="1">{#N/A,#N/A,FALSE,"GRAFICO";#N/A,#N/A,FALSE,"CAJA (2)";#N/A,#N/A,FALSE,"TERCEROS-PROMEDIO";#N/A,#N/A,FALSE,"CAJA";#N/A,#N/A,FALSE,"INGRESOS1995-2003";#N/A,#N/A,FALSE,"GASTOS1995-2003"}</definedName>
    <definedName name="MarkP" localSheetId="33" hidden="1">{#N/A,#N/A,FALSE,"GRAFICO";#N/A,#N/A,FALSE,"CAJA (2)";#N/A,#N/A,FALSE,"TERCEROS-PROMEDIO";#N/A,#N/A,FALSE,"CAJA";#N/A,#N/A,FALSE,"INGRESOS1995-2003";#N/A,#N/A,FALSE,"GASTOS1995-2003"}</definedName>
    <definedName name="MarkP" localSheetId="7" hidden="1">{#N/A,#N/A,FALSE,"GRAFICO";#N/A,#N/A,FALSE,"CAJA (2)";#N/A,#N/A,FALSE,"TERCEROS-PROMEDIO";#N/A,#N/A,FALSE,"CAJA";#N/A,#N/A,FALSE,"INGRESOS1995-2003";#N/A,#N/A,FALSE,"GASTOS1995-2003"}</definedName>
    <definedName name="MarkP" localSheetId="10" hidden="1">{#N/A,#N/A,FALSE,"GRAFICO";#N/A,#N/A,FALSE,"CAJA (2)";#N/A,#N/A,FALSE,"TERCEROS-PROMEDIO";#N/A,#N/A,FALSE,"CAJA";#N/A,#N/A,FALSE,"INGRESOS1995-2003";#N/A,#N/A,FALSE,"GASTOS1995-2003"}</definedName>
    <definedName name="MarkP" localSheetId="6" hidden="1">{#N/A,#N/A,FALSE,"GRAFICO";#N/A,#N/A,FALSE,"CAJA (2)";#N/A,#N/A,FALSE,"TERCEROS-PROMEDIO";#N/A,#N/A,FALSE,"CAJA";#N/A,#N/A,FALSE,"INGRESOS1995-2003";#N/A,#N/A,FALSE,"GASTOS1995-2003"}</definedName>
    <definedName name="MarkP" localSheetId="9" hidden="1">{#N/A,#N/A,FALSE,"GRAFICO";#N/A,#N/A,FALSE,"CAJA (2)";#N/A,#N/A,FALSE,"TERCEROS-PROMEDIO";#N/A,#N/A,FALSE,"CAJA";#N/A,#N/A,FALSE,"INGRESOS1995-2003";#N/A,#N/A,FALSE,"GASTOS1995-2003"}</definedName>
    <definedName name="MarkP" localSheetId="8" hidden="1">{#N/A,#N/A,FALSE,"GRAFICO";#N/A,#N/A,FALSE,"CAJA (2)";#N/A,#N/A,FALSE,"TERCEROS-PROMEDIO";#N/A,#N/A,FALSE,"CAJA";#N/A,#N/A,FALSE,"INGRESOS1995-2003";#N/A,#N/A,FALSE,"GASTOS1995-2003"}</definedName>
    <definedName name="MarkP" localSheetId="2" hidden="1">{#N/A,#N/A,FALSE,"GRAFICO";#N/A,#N/A,FALSE,"CAJA (2)";#N/A,#N/A,FALSE,"TERCEROS-PROMEDIO";#N/A,#N/A,FALSE,"CAJA";#N/A,#N/A,FALSE,"INGRESOS1995-2003";#N/A,#N/A,FALSE,"GASTOS1995-2003"}</definedName>
    <definedName name="MarkP" localSheetId="4" hidden="1">{#N/A,#N/A,FALSE,"GRAFICO";#N/A,#N/A,FALSE,"CAJA (2)";#N/A,#N/A,FALSE,"TERCEROS-PROMEDIO";#N/A,#N/A,FALSE,"CAJA";#N/A,#N/A,FALSE,"INGRESOS1995-2003";#N/A,#N/A,FALSE,"GASTOS1995-2003"}</definedName>
    <definedName name="MarkP" hidden="1">{#N/A,#N/A,FALSE,"GRAFICO";#N/A,#N/A,FALSE,"CAJA (2)";#N/A,#N/A,FALSE,"TERCEROS-PROMEDIO";#N/A,#N/A,FALSE,"CAJA";#N/A,#N/A,FALSE,"INGRESOS1995-2003";#N/A,#N/A,FALSE,"GASTOS1995-2003"}</definedName>
    <definedName name="masor" localSheetId="5" hidden="1">{"via1",#N/A,TRUE,"general";"via2",#N/A,TRUE,"general";"via3",#N/A,TRUE,"general"}</definedName>
    <definedName name="masor" localSheetId="32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localSheetId="33" hidden="1">{"via1",#N/A,TRUE,"general";"via2",#N/A,TRUE,"general";"via3",#N/A,TRUE,"general"}</definedName>
    <definedName name="masor" localSheetId="7" hidden="1">{"via1",#N/A,TRUE,"general";"via2",#N/A,TRUE,"general";"via3",#N/A,TRUE,"general"}</definedName>
    <definedName name="masor" localSheetId="10" hidden="1">{"via1",#N/A,TRUE,"general";"via2",#N/A,TRUE,"general";"via3",#N/A,TRUE,"general"}</definedName>
    <definedName name="masor" localSheetId="6" hidden="1">{"via1",#N/A,TRUE,"general";"via2",#N/A,TRUE,"general";"via3",#N/A,TRUE,"general"}</definedName>
    <definedName name="masor" localSheetId="9" hidden="1">{"via1",#N/A,TRUE,"general";"via2",#N/A,TRUE,"general";"via3",#N/A,TRUE,"general"}</definedName>
    <definedName name="masor" localSheetId="8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localSheetId="32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localSheetId="33" hidden="1">{"via1",#N/A,TRUE,"general";"via2",#N/A,TRUE,"general";"via3",#N/A,TRUE,"general"}</definedName>
    <definedName name="mdd" localSheetId="7" hidden="1">{"via1",#N/A,TRUE,"general";"via2",#N/A,TRUE,"general";"via3",#N/A,TRUE,"general"}</definedName>
    <definedName name="mdd" localSheetId="10" hidden="1">{"via1",#N/A,TRUE,"general";"via2",#N/A,TRUE,"general";"via3",#N/A,TRUE,"general"}</definedName>
    <definedName name="mdd" localSheetId="6" hidden="1">{"via1",#N/A,TRUE,"general";"via2",#N/A,TRUE,"general";"via3",#N/A,TRUE,"general"}</definedName>
    <definedName name="mdd" localSheetId="9" hidden="1">{"via1",#N/A,TRUE,"general";"via2",#N/A,TRUE,"general";"via3",#N/A,TRUE,"general"}</definedName>
    <definedName name="mdd" localSheetId="8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5" hidden="1">{"TAB1",#N/A,TRUE,"GENERAL";"TAB2",#N/A,TRUE,"GENERAL";"TAB3",#N/A,TRUE,"GENERAL";"TAB4",#N/A,TRUE,"GENERAL";"TAB5",#N/A,TRUE,"GENERAL"}</definedName>
    <definedName name="meg" localSheetId="32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localSheetId="33" hidden="1">{"TAB1",#N/A,TRUE,"GENERAL";"TAB2",#N/A,TRUE,"GENERAL";"TAB3",#N/A,TRUE,"GENERAL";"TAB4",#N/A,TRUE,"GENERAL";"TAB5",#N/A,TRUE,"GENERAL"}</definedName>
    <definedName name="meg" localSheetId="7" hidden="1">{"TAB1",#N/A,TRUE,"GENERAL";"TAB2",#N/A,TRUE,"GENERAL";"TAB3",#N/A,TRUE,"GENERAL";"TAB4",#N/A,TRUE,"GENERAL";"TAB5",#N/A,TRUE,"GENERAL"}</definedName>
    <definedName name="meg" localSheetId="10" hidden="1">{"TAB1",#N/A,TRUE,"GENERAL";"TAB2",#N/A,TRUE,"GENERAL";"TAB3",#N/A,TRUE,"GENERAL";"TAB4",#N/A,TRUE,"GENERAL";"TAB5",#N/A,TRUE,"GENERAL"}</definedName>
    <definedName name="meg" localSheetId="6" hidden="1">{"TAB1",#N/A,TRUE,"GENERAL";"TAB2",#N/A,TRUE,"GENERAL";"TAB3",#N/A,TRUE,"GENERAL";"TAB4",#N/A,TRUE,"GENERAL";"TAB5",#N/A,TRUE,"GENERAL"}</definedName>
    <definedName name="meg" localSheetId="9" hidden="1">{"TAB1",#N/A,TRUE,"GENERAL";"TAB2",#N/A,TRUE,"GENERAL";"TAB3",#N/A,TRUE,"GENERAL";"TAB4",#N/A,TRUE,"GENERAL";"TAB5",#N/A,TRUE,"GENERAL"}</definedName>
    <definedName name="meg" localSheetId="8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" localSheetId="11" hidden="1">#REF!</definedName>
    <definedName name="mem" localSheetId="13" hidden="1">#REF!</definedName>
    <definedName name="mem" localSheetId="14" hidden="1">#REF!</definedName>
    <definedName name="mem" localSheetId="17" hidden="1">#REF!</definedName>
    <definedName name="mem" localSheetId="18" hidden="1">#REF!</definedName>
    <definedName name="mem" localSheetId="19" hidden="1">#REF!</definedName>
    <definedName name="mem" localSheetId="20" hidden="1">#REF!</definedName>
    <definedName name="mem" localSheetId="22" hidden="1">#REF!</definedName>
    <definedName name="mem" localSheetId="23" hidden="1">#REF!</definedName>
    <definedName name="mem" localSheetId="24" hidden="1">#REF!</definedName>
    <definedName name="mem" localSheetId="25" hidden="1">#REF!</definedName>
    <definedName name="mem" localSheetId="26" hidden="1">#REF!</definedName>
    <definedName name="mem" localSheetId="27" hidden="1">#REF!</definedName>
    <definedName name="mem" localSheetId="28" hidden="1">#REF!</definedName>
    <definedName name="mem" localSheetId="29" hidden="1">#REF!</definedName>
    <definedName name="mem" localSheetId="30" hidden="1">#REF!</definedName>
    <definedName name="mem" localSheetId="32" hidden="1">#REF!</definedName>
    <definedName name="mem" localSheetId="1" hidden="1">#REF!</definedName>
    <definedName name="mem" localSheetId="2" hidden="1">#REF!</definedName>
    <definedName name="mem" localSheetId="3" hidden="1">#REF!</definedName>
    <definedName name="mem" hidden="1">#REF!</definedName>
    <definedName name="memm" localSheetId="11" hidden="1">#REF!</definedName>
    <definedName name="memm" localSheetId="13" hidden="1">#REF!</definedName>
    <definedName name="memm" localSheetId="14" hidden="1">#REF!</definedName>
    <definedName name="memm" localSheetId="17" hidden="1">#REF!</definedName>
    <definedName name="memm" localSheetId="18" hidden="1">#REF!</definedName>
    <definedName name="memm" localSheetId="19" hidden="1">#REF!</definedName>
    <definedName name="memm" localSheetId="20" hidden="1">#REF!</definedName>
    <definedName name="memm" localSheetId="22" hidden="1">#REF!</definedName>
    <definedName name="memm" localSheetId="23" hidden="1">#REF!</definedName>
    <definedName name="memm" localSheetId="24" hidden="1">#REF!</definedName>
    <definedName name="memm" localSheetId="25" hidden="1">#REF!</definedName>
    <definedName name="memm" localSheetId="26" hidden="1">#REF!</definedName>
    <definedName name="memm" localSheetId="27" hidden="1">#REF!</definedName>
    <definedName name="memm" localSheetId="28" hidden="1">#REF!</definedName>
    <definedName name="memm" localSheetId="29" hidden="1">#REF!</definedName>
    <definedName name="memm" localSheetId="30" hidden="1">#REF!</definedName>
    <definedName name="memm" localSheetId="5" hidden="1">#REF!</definedName>
    <definedName name="memm" localSheetId="32" hidden="1">#REF!</definedName>
    <definedName name="memm" localSheetId="0" hidden="1">#REF!</definedName>
    <definedName name="memm" localSheetId="33" hidden="1">#REF!</definedName>
    <definedName name="memm" localSheetId="1" hidden="1">#REF!</definedName>
    <definedName name="memm" localSheetId="7" hidden="1">#REF!</definedName>
    <definedName name="memm" localSheetId="10" hidden="1">#REF!</definedName>
    <definedName name="memm" localSheetId="6" hidden="1">#REF!</definedName>
    <definedName name="memm" localSheetId="9" hidden="1">#REF!</definedName>
    <definedName name="memm" localSheetId="8" hidden="1">#REF!</definedName>
    <definedName name="memm" localSheetId="2" hidden="1">#REF!</definedName>
    <definedName name="memm" localSheetId="4" hidden="1">#REF!</definedName>
    <definedName name="memm" localSheetId="3" hidden="1">#REF!</definedName>
    <definedName name="memm" hidden="1">#REF!</definedName>
    <definedName name="memmm" localSheetId="11" hidden="1">#REF!</definedName>
    <definedName name="memmm" localSheetId="13" hidden="1">#REF!</definedName>
    <definedName name="memmm" localSheetId="14" hidden="1">#REF!</definedName>
    <definedName name="memmm" localSheetId="17" hidden="1">#REF!</definedName>
    <definedName name="memmm" localSheetId="18" hidden="1">#REF!</definedName>
    <definedName name="memmm" localSheetId="19" hidden="1">#REF!</definedName>
    <definedName name="memmm" localSheetId="20" hidden="1">#REF!</definedName>
    <definedName name="memmm" localSheetId="22" hidden="1">#REF!</definedName>
    <definedName name="memmm" localSheetId="23" hidden="1">#REF!</definedName>
    <definedName name="memmm" localSheetId="24" hidden="1">#REF!</definedName>
    <definedName name="memmm" localSheetId="25" hidden="1">#REF!</definedName>
    <definedName name="memmm" localSheetId="26" hidden="1">#REF!</definedName>
    <definedName name="memmm" localSheetId="27" hidden="1">#REF!</definedName>
    <definedName name="memmm" localSheetId="28" hidden="1">#REF!</definedName>
    <definedName name="memmm" localSheetId="29" hidden="1">#REF!</definedName>
    <definedName name="memmm" localSheetId="30" hidden="1">#REF!</definedName>
    <definedName name="memmm" localSheetId="5" hidden="1">#REF!</definedName>
    <definedName name="memmm" localSheetId="32" hidden="1">#REF!</definedName>
    <definedName name="memmm" localSheetId="0" hidden="1">#REF!</definedName>
    <definedName name="memmm" localSheetId="33" hidden="1">#REF!</definedName>
    <definedName name="memmm" localSheetId="1" hidden="1">#REF!</definedName>
    <definedName name="memmm" localSheetId="7" hidden="1">#REF!</definedName>
    <definedName name="memmm" localSheetId="10" hidden="1">#REF!</definedName>
    <definedName name="memmm" localSheetId="6" hidden="1">#REF!</definedName>
    <definedName name="memmm" localSheetId="9" hidden="1">#REF!</definedName>
    <definedName name="memmm" localSheetId="8" hidden="1">#REF!</definedName>
    <definedName name="memmm" localSheetId="2" hidden="1">#REF!</definedName>
    <definedName name="memmm" localSheetId="4" hidden="1">#REF!</definedName>
    <definedName name="memmm" localSheetId="3" hidden="1">#REF!</definedName>
    <definedName name="memmm" hidden="1">#REF!</definedName>
    <definedName name="MEMORIAS">MEMORIAS!$A$85:$H$99</definedName>
    <definedName name="mfgjrdt" localSheetId="5" hidden="1">{"TAB1",#N/A,TRUE,"GENERAL";"TAB2",#N/A,TRUE,"GENERAL";"TAB3",#N/A,TRUE,"GENERAL";"TAB4",#N/A,TRUE,"GENERAL";"TAB5",#N/A,TRUE,"GENERAL"}</definedName>
    <definedName name="mfgjrdt" localSheetId="32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localSheetId="33" hidden="1">{"TAB1",#N/A,TRUE,"GENERAL";"TAB2",#N/A,TRUE,"GENERAL";"TAB3",#N/A,TRUE,"GENERAL";"TAB4",#N/A,TRUE,"GENERAL";"TAB5",#N/A,TRUE,"GENERAL"}</definedName>
    <definedName name="mfgjrdt" localSheetId="7" hidden="1">{"TAB1",#N/A,TRUE,"GENERAL";"TAB2",#N/A,TRUE,"GENERAL";"TAB3",#N/A,TRUE,"GENERAL";"TAB4",#N/A,TRUE,"GENERAL";"TAB5",#N/A,TRUE,"GENERAL"}</definedName>
    <definedName name="mfgjrdt" localSheetId="10" hidden="1">{"TAB1",#N/A,TRUE,"GENERAL";"TAB2",#N/A,TRUE,"GENERAL";"TAB3",#N/A,TRUE,"GENERAL";"TAB4",#N/A,TRUE,"GENERAL";"TAB5",#N/A,TRUE,"GENERAL"}</definedName>
    <definedName name="mfgjrdt" localSheetId="6" hidden="1">{"TAB1",#N/A,TRUE,"GENERAL";"TAB2",#N/A,TRUE,"GENERAL";"TAB3",#N/A,TRUE,"GENERAL";"TAB4",#N/A,TRUE,"GENERAL";"TAB5",#N/A,TRUE,"GENERAL"}</definedName>
    <definedName name="mfgjrdt" localSheetId="9" hidden="1">{"TAB1",#N/A,TRUE,"GENERAL";"TAB2",#N/A,TRUE,"GENERAL";"TAB3",#N/A,TRUE,"GENERAL";"TAB4",#N/A,TRUE,"GENERAL";"TAB5",#N/A,TRUE,"GENERAL"}</definedName>
    <definedName name="mfgjrdt" localSheetId="8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5" hidden="1">{"via1",#N/A,TRUE,"general";"via2",#N/A,TRUE,"general";"via3",#N/A,TRUE,"general"}</definedName>
    <definedName name="mghm" localSheetId="32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localSheetId="33" hidden="1">{"via1",#N/A,TRUE,"general";"via2",#N/A,TRUE,"general";"via3",#N/A,TRUE,"general"}</definedName>
    <definedName name="mghm" localSheetId="7" hidden="1">{"via1",#N/A,TRUE,"general";"via2",#N/A,TRUE,"general";"via3",#N/A,TRUE,"general"}</definedName>
    <definedName name="mghm" localSheetId="10" hidden="1">{"via1",#N/A,TRUE,"general";"via2",#N/A,TRUE,"general";"via3",#N/A,TRUE,"general"}</definedName>
    <definedName name="mghm" localSheetId="6" hidden="1">{"via1",#N/A,TRUE,"general";"via2",#N/A,TRUE,"general";"via3",#N/A,TRUE,"general"}</definedName>
    <definedName name="mghm" localSheetId="9" hidden="1">{"via1",#N/A,TRUE,"general";"via2",#N/A,TRUE,"general";"via3",#N/A,TRUE,"general"}</definedName>
    <definedName name="mghm" localSheetId="8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localSheetId="32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localSheetId="33" hidden="1">{"via1",#N/A,TRUE,"general";"via2",#N/A,TRUE,"general";"via3",#N/A,TRUE,"general"}</definedName>
    <definedName name="mjmj" localSheetId="7" hidden="1">{"via1",#N/A,TRUE,"general";"via2",#N/A,TRUE,"general";"via3",#N/A,TRUE,"general"}</definedName>
    <definedName name="mjmj" localSheetId="10" hidden="1">{"via1",#N/A,TRUE,"general";"via2",#N/A,TRUE,"general";"via3",#N/A,TRUE,"general"}</definedName>
    <definedName name="mjmj" localSheetId="6" hidden="1">{"via1",#N/A,TRUE,"general";"via2",#N/A,TRUE,"general";"via3",#N/A,TRUE,"general"}</definedName>
    <definedName name="mjmj" localSheetId="9" hidden="1">{"via1",#N/A,TRUE,"general";"via2",#N/A,TRUE,"general";"via3",#N/A,TRUE,"general"}</definedName>
    <definedName name="mjmj" localSheetId="8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localSheetId="32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33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localSheetId="10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localSheetId="9" hidden="1">{"via1",#N/A,TRUE,"general";"via2",#N/A,TRUE,"general";"via3",#N/A,TRUE,"general"}</definedName>
    <definedName name="mjmjmn" localSheetId="8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localSheetId="32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33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localSheetId="10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localSheetId="9" hidden="1">{"via1",#N/A,TRUE,"general";"via2",#N/A,TRUE,"general";"via3",#N/A,TRUE,"general"}</definedName>
    <definedName name="mjnhgkio" localSheetId="8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localSheetId="5" hidden="1">{"TAB1",#N/A,TRUE,"GENERAL";"TAB2",#N/A,TRUE,"GENERAL";"TAB3",#N/A,TRUE,"GENERAL";"TAB4",#N/A,TRUE,"GENERAL";"TAB5",#N/A,TRUE,"GENERAL"}</definedName>
    <definedName name="mmjmjh" localSheetId="32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localSheetId="33" hidden="1">{"TAB1",#N/A,TRUE,"GENERAL";"TAB2",#N/A,TRUE,"GENERAL";"TAB3",#N/A,TRUE,"GENERAL";"TAB4",#N/A,TRUE,"GENERAL";"TAB5",#N/A,TRUE,"GENERAL"}</definedName>
    <definedName name="mmjmjh" localSheetId="7" hidden="1">{"TAB1",#N/A,TRUE,"GENERAL";"TAB2",#N/A,TRUE,"GENERAL";"TAB3",#N/A,TRUE,"GENERAL";"TAB4",#N/A,TRUE,"GENERAL";"TAB5",#N/A,TRUE,"GENERAL"}</definedName>
    <definedName name="mmjmjh" localSheetId="10" hidden="1">{"TAB1",#N/A,TRUE,"GENERAL";"TAB2",#N/A,TRUE,"GENERAL";"TAB3",#N/A,TRUE,"GENERAL";"TAB4",#N/A,TRUE,"GENERAL";"TAB5",#N/A,TRUE,"GENERAL"}</definedName>
    <definedName name="mmjmjh" localSheetId="6" hidden="1">{"TAB1",#N/A,TRUE,"GENERAL";"TAB2",#N/A,TRUE,"GENERAL";"TAB3",#N/A,TRUE,"GENERAL";"TAB4",#N/A,TRUE,"GENERAL";"TAB5",#N/A,TRUE,"GENERAL"}</definedName>
    <definedName name="mmjmjh" localSheetId="9" hidden="1">{"TAB1",#N/A,TRUE,"GENERAL";"TAB2",#N/A,TRUE,"GENERAL";"TAB3",#N/A,TRUE,"GENERAL";"TAB4",#N/A,TRUE,"GENERAL";"TAB5",#N/A,TRUE,"GENERAL"}</definedName>
    <definedName name="mmjmjh" localSheetId="8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localSheetId="32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33" hidden="1">{"TAB1",#N/A,TRUE,"GENERAL";"TAB2",#N/A,TRUE,"GENERAL";"TAB3",#N/A,TRUE,"GENERAL";"TAB4",#N/A,TRUE,"GENERAL";"TAB5",#N/A,TRUE,"GENERAL"}</definedName>
    <definedName name="mmm" localSheetId="7" hidden="1">{"TAB1",#N/A,TRUE,"GENERAL";"TAB2",#N/A,TRUE,"GENERAL";"TAB3",#N/A,TRUE,"GENERAL";"TAB4",#N/A,TRUE,"GENERAL";"TAB5",#N/A,TRUE,"GENERAL"}</definedName>
    <definedName name="mmm" localSheetId="10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localSheetId="9" hidden="1">{"TAB1",#N/A,TRUE,"GENERAL";"TAB2",#N/A,TRUE,"GENERAL";"TAB3",#N/A,TRUE,"GENERAL";"TAB4",#N/A,TRUE,"GENERAL";"TAB5",#N/A,TRUE,"GENERAL"}</definedName>
    <definedName name="mmm" localSheetId="8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5" hidden="1">{"via1",#N/A,TRUE,"general";"via2",#N/A,TRUE,"general";"via3",#N/A,TRUE,"general"}</definedName>
    <definedName name="mmmh" localSheetId="32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localSheetId="33" hidden="1">{"via1",#N/A,TRUE,"general";"via2",#N/A,TRUE,"general";"via3",#N/A,TRUE,"general"}</definedName>
    <definedName name="mmmh" localSheetId="7" hidden="1">{"via1",#N/A,TRUE,"general";"via2",#N/A,TRUE,"general";"via3",#N/A,TRUE,"general"}</definedName>
    <definedName name="mmmh" localSheetId="10" hidden="1">{"via1",#N/A,TRUE,"general";"via2",#N/A,TRUE,"general";"via3",#N/A,TRUE,"general"}</definedName>
    <definedName name="mmmh" localSheetId="6" hidden="1">{"via1",#N/A,TRUE,"general";"via2",#N/A,TRUE,"general";"via3",#N/A,TRUE,"general"}</definedName>
    <definedName name="mmmh" localSheetId="9" hidden="1">{"via1",#N/A,TRUE,"general";"via2",#N/A,TRUE,"general";"via3",#N/A,TRUE,"general"}</definedName>
    <definedName name="mmmh" localSheetId="8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localSheetId="32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33" hidden="1">{"TAB1",#N/A,TRUE,"GENERAL";"TAB2",#N/A,TRUE,"GENERAL";"TAB3",#N/A,TRUE,"GENERAL";"TAB4",#N/A,TRUE,"GENERAL";"TAB5",#N/A,TRUE,"GENERAL"}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localSheetId="10" hidden="1">{"TAB1",#N/A,TRUE,"GENERAL";"TAB2",#N/A,TRUE,"GENERAL";"TAB3",#N/A,TRUE,"GENERAL";"TAB4",#N/A,TRUE,"GENERAL";"TAB5",#N/A,TRUE,"GENERAL"}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localSheetId="9" hidden="1">{"TAB1",#N/A,TRUE,"GENERAL";"TAB2",#N/A,TRUE,"GENERAL";"TAB3",#N/A,TRUE,"GENERAL";"TAB4",#N/A,TRUE,"GENERAL";"TAB5",#N/A,TRUE,"GENERAL"}</definedName>
    <definedName name="mmmmmjyt" localSheetId="8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5" hidden="1">{"via1",#N/A,TRUE,"general";"via2",#N/A,TRUE,"general";"via3",#N/A,TRUE,"general"}</definedName>
    <definedName name="mmmmmmg" localSheetId="32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localSheetId="33" hidden="1">{"via1",#N/A,TRUE,"general";"via2",#N/A,TRUE,"general";"via3",#N/A,TRUE,"general"}</definedName>
    <definedName name="mmmmmmg" localSheetId="7" hidden="1">{"via1",#N/A,TRUE,"general";"via2",#N/A,TRUE,"general";"via3",#N/A,TRUE,"general"}</definedName>
    <definedName name="mmmmmmg" localSheetId="10" hidden="1">{"via1",#N/A,TRUE,"general";"via2",#N/A,TRUE,"general";"via3",#N/A,TRUE,"general"}</definedName>
    <definedName name="mmmmmmg" localSheetId="6" hidden="1">{"via1",#N/A,TRUE,"general";"via2",#N/A,TRUE,"general";"via3",#N/A,TRUE,"general"}</definedName>
    <definedName name="mmmmmmg" localSheetId="9" hidden="1">{"via1",#N/A,TRUE,"general";"via2",#N/A,TRUE,"general";"via3",#N/A,TRUE,"general"}</definedName>
    <definedName name="mmmmmmg" localSheetId="8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localSheetId="32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33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localSheetId="10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localSheetId="9" hidden="1">{"via1",#N/A,TRUE,"general";"via2",#N/A,TRUE,"general";"via3",#N/A,TRUE,"general"}</definedName>
    <definedName name="MN" localSheetId="8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5" hidden="1">{#N/A,#N/A,FALSE,"Hoja1";#N/A,#N/A,FALSE,"Hoja2"}</definedName>
    <definedName name="MOA" localSheetId="32" hidden="1">{#N/A,#N/A,FALSE,"Hoja1";#N/A,#N/A,FALSE,"Hoja2"}</definedName>
    <definedName name="MOA" localSheetId="0" hidden="1">{#N/A,#N/A,FALSE,"Hoja1";#N/A,#N/A,FALSE,"Hoja2"}</definedName>
    <definedName name="MOA" localSheetId="33" hidden="1">{#N/A,#N/A,FALSE,"Hoja1";#N/A,#N/A,FALSE,"Hoja2"}</definedName>
    <definedName name="MOA" localSheetId="7" hidden="1">{#N/A,#N/A,FALSE,"Hoja1";#N/A,#N/A,FALSE,"Hoja2"}</definedName>
    <definedName name="MOA" localSheetId="10" hidden="1">{#N/A,#N/A,FALSE,"Hoja1";#N/A,#N/A,FALSE,"Hoja2"}</definedName>
    <definedName name="MOA" localSheetId="6" hidden="1">{#N/A,#N/A,FALSE,"Hoja1";#N/A,#N/A,FALSE,"Hoja2"}</definedName>
    <definedName name="MOA" localSheetId="9" hidden="1">{#N/A,#N/A,FALSE,"Hoja1";#N/A,#N/A,FALSE,"Hoja2"}</definedName>
    <definedName name="MOA" localSheetId="8" hidden="1">{#N/A,#N/A,FALSE,"Hoja1";#N/A,#N/A,FALSE,"Hoja2"}</definedName>
    <definedName name="MOA" localSheetId="2" hidden="1">{#N/A,#N/A,FALSE,"Hoja1";#N/A,#N/A,FALSE,"Hoja2"}</definedName>
    <definedName name="MOA" localSheetId="4" hidden="1">{#N/A,#N/A,FALSE,"Hoja1";#N/A,#N/A,FALSE,"Hoja2"}</definedName>
    <definedName name="MOA" hidden="1">{#N/A,#N/A,FALSE,"Hoja1";#N/A,#N/A,FALSE,"Hoja2"}</definedName>
    <definedName name="MODIVejec" localSheetId="5" hidden="1">{#N/A,#N/A,FALSE,"Hoja1";#N/A,#N/A,FALSE,"Hoja2"}</definedName>
    <definedName name="MODIVejec" localSheetId="32" hidden="1">{#N/A,#N/A,FALSE,"Hoja1";#N/A,#N/A,FALSE,"Hoja2"}</definedName>
    <definedName name="MODIVejec" localSheetId="0" hidden="1">{#N/A,#N/A,FALSE,"Hoja1";#N/A,#N/A,FALSE,"Hoja2"}</definedName>
    <definedName name="MODIVejec" localSheetId="33" hidden="1">{#N/A,#N/A,FALSE,"Hoja1";#N/A,#N/A,FALSE,"Hoja2"}</definedName>
    <definedName name="MODIVejec" localSheetId="7" hidden="1">{#N/A,#N/A,FALSE,"Hoja1";#N/A,#N/A,FALSE,"Hoja2"}</definedName>
    <definedName name="MODIVejec" localSheetId="10" hidden="1">{#N/A,#N/A,FALSE,"Hoja1";#N/A,#N/A,FALSE,"Hoja2"}</definedName>
    <definedName name="MODIVejec" localSheetId="6" hidden="1">{#N/A,#N/A,FALSE,"Hoja1";#N/A,#N/A,FALSE,"Hoja2"}</definedName>
    <definedName name="MODIVejec" localSheetId="9" hidden="1">{#N/A,#N/A,FALSE,"Hoja1";#N/A,#N/A,FALSE,"Hoja2"}</definedName>
    <definedName name="MODIVejec" localSheetId="8" hidden="1">{#N/A,#N/A,FALSE,"Hoja1";#N/A,#N/A,FALSE,"Hoja2"}</definedName>
    <definedName name="MODIVejec" localSheetId="2" hidden="1">{#N/A,#N/A,FALSE,"Hoja1";#N/A,#N/A,FALSE,"Hoja2"}</definedName>
    <definedName name="MODIVejec" localSheetId="4" hidden="1">{#N/A,#N/A,FALSE,"Hoja1";#N/A,#N/A,FALSE,"Hoja2"}</definedName>
    <definedName name="MODIVejec" hidden="1">{#N/A,#N/A,FALSE,"Hoja1";#N/A,#N/A,FALSE,"Hoja2"}</definedName>
    <definedName name="MOE" localSheetId="5" hidden="1">{#N/A,#N/A,FALSE,"Hoja1";#N/A,#N/A,FALSE,"Hoja2"}</definedName>
    <definedName name="MOE" localSheetId="32" hidden="1">{#N/A,#N/A,FALSE,"Hoja1";#N/A,#N/A,FALSE,"Hoja2"}</definedName>
    <definedName name="MOE" localSheetId="0" hidden="1">{#N/A,#N/A,FALSE,"Hoja1";#N/A,#N/A,FALSE,"Hoja2"}</definedName>
    <definedName name="MOE" localSheetId="33" hidden="1">{#N/A,#N/A,FALSE,"Hoja1";#N/A,#N/A,FALSE,"Hoja2"}</definedName>
    <definedName name="MOE" localSheetId="7" hidden="1">{#N/A,#N/A,FALSE,"Hoja1";#N/A,#N/A,FALSE,"Hoja2"}</definedName>
    <definedName name="MOE" localSheetId="10" hidden="1">{#N/A,#N/A,FALSE,"Hoja1";#N/A,#N/A,FALSE,"Hoja2"}</definedName>
    <definedName name="MOE" localSheetId="6" hidden="1">{#N/A,#N/A,FALSE,"Hoja1";#N/A,#N/A,FALSE,"Hoja2"}</definedName>
    <definedName name="MOE" localSheetId="9" hidden="1">{#N/A,#N/A,FALSE,"Hoja1";#N/A,#N/A,FALSE,"Hoja2"}</definedName>
    <definedName name="MOE" localSheetId="8" hidden="1">{#N/A,#N/A,FALSE,"Hoja1";#N/A,#N/A,FALSE,"Hoja2"}</definedName>
    <definedName name="MOE" localSheetId="2" hidden="1">{#N/A,#N/A,FALSE,"Hoja1";#N/A,#N/A,FALSE,"Hoja2"}</definedName>
    <definedName name="MOE" localSheetId="4" hidden="1">{#N/A,#N/A,FALSE,"Hoja1";#N/A,#N/A,FALSE,"Hoja2"}</definedName>
    <definedName name="MOE" hidden="1">{#N/A,#N/A,FALSE,"Hoja1";#N/A,#N/A,FALSE,"Hoja2"}</definedName>
    <definedName name="nbvnv" localSheetId="5" hidden="1">{"via1",#N/A,TRUE,"general";"via2",#N/A,TRUE,"general";"via3",#N/A,TRUE,"general"}</definedName>
    <definedName name="nbvnv" localSheetId="32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localSheetId="33" hidden="1">{"via1",#N/A,TRUE,"general";"via2",#N/A,TRUE,"general";"via3",#N/A,TRUE,"general"}</definedName>
    <definedName name="nbvnv" localSheetId="7" hidden="1">{"via1",#N/A,TRUE,"general";"via2",#N/A,TRUE,"general";"via3",#N/A,TRUE,"general"}</definedName>
    <definedName name="nbvnv" localSheetId="10" hidden="1">{"via1",#N/A,TRUE,"general";"via2",#N/A,TRUE,"general";"via3",#N/A,TRUE,"general"}</definedName>
    <definedName name="nbvnv" localSheetId="6" hidden="1">{"via1",#N/A,TRUE,"general";"via2",#N/A,TRUE,"general";"via3",#N/A,TRUE,"general"}</definedName>
    <definedName name="nbvnv" localSheetId="9" hidden="1">{"via1",#N/A,TRUE,"general";"via2",#N/A,TRUE,"general";"via3",#N/A,TRUE,"general"}</definedName>
    <definedName name="nbvnv" localSheetId="8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5" hidden="1">{"TAB1",#N/A,TRUE,"GENERAL";"TAB2",#N/A,TRUE,"GENERAL";"TAB3",#N/A,TRUE,"GENERAL";"TAB4",#N/A,TRUE,"GENERAL";"TAB5",#N/A,TRUE,"GENERAL"}</definedName>
    <definedName name="NDHS" localSheetId="32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33" hidden="1">{"TAB1",#N/A,TRUE,"GENERAL";"TAB2",#N/A,TRUE,"GENERAL";"TAB3",#N/A,TRUE,"GENERAL";"TAB4",#N/A,TRUE,"GENERAL";"TAB5",#N/A,TRUE,"GENERAL"}</definedName>
    <definedName name="NDHS" localSheetId="7" hidden="1">{"TAB1",#N/A,TRUE,"GENERAL";"TAB2",#N/A,TRUE,"GENERAL";"TAB3",#N/A,TRUE,"GENERAL";"TAB4",#N/A,TRUE,"GENERAL";"TAB5",#N/A,TRUE,"GENERAL"}</definedName>
    <definedName name="NDHS" localSheetId="10" hidden="1">{"TAB1",#N/A,TRUE,"GENERAL";"TAB2",#N/A,TRUE,"GENERAL";"TAB3",#N/A,TRUE,"GENERAL";"TAB4",#N/A,TRUE,"GENERAL";"TAB5",#N/A,TRUE,"GENERAL"}</definedName>
    <definedName name="NDHS" localSheetId="6" hidden="1">{"TAB1",#N/A,TRUE,"GENERAL";"TAB2",#N/A,TRUE,"GENERAL";"TAB3",#N/A,TRUE,"GENERAL";"TAB4",#N/A,TRUE,"GENERAL";"TAB5",#N/A,TRUE,"GENERAL"}</definedName>
    <definedName name="NDHS" localSheetId="9" hidden="1">{"TAB1",#N/A,TRUE,"GENERAL";"TAB2",#N/A,TRUE,"GENERAL";"TAB3",#N/A,TRUE,"GENERAL";"TAB4",#N/A,TRUE,"GENERAL";"TAB5",#N/A,TRUE,"GENERAL"}</definedName>
    <definedName name="NDHS" localSheetId="8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localSheetId="32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33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localSheetId="10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localSheetId="9" hidden="1">{"TAB1",#N/A,TRUE,"GENERAL";"TAB2",#N/A,TRUE,"GENERAL";"TAB3",#N/A,TRUE,"GENERAL";"TAB4",#N/A,TRUE,"GENERAL";"TAB5",#N/A,TRUE,"GENERAL"}</definedName>
    <definedName name="nf" localSheetId="8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5" hidden="1">{"via1",#N/A,TRUE,"general";"via2",#N/A,TRUE,"general";"via3",#N/A,TRUE,"general"}</definedName>
    <definedName name="nfg" localSheetId="32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localSheetId="33" hidden="1">{"via1",#N/A,TRUE,"general";"via2",#N/A,TRUE,"general";"via3",#N/A,TRUE,"general"}</definedName>
    <definedName name="nfg" localSheetId="7" hidden="1">{"via1",#N/A,TRUE,"general";"via2",#N/A,TRUE,"general";"via3",#N/A,TRUE,"general"}</definedName>
    <definedName name="nfg" localSheetId="10" hidden="1">{"via1",#N/A,TRUE,"general";"via2",#N/A,TRUE,"general";"via3",#N/A,TRUE,"general"}</definedName>
    <definedName name="nfg" localSheetId="6" hidden="1">{"via1",#N/A,TRUE,"general";"via2",#N/A,TRUE,"general";"via3",#N/A,TRUE,"general"}</definedName>
    <definedName name="nfg" localSheetId="9" hidden="1">{"via1",#N/A,TRUE,"general";"via2",#N/A,TRUE,"general";"via3",#N/A,TRUE,"general"}</definedName>
    <definedName name="nfg" localSheetId="8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localSheetId="32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33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localSheetId="10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localSheetId="9" hidden="1">{"via1",#N/A,TRUE,"general";"via2",#N/A,TRUE,"general";"via3",#N/A,TRUE,"general"}</definedName>
    <definedName name="nfgn" localSheetId="8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5" hidden="1">{"TAB1",#N/A,TRUE,"GENERAL";"TAB2",#N/A,TRUE,"GENERAL";"TAB3",#N/A,TRUE,"GENERAL";"TAB4",#N/A,TRUE,"GENERAL";"TAB5",#N/A,TRUE,"GENERAL"}</definedName>
    <definedName name="ngdn" localSheetId="32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33" hidden="1">{"TAB1",#N/A,TRUE,"GENERAL";"TAB2",#N/A,TRUE,"GENERAL";"TAB3",#N/A,TRUE,"GENERAL";"TAB4",#N/A,TRUE,"GENERAL";"TAB5",#N/A,TRUE,"GENERAL"}</definedName>
    <definedName name="ngdn" localSheetId="7" hidden="1">{"TAB1",#N/A,TRUE,"GENERAL";"TAB2",#N/A,TRUE,"GENERAL";"TAB3",#N/A,TRUE,"GENERAL";"TAB4",#N/A,TRUE,"GENERAL";"TAB5",#N/A,TRUE,"GENERAL"}</definedName>
    <definedName name="ngdn" localSheetId="10" hidden="1">{"TAB1",#N/A,TRUE,"GENERAL";"TAB2",#N/A,TRUE,"GENERAL";"TAB3",#N/A,TRUE,"GENERAL";"TAB4",#N/A,TRUE,"GENERAL";"TAB5",#N/A,TRUE,"GENERAL"}</definedName>
    <definedName name="ngdn" localSheetId="6" hidden="1">{"TAB1",#N/A,TRUE,"GENERAL";"TAB2",#N/A,TRUE,"GENERAL";"TAB3",#N/A,TRUE,"GENERAL";"TAB4",#N/A,TRUE,"GENERAL";"TAB5",#N/A,TRUE,"GENERAL"}</definedName>
    <definedName name="ngdn" localSheetId="9" hidden="1">{"TAB1",#N/A,TRUE,"GENERAL";"TAB2",#N/A,TRUE,"GENERAL";"TAB3",#N/A,TRUE,"GENERAL";"TAB4",#N/A,TRUE,"GENERAL";"TAB5",#N/A,TRUE,"GENERAL"}</definedName>
    <definedName name="ngdn" localSheetId="8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5" hidden="1">{"via1",#N/A,TRUE,"general";"via2",#N/A,TRUE,"general";"via3",#N/A,TRUE,"general"}</definedName>
    <definedName name="ngfh" localSheetId="32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localSheetId="33" hidden="1">{"via1",#N/A,TRUE,"general";"via2",#N/A,TRUE,"general";"via3",#N/A,TRUE,"general"}</definedName>
    <definedName name="ngfh" localSheetId="7" hidden="1">{"via1",#N/A,TRUE,"general";"via2",#N/A,TRUE,"general";"via3",#N/A,TRUE,"general"}</definedName>
    <definedName name="ngfh" localSheetId="10" hidden="1">{"via1",#N/A,TRUE,"general";"via2",#N/A,TRUE,"general";"via3",#N/A,TRUE,"general"}</definedName>
    <definedName name="ngfh" localSheetId="6" hidden="1">{"via1",#N/A,TRUE,"general";"via2",#N/A,TRUE,"general";"via3",#N/A,TRUE,"general"}</definedName>
    <definedName name="ngfh" localSheetId="9" hidden="1">{"via1",#N/A,TRUE,"general";"via2",#N/A,TRUE,"general";"via3",#N/A,TRUE,"general"}</definedName>
    <definedName name="ngfh" localSheetId="8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localSheetId="32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localSheetId="33" hidden="1">{"via1",#N/A,TRUE,"general";"via2",#N/A,TRUE,"general";"via3",#N/A,TRUE,"general"}</definedName>
    <definedName name="nhn" localSheetId="7" hidden="1">{"via1",#N/A,TRUE,"general";"via2",#N/A,TRUE,"general";"via3",#N/A,TRUE,"general"}</definedName>
    <definedName name="nhn" localSheetId="10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localSheetId="9" hidden="1">{"via1",#N/A,TRUE,"general";"via2",#N/A,TRUE,"general";"via3",#N/A,TRUE,"general"}</definedName>
    <definedName name="nhn" localSheetId="8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localSheetId="32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33" hidden="1">{"TAB1",#N/A,TRUE,"GENERAL";"TAB2",#N/A,TRUE,"GENERAL";"TAB3",#N/A,TRUE,"GENERAL";"TAB4",#N/A,TRUE,"GENERAL";"TAB5",#N/A,TRUE,"GENERAL"}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localSheetId="10" hidden="1">{"TAB1",#N/A,TRUE,"GENERAL";"TAB2",#N/A,TRUE,"GENERAL";"TAB3",#N/A,TRUE,"GENERAL";"TAB4",#N/A,TRUE,"GENERAL";"TAB5",#N/A,TRUE,"GENERAL"}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localSheetId="9" hidden="1">{"TAB1",#N/A,TRUE,"GENERAL";"TAB2",#N/A,TRUE,"GENERAL";"TAB3",#N/A,TRUE,"GENERAL";"TAB4",#N/A,TRUE,"GENERAL";"TAB5",#N/A,TRUE,"GENERAL"}</definedName>
    <definedName name="nhncfgn" localSheetId="8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5" hidden="1">{"via1",#N/A,TRUE,"general";"via2",#N/A,TRUE,"general";"via3",#N/A,TRUE,"general"}</definedName>
    <definedName name="nhndr" localSheetId="32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localSheetId="33" hidden="1">{"via1",#N/A,TRUE,"general";"via2",#N/A,TRUE,"general";"via3",#N/A,TRUE,"general"}</definedName>
    <definedName name="nhndr" localSheetId="7" hidden="1">{"via1",#N/A,TRUE,"general";"via2",#N/A,TRUE,"general";"via3",#N/A,TRUE,"general"}</definedName>
    <definedName name="nhndr" localSheetId="10" hidden="1">{"via1",#N/A,TRUE,"general";"via2",#N/A,TRUE,"general";"via3",#N/A,TRUE,"general"}</definedName>
    <definedName name="nhndr" localSheetId="6" hidden="1">{"via1",#N/A,TRUE,"general";"via2",#N/A,TRUE,"general";"via3",#N/A,TRUE,"general"}</definedName>
    <definedName name="nhndr" localSheetId="9" hidden="1">{"via1",#N/A,TRUE,"general";"via2",#N/A,TRUE,"general";"via3",#N/A,TRUE,"general"}</definedName>
    <definedName name="nhndr" localSheetId="8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localSheetId="32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localSheetId="33" hidden="1">{"via1",#N/A,TRUE,"general";"via2",#N/A,TRUE,"general";"via3",#N/A,TRUE,"general"}</definedName>
    <definedName name="nmmmm" localSheetId="7" hidden="1">{"via1",#N/A,TRUE,"general";"via2",#N/A,TRUE,"general";"via3",#N/A,TRUE,"general"}</definedName>
    <definedName name="nmmmm" localSheetId="10" hidden="1">{"via1",#N/A,TRUE,"general";"via2",#N/A,TRUE,"general";"via3",#N/A,TRUE,"general"}</definedName>
    <definedName name="nmmmm" localSheetId="6" hidden="1">{"via1",#N/A,TRUE,"general";"via2",#N/A,TRUE,"general";"via3",#N/A,TRUE,"general"}</definedName>
    <definedName name="nmmmm" localSheetId="9" hidden="1">{"via1",#N/A,TRUE,"general";"via2",#N/A,TRUE,"general";"via3",#N/A,TRUE,"general"}</definedName>
    <definedName name="nmmmm" localSheetId="8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5" hidden="1">{"TAB1",#N/A,TRUE,"GENERAL";"TAB2",#N/A,TRUE,"GENERAL";"TAB3",#N/A,TRUE,"GENERAL";"TAB4",#N/A,TRUE,"GENERAL";"TAB5",#N/A,TRUE,"GENERAL"}</definedName>
    <definedName name="NN" localSheetId="32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33" hidden="1">{"TAB1",#N/A,TRUE,"GENERAL";"TAB2",#N/A,TRUE,"GENERAL";"TAB3",#N/A,TRUE,"GENERAL";"TAB4",#N/A,TRUE,"GENERAL";"TAB5",#N/A,TRUE,"GENERAL"}</definedName>
    <definedName name="NN" localSheetId="7" hidden="1">{"TAB1",#N/A,TRUE,"GENERAL";"TAB2",#N/A,TRUE,"GENERAL";"TAB3",#N/A,TRUE,"GENERAL";"TAB4",#N/A,TRUE,"GENERAL";"TAB5",#N/A,TRUE,"GENERAL"}</definedName>
    <definedName name="NN" localSheetId="10" hidden="1">{"TAB1",#N/A,TRUE,"GENERAL";"TAB2",#N/A,TRUE,"GENERAL";"TAB3",#N/A,TRUE,"GENERAL";"TAB4",#N/A,TRUE,"GENERAL";"TAB5",#N/A,TRUE,"GENERAL"}</definedName>
    <definedName name="NN" localSheetId="6" hidden="1">{"TAB1",#N/A,TRUE,"GENERAL";"TAB2",#N/A,TRUE,"GENERAL";"TAB3",#N/A,TRUE,"GENERAL";"TAB4",#N/A,TRUE,"GENERAL";"TAB5",#N/A,TRUE,"GENERAL"}</definedName>
    <definedName name="NN" localSheetId="9" hidden="1">{"TAB1",#N/A,TRUE,"GENERAL";"TAB2",#N/A,TRUE,"GENERAL";"TAB3",#N/A,TRUE,"GENERAL";"TAB4",#N/A,TRUE,"GENERAL";"TAB5",#N/A,TRUE,"GENERAL"}</definedName>
    <definedName name="NN" localSheetId="8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localSheetId="32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33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localSheetId="10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localSheetId="9" hidden="1">{"TAB1",#N/A,TRUE,"GENERAL";"TAB2",#N/A,TRUE,"GENERAL";"TAB3",#N/A,TRUE,"GENERAL";"TAB4",#N/A,TRUE,"GENERAL";"TAB5",#N/A,TRUE,"GENERAL"}</definedName>
    <definedName name="nndng" localSheetId="8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localSheetId="32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33" hidden="1">{"TAB1",#N/A,TRUE,"GENERAL";"TAB2",#N/A,TRUE,"GENERAL";"TAB3",#N/A,TRUE,"GENERAL";"TAB4",#N/A,TRUE,"GENERAL";"TAB5",#N/A,TRUE,"GENERAL"}</definedName>
    <definedName name="nnn" localSheetId="7" hidden="1">{"TAB1",#N/A,TRUE,"GENERAL";"TAB2",#N/A,TRUE,"GENERAL";"TAB3",#N/A,TRUE,"GENERAL";"TAB4",#N/A,TRUE,"GENERAL";"TAB5",#N/A,TRUE,"GENERAL"}</definedName>
    <definedName name="nnn" localSheetId="10" hidden="1">{"TAB1",#N/A,TRUE,"GENERAL";"TAB2",#N/A,TRUE,"GENERAL";"TAB3",#N/A,TRUE,"GENERAL";"TAB4",#N/A,TRUE,"GENERAL";"TAB5",#N/A,TRUE,"GENERAL"}</definedName>
    <definedName name="nnn" localSheetId="6" hidden="1">{"TAB1",#N/A,TRUE,"GENERAL";"TAB2",#N/A,TRUE,"GENERAL";"TAB3",#N/A,TRUE,"GENERAL";"TAB4",#N/A,TRUE,"GENERAL";"TAB5",#N/A,TRUE,"GENERAL"}</definedName>
    <definedName name="nnn" localSheetId="9" hidden="1">{"TAB1",#N/A,TRUE,"GENERAL";"TAB2",#N/A,TRUE,"GENERAL";"TAB3",#N/A,TRUE,"GENERAL";"TAB4",#N/A,TRUE,"GENERAL";"TAB5",#N/A,TRUE,"GENERAL"}</definedName>
    <definedName name="nnn" localSheetId="8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5" hidden="1">{"via1",#N/A,TRUE,"general";"via2",#N/A,TRUE,"general";"via3",#N/A,TRUE,"general"}</definedName>
    <definedName name="nnnhd" localSheetId="32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localSheetId="33" hidden="1">{"via1",#N/A,TRUE,"general";"via2",#N/A,TRUE,"general";"via3",#N/A,TRUE,"general"}</definedName>
    <definedName name="nnnhd" localSheetId="7" hidden="1">{"via1",#N/A,TRUE,"general";"via2",#N/A,TRUE,"general";"via3",#N/A,TRUE,"general"}</definedName>
    <definedName name="nnnhd" localSheetId="10" hidden="1">{"via1",#N/A,TRUE,"general";"via2",#N/A,TRUE,"general";"via3",#N/A,TRUE,"general"}</definedName>
    <definedName name="nnnhd" localSheetId="6" hidden="1">{"via1",#N/A,TRUE,"general";"via2",#N/A,TRUE,"general";"via3",#N/A,TRUE,"general"}</definedName>
    <definedName name="nnnhd" localSheetId="9" hidden="1">{"via1",#N/A,TRUE,"general";"via2",#N/A,TRUE,"general";"via3",#N/A,TRUE,"general"}</definedName>
    <definedName name="nnnhd" localSheetId="8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hidden="1">{"via1",#N/A,TRUE,"general";"via2",#N/A,TRUE,"general";"via3",#N/A,TRUE,"general"}</definedName>
    <definedName name="nnnnnd" localSheetId="5" hidden="1">{"TAB1",#N/A,TRUE,"GENERAL";"TAB2",#N/A,TRUE,"GENERAL";"TAB3",#N/A,TRUE,"GENERAL";"TAB4",#N/A,TRUE,"GENERAL";"TAB5",#N/A,TRUE,"GENERAL"}</definedName>
    <definedName name="nnnnnd" localSheetId="32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33" hidden="1">{"TAB1",#N/A,TRUE,"GENERAL";"TAB2",#N/A,TRUE,"GENERAL";"TAB3",#N/A,TRUE,"GENERAL";"TAB4",#N/A,TRUE,"GENERAL";"TAB5",#N/A,TRUE,"GENERAL"}</definedName>
    <definedName name="nnnnnd" localSheetId="7" hidden="1">{"TAB1",#N/A,TRUE,"GENERAL";"TAB2",#N/A,TRUE,"GENERAL";"TAB3",#N/A,TRUE,"GENERAL";"TAB4",#N/A,TRUE,"GENERAL";"TAB5",#N/A,TRUE,"GENERAL"}</definedName>
    <definedName name="nnnnnd" localSheetId="10" hidden="1">{"TAB1",#N/A,TRUE,"GENERAL";"TAB2",#N/A,TRUE,"GENERAL";"TAB3",#N/A,TRUE,"GENERAL";"TAB4",#N/A,TRUE,"GENERAL";"TAB5",#N/A,TRUE,"GENERAL"}</definedName>
    <definedName name="nnnnnd" localSheetId="6" hidden="1">{"TAB1",#N/A,TRUE,"GENERAL";"TAB2",#N/A,TRUE,"GENERAL";"TAB3",#N/A,TRUE,"GENERAL";"TAB4",#N/A,TRUE,"GENERAL";"TAB5",#N/A,TRUE,"GENERAL"}</definedName>
    <definedName name="nnnnnd" localSheetId="9" hidden="1">{"TAB1",#N/A,TRUE,"GENERAL";"TAB2",#N/A,TRUE,"GENERAL";"TAB3",#N/A,TRUE,"GENERAL";"TAB4",#N/A,TRUE,"GENERAL";"TAB5",#N/A,TRUE,"GENERAL"}</definedName>
    <definedName name="nnnnnd" localSheetId="8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localSheetId="32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33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localSheetId="10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localSheetId="9" hidden="1">{"TAB1",#N/A,TRUE,"GENERAL";"TAB2",#N/A,TRUE,"GENERAL";"TAB3",#N/A,TRUE,"GENERAL";"TAB4",#N/A,TRUE,"GENERAL";"TAB5",#N/A,TRUE,"GENERAL"}</definedName>
    <definedName name="nnnnnf" localSheetId="8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5" hidden="1">{"via1",#N/A,TRUE,"general";"via2",#N/A,TRUE,"general";"via3",#N/A,TRUE,"general"}</definedName>
    <definedName name="nnnnnh" localSheetId="32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localSheetId="33" hidden="1">{"via1",#N/A,TRUE,"general";"via2",#N/A,TRUE,"general";"via3",#N/A,TRUE,"general"}</definedName>
    <definedName name="nnnnnh" localSheetId="7" hidden="1">{"via1",#N/A,TRUE,"general";"via2",#N/A,TRUE,"general";"via3",#N/A,TRUE,"general"}</definedName>
    <definedName name="nnnnnh" localSheetId="10" hidden="1">{"via1",#N/A,TRUE,"general";"via2",#N/A,TRUE,"general";"via3",#N/A,TRUE,"general"}</definedName>
    <definedName name="nnnnnh" localSheetId="6" hidden="1">{"via1",#N/A,TRUE,"general";"via2",#N/A,TRUE,"general";"via3",#N/A,TRUE,"general"}</definedName>
    <definedName name="nnnnnh" localSheetId="9" hidden="1">{"via1",#N/A,TRUE,"general";"via2",#N/A,TRUE,"general";"via3",#N/A,TRUE,"general"}</definedName>
    <definedName name="nnnnnh" localSheetId="8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5" hidden="1">{"PYGT",#N/A,FALSE,"PYG";"ACTIT",#N/A,FALSE,"BCE_GRAL-ACTIVO";"PASIT",#N/A,FALSE,"BCE_GRAL-PASIVO-PATRIM";"CAJAT",#N/A,FALSE,"CAJA"}</definedName>
    <definedName name="NO" localSheetId="32" hidden="1">{"PYGT",#N/A,FALSE,"PYG";"ACTIT",#N/A,FALSE,"BCE_GRAL-ACTIVO";"PASIT",#N/A,FALSE,"BCE_GRAL-PASIVO-PATRIM";"CAJAT",#N/A,FALSE,"CAJA"}</definedName>
    <definedName name="NO" localSheetId="0" hidden="1">{"PYGT",#N/A,FALSE,"PYG";"ACTIT",#N/A,FALSE,"BCE_GRAL-ACTIVO";"PASIT",#N/A,FALSE,"BCE_GRAL-PASIVO-PATRIM";"CAJAT",#N/A,FALSE,"CAJA"}</definedName>
    <definedName name="NO" localSheetId="33" hidden="1">{"PYGT",#N/A,FALSE,"PYG";"ACTIT",#N/A,FALSE,"BCE_GRAL-ACTIVO";"PASIT",#N/A,FALSE,"BCE_GRAL-PASIVO-PATRIM";"CAJAT",#N/A,FALSE,"CAJA"}</definedName>
    <definedName name="NO" localSheetId="7" hidden="1">{"PYGT",#N/A,FALSE,"PYG";"ACTIT",#N/A,FALSE,"BCE_GRAL-ACTIVO";"PASIT",#N/A,FALSE,"BCE_GRAL-PASIVO-PATRIM";"CAJAT",#N/A,FALSE,"CAJA"}</definedName>
    <definedName name="NO" localSheetId="10" hidden="1">{"PYGT",#N/A,FALSE,"PYG";"ACTIT",#N/A,FALSE,"BCE_GRAL-ACTIVO";"PASIT",#N/A,FALSE,"BCE_GRAL-PASIVO-PATRIM";"CAJAT",#N/A,FALSE,"CAJA"}</definedName>
    <definedName name="NO" localSheetId="6" hidden="1">{"PYGT",#N/A,FALSE,"PYG";"ACTIT",#N/A,FALSE,"BCE_GRAL-ACTIVO";"PASIT",#N/A,FALSE,"BCE_GRAL-PASIVO-PATRIM";"CAJAT",#N/A,FALSE,"CAJA"}</definedName>
    <definedName name="NO" localSheetId="9" hidden="1">{"PYGT",#N/A,FALSE,"PYG";"ACTIT",#N/A,FALSE,"BCE_GRAL-ACTIVO";"PASIT",#N/A,FALSE,"BCE_GRAL-PASIVO-PATRIM";"CAJAT",#N/A,FALSE,"CAJA"}</definedName>
    <definedName name="NO" localSheetId="8" hidden="1">{"PYGT",#N/A,FALSE,"PYG";"ACTIT",#N/A,FALSE,"BCE_GRAL-ACTIVO";"PASIT",#N/A,FALSE,"BCE_GRAL-PASIVO-PATRIM";"CAJAT",#N/A,FALSE,"CAJA"}</definedName>
    <definedName name="NO" localSheetId="2" hidden="1">{"PYGT",#N/A,FALSE,"PYG";"ACTIT",#N/A,FALSE,"BCE_GRAL-ACTIVO";"PASIT",#N/A,FALSE,"BCE_GRAL-PASIVO-PATRIM";"CAJAT",#N/A,FALSE,"CAJA"}</definedName>
    <definedName name="NO" localSheetId="4" hidden="1">{"PYGT",#N/A,FALSE,"PYG";"ACTIT",#N/A,FALSE,"BCE_GRAL-ACTIVO";"PASIT",#N/A,FALSE,"BCE_GRAL-PASIVO-PATRIM";"CAJAT",#N/A,FALSE,"CAJA"}</definedName>
    <definedName name="NO" hidden="1">{"PYGT",#N/A,FALSE,"PYG";"ACTIT",#N/A,FALSE,"BCE_GRAL-ACTIVO";"PASIT",#N/A,FALSE,"BCE_GRAL-PASIVO-PATRIM";"CAJAT",#N/A,FALSE,"CAJA"}</definedName>
    <definedName name="nxn" localSheetId="5" hidden="1">{"via1",#N/A,TRUE,"general";"via2",#N/A,TRUE,"general";"via3",#N/A,TRUE,"general"}</definedName>
    <definedName name="nxn" localSheetId="32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localSheetId="33" hidden="1">{"via1",#N/A,TRUE,"general";"via2",#N/A,TRUE,"general";"via3",#N/A,TRUE,"general"}</definedName>
    <definedName name="nxn" localSheetId="7" hidden="1">{"via1",#N/A,TRUE,"general";"via2",#N/A,TRUE,"general";"via3",#N/A,TRUE,"general"}</definedName>
    <definedName name="nxn" localSheetId="10" hidden="1">{"via1",#N/A,TRUE,"general";"via2",#N/A,TRUE,"general";"via3",#N/A,TRUE,"general"}</definedName>
    <definedName name="nxn" localSheetId="6" hidden="1">{"via1",#N/A,TRUE,"general";"via2",#N/A,TRUE,"general";"via3",#N/A,TRUE,"general"}</definedName>
    <definedName name="nxn" localSheetId="9" hidden="1">{"via1",#N/A,TRUE,"general";"via2",#N/A,TRUE,"general";"via3",#N/A,TRUE,"general"}</definedName>
    <definedName name="nxn" localSheetId="8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localSheetId="32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33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localSheetId="10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localSheetId="9" hidden="1">{"via1",#N/A,TRUE,"general";"via2",#N/A,TRUE,"general";"via3",#N/A,TRUE,"general"}</definedName>
    <definedName name="ñpñpñ" localSheetId="8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localSheetId="32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localSheetId="33" hidden="1">{"via1",#N/A,TRUE,"general";"via2",#N/A,TRUE,"general";"via3",#N/A,TRUE,"general"}</definedName>
    <definedName name="o9o9" localSheetId="7" hidden="1">{"via1",#N/A,TRUE,"general";"via2",#N/A,TRUE,"general";"via3",#N/A,TRUE,"general"}</definedName>
    <definedName name="o9o9" localSheetId="10" hidden="1">{"via1",#N/A,TRUE,"general";"via2",#N/A,TRUE,"general";"via3",#N/A,TRUE,"general"}</definedName>
    <definedName name="o9o9" localSheetId="6" hidden="1">{"via1",#N/A,TRUE,"general";"via2",#N/A,TRUE,"general";"via3",#N/A,TRUE,"general"}</definedName>
    <definedName name="o9o9" localSheetId="9" hidden="1">{"via1",#N/A,TRUE,"general";"via2",#N/A,TRUE,"general";"via3",#N/A,TRUE,"general"}</definedName>
    <definedName name="o9o9" localSheetId="8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hidden="1">{"via1",#N/A,TRUE,"general";"via2",#N/A,TRUE,"general";"via3",#N/A,TRUE,"general"}</definedName>
    <definedName name="obras" localSheetId="11" hidden="1">#REF!</definedName>
    <definedName name="obras" localSheetId="13" hidden="1">#REF!</definedName>
    <definedName name="obras" localSheetId="14" hidden="1">#REF!</definedName>
    <definedName name="obras" localSheetId="17" hidden="1">#REF!</definedName>
    <definedName name="obras" localSheetId="18" hidden="1">#REF!</definedName>
    <definedName name="obras" localSheetId="19" hidden="1">#REF!</definedName>
    <definedName name="obras" localSheetId="20" hidden="1">#REF!</definedName>
    <definedName name="obras" localSheetId="22" hidden="1">#REF!</definedName>
    <definedName name="obras" localSheetId="23" hidden="1">#REF!</definedName>
    <definedName name="obras" localSheetId="24" hidden="1">#REF!</definedName>
    <definedName name="obras" localSheetId="25" hidden="1">#REF!</definedName>
    <definedName name="obras" localSheetId="26" hidden="1">#REF!</definedName>
    <definedName name="obras" localSheetId="27" hidden="1">#REF!</definedName>
    <definedName name="obras" localSheetId="28" hidden="1">#REF!</definedName>
    <definedName name="obras" localSheetId="29" hidden="1">#REF!</definedName>
    <definedName name="obras" localSheetId="30" hidden="1">#REF!</definedName>
    <definedName name="obras" localSheetId="32" hidden="1">#REF!</definedName>
    <definedName name="obras" localSheetId="1" hidden="1">#REF!</definedName>
    <definedName name="obras" localSheetId="2" hidden="1">#REF!</definedName>
    <definedName name="obras" localSheetId="3" hidden="1">#REF!</definedName>
    <definedName name="obras" hidden="1">#REF!</definedName>
    <definedName name="obras11" localSheetId="11" hidden="1">#REF!</definedName>
    <definedName name="obras11" localSheetId="13" hidden="1">#REF!</definedName>
    <definedName name="obras11" localSheetId="14" hidden="1">#REF!</definedName>
    <definedName name="obras11" localSheetId="17" hidden="1">#REF!</definedName>
    <definedName name="obras11" localSheetId="18" hidden="1">#REF!</definedName>
    <definedName name="obras11" localSheetId="19" hidden="1">#REF!</definedName>
    <definedName name="obras11" localSheetId="20" hidden="1">#REF!</definedName>
    <definedName name="obras11" localSheetId="22" hidden="1">#REF!</definedName>
    <definedName name="obras11" localSheetId="23" hidden="1">#REF!</definedName>
    <definedName name="obras11" localSheetId="24" hidden="1">#REF!</definedName>
    <definedName name="obras11" localSheetId="25" hidden="1">#REF!</definedName>
    <definedName name="obras11" localSheetId="26" hidden="1">#REF!</definedName>
    <definedName name="obras11" localSheetId="27" hidden="1">#REF!</definedName>
    <definedName name="obras11" localSheetId="28" hidden="1">#REF!</definedName>
    <definedName name="obras11" localSheetId="29" hidden="1">#REF!</definedName>
    <definedName name="obras11" localSheetId="30" hidden="1">#REF!</definedName>
    <definedName name="obras11" localSheetId="5" hidden="1">#REF!</definedName>
    <definedName name="obras11" localSheetId="32" hidden="1">#REF!</definedName>
    <definedName name="obras11" localSheetId="0" hidden="1">#REF!</definedName>
    <definedName name="obras11" localSheetId="33" hidden="1">#REF!</definedName>
    <definedName name="obras11" localSheetId="1" hidden="1">#REF!</definedName>
    <definedName name="obras11" localSheetId="7" hidden="1">#REF!</definedName>
    <definedName name="obras11" localSheetId="10" hidden="1">#REF!</definedName>
    <definedName name="obras11" localSheetId="6" hidden="1">#REF!</definedName>
    <definedName name="obras11" localSheetId="9" hidden="1">#REF!</definedName>
    <definedName name="obras11" localSheetId="8" hidden="1">#REF!</definedName>
    <definedName name="obras11" localSheetId="2" hidden="1">#REF!</definedName>
    <definedName name="obras11" localSheetId="4" hidden="1">#REF!</definedName>
    <definedName name="obras11" localSheetId="3" hidden="1">#REF!</definedName>
    <definedName name="obras11" hidden="1">#REF!</definedName>
    <definedName name="OCTUBRE" localSheetId="5" hidden="1">{#N/A,#N/A,FALSE,"orthoflow";#N/A,#N/A,FALSE,"Miscelaneos";#N/A,#N/A,FALSE,"Instrumentacio";#N/A,#N/A,FALSE,"Electrico";#N/A,#N/A,FALSE,"Valv. Seguridad"}</definedName>
    <definedName name="OCTUBRE" localSheetId="32" hidden="1">{#N/A,#N/A,FALSE,"orthoflow";#N/A,#N/A,FALSE,"Miscelaneos";#N/A,#N/A,FALSE,"Instrumentacio";#N/A,#N/A,FALSE,"Electrico";#N/A,#N/A,FALSE,"Valv. Seguridad"}</definedName>
    <definedName name="OCTUBRE" localSheetId="0" hidden="1">{#N/A,#N/A,FALSE,"orthoflow";#N/A,#N/A,FALSE,"Miscelaneos";#N/A,#N/A,FALSE,"Instrumentacio";#N/A,#N/A,FALSE,"Electrico";#N/A,#N/A,FALSE,"Valv. Seguridad"}</definedName>
    <definedName name="OCTUBRE" localSheetId="33" hidden="1">{#N/A,#N/A,FALSE,"orthoflow";#N/A,#N/A,FALSE,"Miscelaneos";#N/A,#N/A,FALSE,"Instrumentacio";#N/A,#N/A,FALSE,"Electrico";#N/A,#N/A,FALSE,"Valv. Seguridad"}</definedName>
    <definedName name="OCTUBRE" localSheetId="7" hidden="1">{#N/A,#N/A,FALSE,"orthoflow";#N/A,#N/A,FALSE,"Miscelaneos";#N/A,#N/A,FALSE,"Instrumentacio";#N/A,#N/A,FALSE,"Electrico";#N/A,#N/A,FALSE,"Valv. Seguridad"}</definedName>
    <definedName name="OCTUBRE" localSheetId="10" hidden="1">{#N/A,#N/A,FALSE,"orthoflow";#N/A,#N/A,FALSE,"Miscelaneos";#N/A,#N/A,FALSE,"Instrumentacio";#N/A,#N/A,FALSE,"Electrico";#N/A,#N/A,FALSE,"Valv. Seguridad"}</definedName>
    <definedName name="OCTUBRE" localSheetId="6" hidden="1">{#N/A,#N/A,FALSE,"orthoflow";#N/A,#N/A,FALSE,"Miscelaneos";#N/A,#N/A,FALSE,"Instrumentacio";#N/A,#N/A,FALSE,"Electrico";#N/A,#N/A,FALSE,"Valv. Seguridad"}</definedName>
    <definedName name="OCTUBRE" localSheetId="9" hidden="1">{#N/A,#N/A,FALSE,"orthoflow";#N/A,#N/A,FALSE,"Miscelaneos";#N/A,#N/A,FALSE,"Instrumentacio";#N/A,#N/A,FALSE,"Electrico";#N/A,#N/A,FALSE,"Valv. Seguridad"}</definedName>
    <definedName name="OCTUBRE" localSheetId="8" hidden="1">{#N/A,#N/A,FALSE,"orthoflow";#N/A,#N/A,FALSE,"Miscelaneos";#N/A,#N/A,FALSE,"Instrumentacio";#N/A,#N/A,FALSE,"Electrico";#N/A,#N/A,FALSE,"Valv. Seguridad"}</definedName>
    <definedName name="OCTUBRE" localSheetId="2" hidden="1">{#N/A,#N/A,FALSE,"orthoflow";#N/A,#N/A,FALSE,"Miscelaneos";#N/A,#N/A,FALSE,"Instrumentacio";#N/A,#N/A,FALSE,"Electrico";#N/A,#N/A,FALSE,"Valv. Seguridad"}</definedName>
    <definedName name="OCTUBRE" localSheetId="4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era" localSheetId="5" hidden="1">{#N/A,#N/A,FALSE,"Aging Summary";#N/A,#N/A,FALSE,"Ratio Analysis";#N/A,#N/A,FALSE,"Test 120 Day Accts";#N/A,#N/A,FALSE,"Tickmarks"}</definedName>
    <definedName name="oera" localSheetId="32" hidden="1">{#N/A,#N/A,FALSE,"Aging Summary";#N/A,#N/A,FALSE,"Ratio Analysis";#N/A,#N/A,FALSE,"Test 120 Day Accts";#N/A,#N/A,FALSE,"Tickmarks"}</definedName>
    <definedName name="oera" localSheetId="0" hidden="1">{#N/A,#N/A,FALSE,"Aging Summary";#N/A,#N/A,FALSE,"Ratio Analysis";#N/A,#N/A,FALSE,"Test 120 Day Accts";#N/A,#N/A,FALSE,"Tickmarks"}</definedName>
    <definedName name="oera" localSheetId="33" hidden="1">{#N/A,#N/A,FALSE,"Aging Summary";#N/A,#N/A,FALSE,"Ratio Analysis";#N/A,#N/A,FALSE,"Test 120 Day Accts";#N/A,#N/A,FALSE,"Tickmarks"}</definedName>
    <definedName name="oera" localSheetId="7" hidden="1">{#N/A,#N/A,FALSE,"Aging Summary";#N/A,#N/A,FALSE,"Ratio Analysis";#N/A,#N/A,FALSE,"Test 120 Day Accts";#N/A,#N/A,FALSE,"Tickmarks"}</definedName>
    <definedName name="oera" localSheetId="10" hidden="1">{#N/A,#N/A,FALSE,"Aging Summary";#N/A,#N/A,FALSE,"Ratio Analysis";#N/A,#N/A,FALSE,"Test 120 Day Accts";#N/A,#N/A,FALSE,"Tickmarks"}</definedName>
    <definedName name="oera" localSheetId="6" hidden="1">{#N/A,#N/A,FALSE,"Aging Summary";#N/A,#N/A,FALSE,"Ratio Analysis";#N/A,#N/A,FALSE,"Test 120 Day Accts";#N/A,#N/A,FALSE,"Tickmarks"}</definedName>
    <definedName name="oera" localSheetId="9" hidden="1">{#N/A,#N/A,FALSE,"Aging Summary";#N/A,#N/A,FALSE,"Ratio Analysis";#N/A,#N/A,FALSE,"Test 120 Day Accts";#N/A,#N/A,FALSE,"Tickmarks"}</definedName>
    <definedName name="oera" localSheetId="8" hidden="1">{#N/A,#N/A,FALSE,"Aging Summary";#N/A,#N/A,FALSE,"Ratio Analysis";#N/A,#N/A,FALSE,"Test 120 Day Accts";#N/A,#N/A,FALSE,"Tickmarks"}</definedName>
    <definedName name="oera" localSheetId="2" hidden="1">{#N/A,#N/A,FALSE,"Aging Summary";#N/A,#N/A,FALSE,"Ratio Analysis";#N/A,#N/A,FALSE,"Test 120 Day Accts";#N/A,#N/A,FALSE,"Tickmarks"}</definedName>
    <definedName name="oera" localSheetId="4" hidden="1">{#N/A,#N/A,FALSE,"Aging Summary";#N/A,#N/A,FALSE,"Ratio Analysis";#N/A,#N/A,FALSE,"Test 120 Day Accts";#N/A,#N/A,FALSE,"Tickmarks"}</definedName>
    <definedName name="oera" hidden="1">{#N/A,#N/A,FALSE,"Aging Summary";#N/A,#N/A,FALSE,"Ratio Analysis";#N/A,#N/A,FALSE,"Test 120 Day Accts";#N/A,#N/A,FALSE,"Tickmarks"}</definedName>
    <definedName name="oiret" localSheetId="5" hidden="1">{"TAB1",#N/A,TRUE,"GENERAL";"TAB2",#N/A,TRUE,"GENERAL";"TAB3",#N/A,TRUE,"GENERAL";"TAB4",#N/A,TRUE,"GENERAL";"TAB5",#N/A,TRUE,"GENERAL"}</definedName>
    <definedName name="oiret" localSheetId="32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localSheetId="33" hidden="1">{"TAB1",#N/A,TRUE,"GENERAL";"TAB2",#N/A,TRUE,"GENERAL";"TAB3",#N/A,TRUE,"GENERAL";"TAB4",#N/A,TRUE,"GENERAL";"TAB5",#N/A,TRUE,"GENERAL"}</definedName>
    <definedName name="oiret" localSheetId="7" hidden="1">{"TAB1",#N/A,TRUE,"GENERAL";"TAB2",#N/A,TRUE,"GENERAL";"TAB3",#N/A,TRUE,"GENERAL";"TAB4",#N/A,TRUE,"GENERAL";"TAB5",#N/A,TRUE,"GENERAL"}</definedName>
    <definedName name="oiret" localSheetId="10" hidden="1">{"TAB1",#N/A,TRUE,"GENERAL";"TAB2",#N/A,TRUE,"GENERAL";"TAB3",#N/A,TRUE,"GENERAL";"TAB4",#N/A,TRUE,"GENERAL";"TAB5",#N/A,TRUE,"GENERAL"}</definedName>
    <definedName name="oiret" localSheetId="6" hidden="1">{"TAB1",#N/A,TRUE,"GENERAL";"TAB2",#N/A,TRUE,"GENERAL";"TAB3",#N/A,TRUE,"GENERAL";"TAB4",#N/A,TRUE,"GENERAL";"TAB5",#N/A,TRUE,"GENERAL"}</definedName>
    <definedName name="oiret" localSheetId="9" hidden="1">{"TAB1",#N/A,TRUE,"GENERAL";"TAB2",#N/A,TRUE,"GENERAL";"TAB3",#N/A,TRUE,"GENERAL";"TAB4",#N/A,TRUE,"GENERAL";"TAB5",#N/A,TRUE,"GENERAL"}</definedName>
    <definedName name="oiret" localSheetId="8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localSheetId="32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33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localSheetId="10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localSheetId="9" hidden="1">{"TAB1",#N/A,TRUE,"GENERAL";"TAB2",#N/A,TRUE,"GENERAL";"TAB3",#N/A,TRUE,"GENERAL";"TAB4",#N/A,TRUE,"GENERAL";"TAB5",#N/A,TRUE,"GENERAL"}</definedName>
    <definedName name="oirgrth" localSheetId="8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5" hidden="1">{"via1",#N/A,TRUE,"general";"via2",#N/A,TRUE,"general";"via3",#N/A,TRUE,"general"}</definedName>
    <definedName name="OIUOIU" localSheetId="32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localSheetId="33" hidden="1">{"via1",#N/A,TRUE,"general";"via2",#N/A,TRUE,"general";"via3",#N/A,TRUE,"general"}</definedName>
    <definedName name="OIUOIU" localSheetId="7" hidden="1">{"via1",#N/A,TRUE,"general";"via2",#N/A,TRUE,"general";"via3",#N/A,TRUE,"general"}</definedName>
    <definedName name="OIUOIU" localSheetId="10" hidden="1">{"via1",#N/A,TRUE,"general";"via2",#N/A,TRUE,"general";"via3",#N/A,TRUE,"general"}</definedName>
    <definedName name="OIUOIU" localSheetId="6" hidden="1">{"via1",#N/A,TRUE,"general";"via2",#N/A,TRUE,"general";"via3",#N/A,TRUE,"general"}</definedName>
    <definedName name="OIUOIU" localSheetId="9" hidden="1">{"via1",#N/A,TRUE,"general";"via2",#N/A,TRUE,"general";"via3",#N/A,TRUE,"general"}</definedName>
    <definedName name="OIUOIU" localSheetId="8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localSheetId="32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localSheetId="33" hidden="1">{"via1",#N/A,TRUE,"general";"via2",#N/A,TRUE,"general";"via3",#N/A,TRUE,"general"}</definedName>
    <definedName name="ooo" localSheetId="7" hidden="1">{"via1",#N/A,TRUE,"general";"via2",#N/A,TRUE,"general";"via3",#N/A,TRUE,"general"}</definedName>
    <definedName name="ooo" localSheetId="10" hidden="1">{"via1",#N/A,TRUE,"general";"via2",#N/A,TRUE,"general";"via3",#N/A,TRUE,"general"}</definedName>
    <definedName name="ooo" localSheetId="6" hidden="1">{"via1",#N/A,TRUE,"general";"via2",#N/A,TRUE,"general";"via3",#N/A,TRUE,"general"}</definedName>
    <definedName name="ooo" localSheetId="9" hidden="1">{"via1",#N/A,TRUE,"general";"via2",#N/A,TRUE,"general";"via3",#N/A,TRUE,"general"}</definedName>
    <definedName name="ooo" localSheetId="8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localSheetId="32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33" hidden="1">{"TAB1",#N/A,TRUE,"GENERAL";"TAB2",#N/A,TRUE,"GENERAL";"TAB3",#N/A,TRUE,"GENERAL";"TAB4",#N/A,TRUE,"GENERAL";"TAB5",#N/A,TRUE,"GENERAL"}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localSheetId="10" hidden="1">{"TAB1",#N/A,TRUE,"GENERAL";"TAB2",#N/A,TRUE,"GENERAL";"TAB3",#N/A,TRUE,"GENERAL";"TAB4",#N/A,TRUE,"GENERAL";"TAB5",#N/A,TRUE,"GENERAL"}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localSheetId="9" hidden="1">{"TAB1",#N/A,TRUE,"GENERAL";"TAB2",#N/A,TRUE,"GENERAL";"TAB3",#N/A,TRUE,"GENERAL";"TAB4",#N/A,TRUE,"GENERAL";"TAB5",#N/A,TRUE,"GENERAL"}</definedName>
    <definedName name="ooooiii" localSheetId="8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5" hidden="1">{"via1",#N/A,TRUE,"general";"via2",#N/A,TRUE,"general";"via3",#N/A,TRUE,"general"}</definedName>
    <definedName name="oooos" localSheetId="32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localSheetId="33" hidden="1">{"via1",#N/A,TRUE,"general";"via2",#N/A,TRUE,"general";"via3",#N/A,TRUE,"general"}</definedName>
    <definedName name="oooos" localSheetId="7" hidden="1">{"via1",#N/A,TRUE,"general";"via2",#N/A,TRUE,"general";"via3",#N/A,TRUE,"general"}</definedName>
    <definedName name="oooos" localSheetId="10" hidden="1">{"via1",#N/A,TRUE,"general";"via2",#N/A,TRUE,"general";"via3",#N/A,TRUE,"general"}</definedName>
    <definedName name="oooos" localSheetId="6" hidden="1">{"via1",#N/A,TRUE,"general";"via2",#N/A,TRUE,"general";"via3",#N/A,TRUE,"general"}</definedName>
    <definedName name="oooos" localSheetId="9" hidden="1">{"via1",#N/A,TRUE,"general";"via2",#N/A,TRUE,"general";"via3",#N/A,TRUE,"general"}</definedName>
    <definedName name="oooos" localSheetId="8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hidden="1">{"via1",#N/A,TRUE,"general";"via2",#N/A,TRUE,"general";"via3",#N/A,TRUE,"general"}</definedName>
    <definedName name="ORIGINAL" localSheetId="5" hidden="1">{#N/A,#N/A,FALSE,"orthoflow";#N/A,#N/A,FALSE,"Miscelaneos";#N/A,#N/A,FALSE,"Instrumentacio";#N/A,#N/A,FALSE,"Electrico";#N/A,#N/A,FALSE,"Valv. Seguridad"}</definedName>
    <definedName name="ORIGINAL" localSheetId="32" hidden="1">{#N/A,#N/A,FALSE,"orthoflow";#N/A,#N/A,FALSE,"Miscelaneos";#N/A,#N/A,FALSE,"Instrumentacio";#N/A,#N/A,FALSE,"Electrico";#N/A,#N/A,FALSE,"Valv. Seguridad"}</definedName>
    <definedName name="ORIGINAL" localSheetId="0" hidden="1">{#N/A,#N/A,FALSE,"orthoflow";#N/A,#N/A,FALSE,"Miscelaneos";#N/A,#N/A,FALSE,"Instrumentacio";#N/A,#N/A,FALSE,"Electrico";#N/A,#N/A,FALSE,"Valv. Seguridad"}</definedName>
    <definedName name="ORIGINAL" localSheetId="33" hidden="1">{#N/A,#N/A,FALSE,"orthoflow";#N/A,#N/A,FALSE,"Miscelaneos";#N/A,#N/A,FALSE,"Instrumentacio";#N/A,#N/A,FALSE,"Electrico";#N/A,#N/A,FALSE,"Valv. Seguridad"}</definedName>
    <definedName name="ORIGINAL" localSheetId="7" hidden="1">{#N/A,#N/A,FALSE,"orthoflow";#N/A,#N/A,FALSE,"Miscelaneos";#N/A,#N/A,FALSE,"Instrumentacio";#N/A,#N/A,FALSE,"Electrico";#N/A,#N/A,FALSE,"Valv. Seguridad"}</definedName>
    <definedName name="ORIGINAL" localSheetId="10" hidden="1">{#N/A,#N/A,FALSE,"orthoflow";#N/A,#N/A,FALSE,"Miscelaneos";#N/A,#N/A,FALSE,"Instrumentacio";#N/A,#N/A,FALSE,"Electrico";#N/A,#N/A,FALSE,"Valv. Seguridad"}</definedName>
    <definedName name="ORIGINAL" localSheetId="6" hidden="1">{#N/A,#N/A,FALSE,"orthoflow";#N/A,#N/A,FALSE,"Miscelaneos";#N/A,#N/A,FALSE,"Instrumentacio";#N/A,#N/A,FALSE,"Electrico";#N/A,#N/A,FALSE,"Valv. Seguridad"}</definedName>
    <definedName name="ORIGINAL" localSheetId="9" hidden="1">{#N/A,#N/A,FALSE,"orthoflow";#N/A,#N/A,FALSE,"Miscelaneos";#N/A,#N/A,FALSE,"Instrumentacio";#N/A,#N/A,FALSE,"Electrico";#N/A,#N/A,FALSE,"Valv. Seguridad"}</definedName>
    <definedName name="ORIGINAL" localSheetId="8" hidden="1">{#N/A,#N/A,FALSE,"orthoflow";#N/A,#N/A,FALSE,"Miscelaneos";#N/A,#N/A,FALSE,"Instrumentacio";#N/A,#N/A,FALSE,"Electrico";#N/A,#N/A,FALSE,"Valv. Seguridad"}</definedName>
    <definedName name="ORIGINAL" localSheetId="2" hidden="1">{#N/A,#N/A,FALSE,"orthoflow";#N/A,#N/A,FALSE,"Miscelaneos";#N/A,#N/A,FALSE,"Instrumentacio";#N/A,#N/A,FALSE,"Electrico";#N/A,#N/A,FALSE,"Valv. Seguridad"}</definedName>
    <definedName name="ORIGINAL" localSheetId="4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11" hidden="1">[1]INST!#REF!</definedName>
    <definedName name="OROZCO" localSheetId="13" hidden="1">[1]INST!#REF!</definedName>
    <definedName name="OROZCO" localSheetId="14" hidden="1">[1]INST!#REF!</definedName>
    <definedName name="OROZCO" localSheetId="17" hidden="1">[1]INST!#REF!</definedName>
    <definedName name="OROZCO" localSheetId="18" hidden="1">[1]INST!#REF!</definedName>
    <definedName name="OROZCO" localSheetId="19" hidden="1">[1]INST!#REF!</definedName>
    <definedName name="OROZCO" localSheetId="20" hidden="1">[1]INST!#REF!</definedName>
    <definedName name="OROZCO" localSheetId="22" hidden="1">[1]INST!#REF!</definedName>
    <definedName name="OROZCO" localSheetId="23" hidden="1">[1]INST!#REF!</definedName>
    <definedName name="OROZCO" localSheetId="24" hidden="1">[1]INST!#REF!</definedName>
    <definedName name="OROZCO" localSheetId="25" hidden="1">[1]INST!#REF!</definedName>
    <definedName name="OROZCO" localSheetId="26" hidden="1">[1]INST!#REF!</definedName>
    <definedName name="OROZCO" localSheetId="27" hidden="1">[1]INST!#REF!</definedName>
    <definedName name="OROZCO" localSheetId="28" hidden="1">[1]INST!#REF!</definedName>
    <definedName name="OROZCO" localSheetId="29" hidden="1">[1]INST!#REF!</definedName>
    <definedName name="OROZCO" localSheetId="30" hidden="1">[1]INST!#REF!</definedName>
    <definedName name="OROZCO" localSheetId="32" hidden="1">[1]INST!#REF!</definedName>
    <definedName name="OROZCO" localSheetId="1" hidden="1">[1]INST!#REF!</definedName>
    <definedName name="OROZCO" localSheetId="2" hidden="1">[1]INST!#REF!</definedName>
    <definedName name="OROZCO" localSheetId="3" hidden="1">[1]INST!#REF!</definedName>
    <definedName name="OROZCO" hidden="1">[1]INST!#REF!</definedName>
    <definedName name="p0p0" localSheetId="5" hidden="1">{"via1",#N/A,TRUE,"general";"via2",#N/A,TRUE,"general";"via3",#N/A,TRUE,"general"}</definedName>
    <definedName name="p0p0" localSheetId="32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localSheetId="33" hidden="1">{"via1",#N/A,TRUE,"general";"via2",#N/A,TRUE,"general";"via3",#N/A,TRUE,"general"}</definedName>
    <definedName name="p0p0" localSheetId="7" hidden="1">{"via1",#N/A,TRUE,"general";"via2",#N/A,TRUE,"general";"via3",#N/A,TRUE,"general"}</definedName>
    <definedName name="p0p0" localSheetId="10" hidden="1">{"via1",#N/A,TRUE,"general";"via2",#N/A,TRUE,"general";"via3",#N/A,TRUE,"general"}</definedName>
    <definedName name="p0p0" localSheetId="6" hidden="1">{"via1",#N/A,TRUE,"general";"via2",#N/A,TRUE,"general";"via3",#N/A,TRUE,"general"}</definedName>
    <definedName name="p0p0" localSheetId="9" hidden="1">{"via1",#N/A,TRUE,"general";"via2",#N/A,TRUE,"general";"via3",#N/A,TRUE,"general"}</definedName>
    <definedName name="p0p0" localSheetId="8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hidden="1">{"via1",#N/A,TRUE,"general";"via2",#N/A,TRUE,"general";"via3",#N/A,TRUE,"general"}</definedName>
    <definedName name="particulares1" localSheetId="5" hidden="1">{#N/A,#N/A,FALSE,"Aging Summary";#N/A,#N/A,FALSE,"Ratio Analysis";#N/A,#N/A,FALSE,"Test 120 Day Accts";#N/A,#N/A,FALSE,"Tickmarks"}</definedName>
    <definedName name="particulares1" localSheetId="32" hidden="1">{#N/A,#N/A,FALSE,"Aging Summary";#N/A,#N/A,FALSE,"Ratio Analysis";#N/A,#N/A,FALSE,"Test 120 Day Accts";#N/A,#N/A,FALSE,"Tickmarks"}</definedName>
    <definedName name="particulares1" localSheetId="0" hidden="1">{#N/A,#N/A,FALSE,"Aging Summary";#N/A,#N/A,FALSE,"Ratio Analysis";#N/A,#N/A,FALSE,"Test 120 Day Accts";#N/A,#N/A,FALSE,"Tickmarks"}</definedName>
    <definedName name="particulares1" localSheetId="33" hidden="1">{#N/A,#N/A,FALSE,"Aging Summary";#N/A,#N/A,FALSE,"Ratio Analysis";#N/A,#N/A,FALSE,"Test 120 Day Accts";#N/A,#N/A,FALSE,"Tickmarks"}</definedName>
    <definedName name="particulares1" localSheetId="7" hidden="1">{#N/A,#N/A,FALSE,"Aging Summary";#N/A,#N/A,FALSE,"Ratio Analysis";#N/A,#N/A,FALSE,"Test 120 Day Accts";#N/A,#N/A,FALSE,"Tickmarks"}</definedName>
    <definedName name="particulares1" localSheetId="10" hidden="1">{#N/A,#N/A,FALSE,"Aging Summary";#N/A,#N/A,FALSE,"Ratio Analysis";#N/A,#N/A,FALSE,"Test 120 Day Accts";#N/A,#N/A,FALSE,"Tickmarks"}</definedName>
    <definedName name="particulares1" localSheetId="6" hidden="1">{#N/A,#N/A,FALSE,"Aging Summary";#N/A,#N/A,FALSE,"Ratio Analysis";#N/A,#N/A,FALSE,"Test 120 Day Accts";#N/A,#N/A,FALSE,"Tickmarks"}</definedName>
    <definedName name="particulares1" localSheetId="9" hidden="1">{#N/A,#N/A,FALSE,"Aging Summary";#N/A,#N/A,FALSE,"Ratio Analysis";#N/A,#N/A,FALSE,"Test 120 Day Accts";#N/A,#N/A,FALSE,"Tickmarks"}</definedName>
    <definedName name="particulares1" localSheetId="8" hidden="1">{#N/A,#N/A,FALSE,"Aging Summary";#N/A,#N/A,FALSE,"Ratio Analysis";#N/A,#N/A,FALSE,"Test 120 Day Accts";#N/A,#N/A,FALSE,"Tickmarks"}</definedName>
    <definedName name="particulares1" localSheetId="2" hidden="1">{#N/A,#N/A,FALSE,"Aging Summary";#N/A,#N/A,FALSE,"Ratio Analysis";#N/A,#N/A,FALSE,"Test 120 Day Accts";#N/A,#N/A,FALSE,"Tickmarks"}</definedName>
    <definedName name="particulares1" localSheetId="4" hidden="1">{#N/A,#N/A,FALSE,"Aging Summary";#N/A,#N/A,FALSE,"Ratio Analysis";#N/A,#N/A,FALSE,"Test 120 Day Accts";#N/A,#N/A,FALSE,"Tickmarks"}</definedName>
    <definedName name="particulares1" hidden="1">{#N/A,#N/A,FALSE,"Aging Summary";#N/A,#N/A,FALSE,"Ratio Analysis";#N/A,#N/A,FALSE,"Test 120 Day Accts";#N/A,#N/A,FALSE,"Tickmarks"}</definedName>
    <definedName name="PKHK" localSheetId="5" hidden="1">{"TAB1",#N/A,TRUE,"GENERAL";"TAB2",#N/A,TRUE,"GENERAL";"TAB3",#N/A,TRUE,"GENERAL";"TAB4",#N/A,TRUE,"GENERAL";"TAB5",#N/A,TRUE,"GENERAL"}</definedName>
    <definedName name="PKHK" localSheetId="32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localSheetId="33" hidden="1">{"TAB1",#N/A,TRUE,"GENERAL";"TAB2",#N/A,TRUE,"GENERAL";"TAB3",#N/A,TRUE,"GENERAL";"TAB4",#N/A,TRUE,"GENERAL";"TAB5",#N/A,TRUE,"GENERAL"}</definedName>
    <definedName name="PKHK" localSheetId="7" hidden="1">{"TAB1",#N/A,TRUE,"GENERAL";"TAB2",#N/A,TRUE,"GENERAL";"TAB3",#N/A,TRUE,"GENERAL";"TAB4",#N/A,TRUE,"GENERAL";"TAB5",#N/A,TRUE,"GENERAL"}</definedName>
    <definedName name="PKHK" localSheetId="10" hidden="1">{"TAB1",#N/A,TRUE,"GENERAL";"TAB2",#N/A,TRUE,"GENERAL";"TAB3",#N/A,TRUE,"GENERAL";"TAB4",#N/A,TRUE,"GENERAL";"TAB5",#N/A,TRUE,"GENERAL"}</definedName>
    <definedName name="PKHK" localSheetId="6" hidden="1">{"TAB1",#N/A,TRUE,"GENERAL";"TAB2",#N/A,TRUE,"GENERAL";"TAB3",#N/A,TRUE,"GENERAL";"TAB4",#N/A,TRUE,"GENERAL";"TAB5",#N/A,TRUE,"GENERAL"}</definedName>
    <definedName name="PKHK" localSheetId="9" hidden="1">{"TAB1",#N/A,TRUE,"GENERAL";"TAB2",#N/A,TRUE,"GENERAL";"TAB3",#N/A,TRUE,"GENERAL";"TAB4",#N/A,TRUE,"GENERAL";"TAB5",#N/A,TRUE,"GENERAL"}</definedName>
    <definedName name="PKHK" localSheetId="8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localSheetId="32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33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localSheetId="10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localSheetId="9" hidden="1">{"TAB1",#N/A,TRUE,"GENERAL";"TAB2",#N/A,TRUE,"GENERAL";"TAB3",#N/A,TRUE,"GENERAL";"TAB4",#N/A,TRUE,"GENERAL";"TAB5",#N/A,TRUE,"GENERAL"}</definedName>
    <definedName name="pkj" localSheetId="8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localSheetId="32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localSheetId="33" hidden="1">{"TAB1",#N/A,TRUE,"GENERAL";"TAB2",#N/A,TRUE,"GENERAL";"TAB3",#N/A,TRUE,"GENERAL";"TAB4",#N/A,TRUE,"GENERAL";"TAB5",#N/A,TRUE,"GENERAL"}</definedName>
    <definedName name="PLAD" localSheetId="7" hidden="1">{"TAB1",#N/A,TRUE,"GENERAL";"TAB2",#N/A,TRUE,"GENERAL";"TAB3",#N/A,TRUE,"GENERAL";"TAB4",#N/A,TRUE,"GENERAL";"TAB5",#N/A,TRUE,"GENERAL"}</definedName>
    <definedName name="PLAD" localSheetId="10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localSheetId="9" hidden="1">{"TAB1",#N/A,TRUE,"GENERAL";"TAB2",#N/A,TRUE,"GENERAL";"TAB3",#N/A,TRUE,"GENERAL";"TAB4",#N/A,TRUE,"GENERAL";"TAB5",#N/A,TRUE,"GENERAL"}</definedName>
    <definedName name="PLAD" localSheetId="8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localSheetId="32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localSheetId="33" hidden="1">{"TAB1",#N/A,TRUE,"GENERAL";"TAB2",#N/A,TRUE,"GENERAL";"TAB3",#N/A,TRUE,"GENERAL";"TAB4",#N/A,TRUE,"GENERAL";"TAB5",#N/A,TRUE,"GENERAL"}</definedName>
    <definedName name="PLPLUNN" localSheetId="7" hidden="1">{"TAB1",#N/A,TRUE,"GENERAL";"TAB2",#N/A,TRUE,"GENERAL";"TAB3",#N/A,TRUE,"GENERAL";"TAB4",#N/A,TRUE,"GENERAL";"TAB5",#N/A,TRUE,"GENERAL"}</definedName>
    <definedName name="PLPLUNN" localSheetId="10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localSheetId="9" hidden="1">{"TAB1",#N/A,TRUE,"GENERAL";"TAB2",#N/A,TRUE,"GENERAL";"TAB3",#N/A,TRUE,"GENERAL";"TAB4",#N/A,TRUE,"GENERAL";"TAB5",#N/A,TRUE,"GENERAL"}</definedName>
    <definedName name="PLPLUNN" localSheetId="8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5" hidden="1">{"via1",#N/A,TRUE,"general";"via2",#N/A,TRUE,"general";"via3",#N/A,TRUE,"general"}</definedName>
    <definedName name="POIUP" localSheetId="32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localSheetId="33" hidden="1">{"via1",#N/A,TRUE,"general";"via2",#N/A,TRUE,"general";"via3",#N/A,TRUE,"general"}</definedName>
    <definedName name="POIUP" localSheetId="7" hidden="1">{"via1",#N/A,TRUE,"general";"via2",#N/A,TRUE,"general";"via3",#N/A,TRUE,"general"}</definedName>
    <definedName name="POIUP" localSheetId="10" hidden="1">{"via1",#N/A,TRUE,"general";"via2",#N/A,TRUE,"general";"via3",#N/A,TRUE,"general"}</definedName>
    <definedName name="POIUP" localSheetId="6" hidden="1">{"via1",#N/A,TRUE,"general";"via2",#N/A,TRUE,"general";"via3",#N/A,TRUE,"general"}</definedName>
    <definedName name="POIUP" localSheetId="9" hidden="1">{"via1",#N/A,TRUE,"general";"via2",#N/A,TRUE,"general";"via3",#N/A,TRUE,"general"}</definedName>
    <definedName name="POIUP" localSheetId="8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localSheetId="32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33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localSheetId="10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localSheetId="9" hidden="1">{"via1",#N/A,TRUE,"general";"via2",#N/A,TRUE,"general";"via3",#N/A,TRUE,"general"}</definedName>
    <definedName name="popop" localSheetId="8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localSheetId="32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33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localSheetId="10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localSheetId="9" hidden="1">{"via1",#N/A,TRUE,"general";"via2",#N/A,TRUE,"general";"via3",#N/A,TRUE,"general"}</definedName>
    <definedName name="popp" localSheetId="8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5" hidden="1">{"TAB1",#N/A,TRUE,"GENERAL";"TAB2",#N/A,TRUE,"GENERAL";"TAB3",#N/A,TRUE,"GENERAL";"TAB4",#N/A,TRUE,"GENERAL";"TAB5",#N/A,TRUE,"GENERAL"}</definedName>
    <definedName name="popvds" localSheetId="32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localSheetId="33" hidden="1">{"TAB1",#N/A,TRUE,"GENERAL";"TAB2",#N/A,TRUE,"GENERAL";"TAB3",#N/A,TRUE,"GENERAL";"TAB4",#N/A,TRUE,"GENERAL";"TAB5",#N/A,TRUE,"GENERAL"}</definedName>
    <definedName name="popvds" localSheetId="7" hidden="1">{"TAB1",#N/A,TRUE,"GENERAL";"TAB2",#N/A,TRUE,"GENERAL";"TAB3",#N/A,TRUE,"GENERAL";"TAB4",#N/A,TRUE,"GENERAL";"TAB5",#N/A,TRUE,"GENERAL"}</definedName>
    <definedName name="popvds" localSheetId="10" hidden="1">{"TAB1",#N/A,TRUE,"GENERAL";"TAB2",#N/A,TRUE,"GENERAL";"TAB3",#N/A,TRUE,"GENERAL";"TAB4",#N/A,TRUE,"GENERAL";"TAB5",#N/A,TRUE,"GENERAL"}</definedName>
    <definedName name="popvds" localSheetId="6" hidden="1">{"TAB1",#N/A,TRUE,"GENERAL";"TAB2",#N/A,TRUE,"GENERAL";"TAB3",#N/A,TRUE,"GENERAL";"TAB4",#N/A,TRUE,"GENERAL";"TAB5",#N/A,TRUE,"GENERAL"}</definedName>
    <definedName name="popvds" localSheetId="9" hidden="1">{"TAB1",#N/A,TRUE,"GENERAL";"TAB2",#N/A,TRUE,"GENERAL";"TAB3",#N/A,TRUE,"GENERAL";"TAB4",#N/A,TRUE,"GENERAL";"TAB5",#N/A,TRUE,"GENERAL"}</definedName>
    <definedName name="popvds" localSheetId="8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5" hidden="1">{"via1",#N/A,TRUE,"general";"via2",#N/A,TRUE,"general";"via3",#N/A,TRUE,"general"}</definedName>
    <definedName name="pouig" localSheetId="32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localSheetId="33" hidden="1">{"via1",#N/A,TRUE,"general";"via2",#N/A,TRUE,"general";"via3",#N/A,TRUE,"general"}</definedName>
    <definedName name="pouig" localSheetId="7" hidden="1">{"via1",#N/A,TRUE,"general";"via2",#N/A,TRUE,"general";"via3",#N/A,TRUE,"general"}</definedName>
    <definedName name="pouig" localSheetId="10" hidden="1">{"via1",#N/A,TRUE,"general";"via2",#N/A,TRUE,"general";"via3",#N/A,TRUE,"general"}</definedName>
    <definedName name="pouig" localSheetId="6" hidden="1">{"via1",#N/A,TRUE,"general";"via2",#N/A,TRUE,"general";"via3",#N/A,TRUE,"general"}</definedName>
    <definedName name="pouig" localSheetId="9" hidden="1">{"via1",#N/A,TRUE,"general";"via2",#N/A,TRUE,"general";"via3",#N/A,TRUE,"general"}</definedName>
    <definedName name="pouig" localSheetId="8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hidden="1">{"via1",#N/A,TRUE,"general";"via2",#N/A,TRUE,"general";"via3",#N/A,TRUE,"general"}</definedName>
    <definedName name="PPPP" localSheetId="5" hidden="1">{#N/A,#N/A,FALSE,"orthoflow";#N/A,#N/A,FALSE,"Miscelaneos";#N/A,#N/A,FALSE,"Instrumentacio";#N/A,#N/A,FALSE,"Electrico";#N/A,#N/A,FALSE,"Valv. Seguridad"}</definedName>
    <definedName name="PPPP" localSheetId="32" hidden="1">{#N/A,#N/A,FALSE,"orthoflow";#N/A,#N/A,FALSE,"Miscelaneos";#N/A,#N/A,FALSE,"Instrumentacio";#N/A,#N/A,FALSE,"Electrico";#N/A,#N/A,FALSE,"Valv. Seguridad"}</definedName>
    <definedName name="PPPP" localSheetId="0" hidden="1">{#N/A,#N/A,FALSE,"orthoflow";#N/A,#N/A,FALSE,"Miscelaneos";#N/A,#N/A,FALSE,"Instrumentacio";#N/A,#N/A,FALSE,"Electrico";#N/A,#N/A,FALSE,"Valv. Seguridad"}</definedName>
    <definedName name="PPPP" localSheetId="33" hidden="1">{#N/A,#N/A,FALSE,"orthoflow";#N/A,#N/A,FALSE,"Miscelaneos";#N/A,#N/A,FALSE,"Instrumentacio";#N/A,#N/A,FALSE,"Electrico";#N/A,#N/A,FALSE,"Valv. Seguridad"}</definedName>
    <definedName name="PPPP" localSheetId="7" hidden="1">{#N/A,#N/A,FALSE,"orthoflow";#N/A,#N/A,FALSE,"Miscelaneos";#N/A,#N/A,FALSE,"Instrumentacio";#N/A,#N/A,FALSE,"Electrico";#N/A,#N/A,FALSE,"Valv. Seguridad"}</definedName>
    <definedName name="PPPP" localSheetId="10" hidden="1">{#N/A,#N/A,FALSE,"orthoflow";#N/A,#N/A,FALSE,"Miscelaneos";#N/A,#N/A,FALSE,"Instrumentacio";#N/A,#N/A,FALSE,"Electrico";#N/A,#N/A,FALSE,"Valv. Seguridad"}</definedName>
    <definedName name="PPPP" localSheetId="6" hidden="1">{#N/A,#N/A,FALSE,"orthoflow";#N/A,#N/A,FALSE,"Miscelaneos";#N/A,#N/A,FALSE,"Instrumentacio";#N/A,#N/A,FALSE,"Electrico";#N/A,#N/A,FALSE,"Valv. Seguridad"}</definedName>
    <definedName name="PPPP" localSheetId="9" hidden="1">{#N/A,#N/A,FALSE,"orthoflow";#N/A,#N/A,FALSE,"Miscelaneos";#N/A,#N/A,FALSE,"Instrumentacio";#N/A,#N/A,FALSE,"Electrico";#N/A,#N/A,FALSE,"Valv. Seguridad"}</definedName>
    <definedName name="PPPP" localSheetId="8" hidden="1">{#N/A,#N/A,FALSE,"orthoflow";#N/A,#N/A,FALSE,"Miscelaneos";#N/A,#N/A,FALSE,"Instrumentacio";#N/A,#N/A,FALSE,"Electrico";#N/A,#N/A,FALSE,"Valv. Seguridad"}</definedName>
    <definedName name="PPPP" localSheetId="2" hidden="1">{#N/A,#N/A,FALSE,"orthoflow";#N/A,#N/A,FALSE,"Miscelaneos";#N/A,#N/A,FALSE,"Instrumentacio";#N/A,#N/A,FALSE,"Electrico";#N/A,#N/A,FALSE,"Valv. Seguridad"}</definedName>
    <definedName name="PPPP" localSheetId="4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5" hidden="1">{"via1",#N/A,TRUE,"general";"via2",#N/A,TRUE,"general";"via3",#N/A,TRUE,"general"}</definedName>
    <definedName name="ppppp9" localSheetId="32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localSheetId="33" hidden="1">{"via1",#N/A,TRUE,"general";"via2",#N/A,TRUE,"general";"via3",#N/A,TRUE,"general"}</definedName>
    <definedName name="ppppp9" localSheetId="7" hidden="1">{"via1",#N/A,TRUE,"general";"via2",#N/A,TRUE,"general";"via3",#N/A,TRUE,"general"}</definedName>
    <definedName name="ppppp9" localSheetId="10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localSheetId="9" hidden="1">{"via1",#N/A,TRUE,"general";"via2",#N/A,TRUE,"general";"via3",#N/A,TRUE,"general"}</definedName>
    <definedName name="ppppp9" localSheetId="8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5" hidden="1">{"TAB1",#N/A,TRUE,"GENERAL";"TAB2",#N/A,TRUE,"GENERAL";"TAB3",#N/A,TRUE,"GENERAL";"TAB4",#N/A,TRUE,"GENERAL";"TAB5",#N/A,TRUE,"GENERAL"}</definedName>
    <definedName name="pppppd" localSheetId="32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33" hidden="1">{"TAB1",#N/A,TRUE,"GENERAL";"TAB2",#N/A,TRUE,"GENERAL";"TAB3",#N/A,TRUE,"GENERAL";"TAB4",#N/A,TRUE,"GENERAL";"TAB5",#N/A,TRUE,"GENERAL"}</definedName>
    <definedName name="pppppd" localSheetId="7" hidden="1">{"TAB1",#N/A,TRUE,"GENERAL";"TAB2",#N/A,TRUE,"GENERAL";"TAB3",#N/A,TRUE,"GENERAL";"TAB4",#N/A,TRUE,"GENERAL";"TAB5",#N/A,TRUE,"GENERAL"}</definedName>
    <definedName name="pppppd" localSheetId="10" hidden="1">{"TAB1",#N/A,TRUE,"GENERAL";"TAB2",#N/A,TRUE,"GENERAL";"TAB3",#N/A,TRUE,"GENERAL";"TAB4",#N/A,TRUE,"GENERAL";"TAB5",#N/A,TRUE,"GENERAL"}</definedName>
    <definedName name="pppppd" localSheetId="6" hidden="1">{"TAB1",#N/A,TRUE,"GENERAL";"TAB2",#N/A,TRUE,"GENERAL";"TAB3",#N/A,TRUE,"GENERAL";"TAB4",#N/A,TRUE,"GENERAL";"TAB5",#N/A,TRUE,"GENERAL"}</definedName>
    <definedName name="pppppd" localSheetId="9" hidden="1">{"TAB1",#N/A,TRUE,"GENERAL";"TAB2",#N/A,TRUE,"GENERAL";"TAB3",#N/A,TRUE,"GENERAL";"TAB4",#N/A,TRUE,"GENERAL";"TAB5",#N/A,TRUE,"GENERAL"}</definedName>
    <definedName name="pppppd" localSheetId="8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5" hidden="1">{"via1",#N/A,TRUE,"general";"via2",#N/A,TRUE,"general";"via3",#N/A,TRUE,"general"}</definedName>
    <definedName name="pqroj" localSheetId="32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localSheetId="33" hidden="1">{"via1",#N/A,TRUE,"general";"via2",#N/A,TRUE,"general";"via3",#N/A,TRUE,"general"}</definedName>
    <definedName name="pqroj" localSheetId="7" hidden="1">{"via1",#N/A,TRUE,"general";"via2",#N/A,TRUE,"general";"via3",#N/A,TRUE,"general"}</definedName>
    <definedName name="pqroj" localSheetId="10" hidden="1">{"via1",#N/A,TRUE,"general";"via2",#N/A,TRUE,"general";"via3",#N/A,TRUE,"general"}</definedName>
    <definedName name="pqroj" localSheetId="6" hidden="1">{"via1",#N/A,TRUE,"general";"via2",#N/A,TRUE,"general";"via3",#N/A,TRUE,"general"}</definedName>
    <definedName name="pqroj" localSheetId="9" hidden="1">{"via1",#N/A,TRUE,"general";"via2",#N/A,TRUE,"general";"via3",#N/A,TRUE,"general"}</definedName>
    <definedName name="pqroj" localSheetId="8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hidden="1">{"via1",#N/A,TRUE,"general";"via2",#N/A,TRUE,"general";"via3",#N/A,TRUE,"general"}</definedName>
    <definedName name="PRESUPUESTO" localSheetId="11">#REF!</definedName>
    <definedName name="PRESUPUESTO" localSheetId="12">#REF!</definedName>
    <definedName name="PRESUPUESTO" localSheetId="13">#REF!</definedName>
    <definedName name="PRESUPUESTO" localSheetId="14">#REF!</definedName>
    <definedName name="PRESUPUESTO" localSheetId="15">#REF!</definedName>
    <definedName name="PRESUPUESTO" localSheetId="16">#REF!</definedName>
    <definedName name="PRESUPUESTO" localSheetId="17">#REF!</definedName>
    <definedName name="PRESUPUESTO" localSheetId="18">#REF!</definedName>
    <definedName name="PRESUPUESTO" localSheetId="19">#REF!</definedName>
    <definedName name="PRESUPUESTO" localSheetId="20">#REF!</definedName>
    <definedName name="PRESUPUESTO" localSheetId="21">#REF!</definedName>
    <definedName name="PRESUPUESTO" localSheetId="22">#REF!</definedName>
    <definedName name="PRESUPUESTO" localSheetId="23">#REF!</definedName>
    <definedName name="PRESUPUESTO" localSheetId="24">#REF!</definedName>
    <definedName name="PRESUPUESTO" localSheetId="25">#REF!</definedName>
    <definedName name="PRESUPUESTO" localSheetId="26">#REF!</definedName>
    <definedName name="PRESUPUESTO" localSheetId="27">#REF!</definedName>
    <definedName name="PRESUPUESTO" localSheetId="28">#REF!</definedName>
    <definedName name="PRESUPUESTO" localSheetId="29">#REF!</definedName>
    <definedName name="PRESUPUESTO" localSheetId="30">#REF!</definedName>
    <definedName name="PRESUPUESTO" localSheetId="5">[11]PRESUPUESTO!$A$7:$H$37</definedName>
    <definedName name="PRESUPUESTO" localSheetId="32">[8]PRESUPUESTO!$A$7:$H$44</definedName>
    <definedName name="PRESUPUESTO" localSheetId="0">[11]PRESUPUESTO!$A$7:$H$37</definedName>
    <definedName name="PRESUPUESTO" localSheetId="33">[9]PRESUPUESTO!$A$7:$H$37</definedName>
    <definedName name="PRESUPUESTO" localSheetId="1">'FICHA TECNICA'!$B$5:$F$37</definedName>
    <definedName name="PRESUPUESTO" localSheetId="7">#REF!</definedName>
    <definedName name="PRESUPUESTO" localSheetId="10">[11]PRESUPUESTO!$A$7:$H$37</definedName>
    <definedName name="PRESUPUESTO" localSheetId="6">#REF!</definedName>
    <definedName name="PRESUPUESTO" localSheetId="9">[11]PRESUPUESTO!$A$7:$H$37</definedName>
    <definedName name="PRESUPUESTO" localSheetId="8">[11]PRESUPUESTO!$A$7:$H$37</definedName>
    <definedName name="PRESUPUESTO" localSheetId="2">[10]PRESUPUESTO!$A$7:$H$40</definedName>
    <definedName name="PRESUPUESTO" localSheetId="4">[11]PRESUPUESTO!$A$7:$H$37</definedName>
    <definedName name="PRESUPUESTO" localSheetId="3">PRESUPUESTO!$B$5:$F$38</definedName>
    <definedName name="PRESUPUESTO">#REF!</definedName>
    <definedName name="PRIMER" localSheetId="5" hidden="1">{"via1",#N/A,TRUE,"general";"via2",#N/A,TRUE,"general";"via3",#N/A,TRUE,"general"}</definedName>
    <definedName name="PRIMER" localSheetId="32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localSheetId="33" hidden="1">{"via1",#N/A,TRUE,"general";"via2",#N/A,TRUE,"general";"via3",#N/A,TRUE,"general"}</definedName>
    <definedName name="PRIMER" localSheetId="7" hidden="1">{"via1",#N/A,TRUE,"general";"via2",#N/A,TRUE,"general";"via3",#N/A,TRUE,"general"}</definedName>
    <definedName name="PRIMER" localSheetId="10" hidden="1">{"via1",#N/A,TRUE,"general";"via2",#N/A,TRUE,"general";"via3",#N/A,TRUE,"general"}</definedName>
    <definedName name="PRIMER" localSheetId="6" hidden="1">{"via1",#N/A,TRUE,"general";"via2",#N/A,TRUE,"general";"via3",#N/A,TRUE,"general"}</definedName>
    <definedName name="PRIMER" localSheetId="9" hidden="1">{"via1",#N/A,TRUE,"general";"via2",#N/A,TRUE,"general";"via3",#N/A,TRUE,"general"}</definedName>
    <definedName name="PRIMER" localSheetId="8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5" hidden="1">{"TAB1",#N/A,TRUE,"GENERAL";"TAB2",#N/A,TRUE,"GENERAL";"TAB3",#N/A,TRUE,"GENERAL";"TAB4",#N/A,TRUE,"GENERAL";"TAB5",#N/A,TRUE,"GENERAL"}</definedName>
    <definedName name="PRIMET" localSheetId="32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localSheetId="33" hidden="1">{"TAB1",#N/A,TRUE,"GENERAL";"TAB2",#N/A,TRUE,"GENERAL";"TAB3",#N/A,TRUE,"GENERAL";"TAB4",#N/A,TRUE,"GENERAL";"TAB5",#N/A,TRUE,"GENERAL"}</definedName>
    <definedName name="PRIMET" localSheetId="7" hidden="1">{"TAB1",#N/A,TRUE,"GENERAL";"TAB2",#N/A,TRUE,"GENERAL";"TAB3",#N/A,TRUE,"GENERAL";"TAB4",#N/A,TRUE,"GENERAL";"TAB5",#N/A,TRUE,"GENERAL"}</definedName>
    <definedName name="PRIMET" localSheetId="10" hidden="1">{"TAB1",#N/A,TRUE,"GENERAL";"TAB2",#N/A,TRUE,"GENERAL";"TAB3",#N/A,TRUE,"GENERAL";"TAB4",#N/A,TRUE,"GENERAL";"TAB5",#N/A,TRUE,"GENERAL"}</definedName>
    <definedName name="PRIMET" localSheetId="6" hidden="1">{"TAB1",#N/A,TRUE,"GENERAL";"TAB2",#N/A,TRUE,"GENERAL";"TAB3",#N/A,TRUE,"GENERAL";"TAB4",#N/A,TRUE,"GENERAL";"TAB5",#N/A,TRUE,"GENERAL"}</definedName>
    <definedName name="PRIMET" localSheetId="9" hidden="1">{"TAB1",#N/A,TRUE,"GENERAL";"TAB2",#N/A,TRUE,"GENERAL";"TAB3",#N/A,TRUE,"GENERAL";"TAB4",#N/A,TRUE,"GENERAL";"TAB5",#N/A,TRUE,"GENERAL"}</definedName>
    <definedName name="PRIMET" localSheetId="8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TAR" localSheetId="5" hidden="1">{#N/A,#N/A,FALSE,"Estatico";#N/A,#N/A,FALSE,"Tuberia";#N/A,#N/A,FALSE,"Instrumentación";#N/A,#N/A,FALSE,"Mecanica";#N/A,#N/A,FALSE,"Electrico";#N/A,#N/A,FALSE,"Ofic.Civiles"}</definedName>
    <definedName name="PTAR" localSheetId="32" hidden="1">{#N/A,#N/A,FALSE,"Estatico";#N/A,#N/A,FALSE,"Tuberia";#N/A,#N/A,FALSE,"Instrumentación";#N/A,#N/A,FALSE,"Mecanica";#N/A,#N/A,FALSE,"Electrico";#N/A,#N/A,FALSE,"Ofic.Civiles"}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localSheetId="33" hidden="1">{#N/A,#N/A,FALSE,"Estatico";#N/A,#N/A,FALSE,"Tuberia";#N/A,#N/A,FALSE,"Instrumentación";#N/A,#N/A,FALSE,"Mecanica";#N/A,#N/A,FALSE,"Electrico";#N/A,#N/A,FALSE,"Ofic.Civiles"}</definedName>
    <definedName name="PTAR" localSheetId="7" hidden="1">{#N/A,#N/A,FALSE,"Estatico";#N/A,#N/A,FALSE,"Tuberia";#N/A,#N/A,FALSE,"Instrumentación";#N/A,#N/A,FALSE,"Mecanica";#N/A,#N/A,FALSE,"Electrico";#N/A,#N/A,FALSE,"Ofic.Civiles"}</definedName>
    <definedName name="PTAR" localSheetId="10" hidden="1">{#N/A,#N/A,FALSE,"Estatico";#N/A,#N/A,FALSE,"Tuberia";#N/A,#N/A,FALSE,"Instrumentación";#N/A,#N/A,FALSE,"Mecanica";#N/A,#N/A,FALSE,"Electrico";#N/A,#N/A,FALSE,"Ofic.Civiles"}</definedName>
    <definedName name="PTAR" localSheetId="6" hidden="1">{#N/A,#N/A,FALSE,"Estatico";#N/A,#N/A,FALSE,"Tuberia";#N/A,#N/A,FALSE,"Instrumentación";#N/A,#N/A,FALSE,"Mecanica";#N/A,#N/A,FALSE,"Electrico";#N/A,#N/A,FALSE,"Ofic.Civiles"}</definedName>
    <definedName name="PTAR" localSheetId="9" hidden="1">{#N/A,#N/A,FALSE,"Estatico";#N/A,#N/A,FALSE,"Tuberia";#N/A,#N/A,FALSE,"Instrumentación";#N/A,#N/A,FALSE,"Mecanica";#N/A,#N/A,FALSE,"Electrico";#N/A,#N/A,FALSE,"Ofic.Civiles"}</definedName>
    <definedName name="PTAR" localSheetId="8" hidden="1">{#N/A,#N/A,FALSE,"Estatico";#N/A,#N/A,FALSE,"Tuberia";#N/A,#N/A,FALSE,"Instrumentación";#N/A,#N/A,FALSE,"Mecanica";#N/A,#N/A,FALSE,"Electrico";#N/A,#N/A,FALSE,"Ofic.Civiles"}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localSheetId="4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5" hidden="1">{"TAB1",#N/A,TRUE,"GENERAL";"TAB2",#N/A,TRUE,"GENERAL";"TAB3",#N/A,TRUE,"GENERAL";"TAB4",#N/A,TRUE,"GENERAL";"TAB5",#N/A,TRUE,"GENERAL"}</definedName>
    <definedName name="ptope" localSheetId="32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localSheetId="33" hidden="1">{"TAB1",#N/A,TRUE,"GENERAL";"TAB2",#N/A,TRUE,"GENERAL";"TAB3",#N/A,TRUE,"GENERAL";"TAB4",#N/A,TRUE,"GENERAL";"TAB5",#N/A,TRUE,"GENERAL"}</definedName>
    <definedName name="ptope" localSheetId="7" hidden="1">{"TAB1",#N/A,TRUE,"GENERAL";"TAB2",#N/A,TRUE,"GENERAL";"TAB3",#N/A,TRUE,"GENERAL";"TAB4",#N/A,TRUE,"GENERAL";"TAB5",#N/A,TRUE,"GENERAL"}</definedName>
    <definedName name="ptope" localSheetId="10" hidden="1">{"TAB1",#N/A,TRUE,"GENERAL";"TAB2",#N/A,TRUE,"GENERAL";"TAB3",#N/A,TRUE,"GENERAL";"TAB4",#N/A,TRUE,"GENERAL";"TAB5",#N/A,TRUE,"GENERAL"}</definedName>
    <definedName name="ptope" localSheetId="6" hidden="1">{"TAB1",#N/A,TRUE,"GENERAL";"TAB2",#N/A,TRUE,"GENERAL";"TAB3",#N/A,TRUE,"GENERAL";"TAB4",#N/A,TRUE,"GENERAL";"TAB5",#N/A,TRUE,"GENERAL"}</definedName>
    <definedName name="ptope" localSheetId="9" hidden="1">{"TAB1",#N/A,TRUE,"GENERAL";"TAB2",#N/A,TRUE,"GENERAL";"TAB3",#N/A,TRUE,"GENERAL";"TAB4",#N/A,TRUE,"GENERAL";"TAB5",#N/A,TRUE,"GENERAL"}</definedName>
    <definedName name="ptope" localSheetId="8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5" hidden="1">{"via1",#N/A,TRUE,"general";"via2",#N/A,TRUE,"general";"via3",#N/A,TRUE,"general"}</definedName>
    <definedName name="ptopes" localSheetId="32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localSheetId="33" hidden="1">{"via1",#N/A,TRUE,"general";"via2",#N/A,TRUE,"general";"via3",#N/A,TRUE,"general"}</definedName>
    <definedName name="ptopes" localSheetId="7" hidden="1">{"via1",#N/A,TRUE,"general";"via2",#N/A,TRUE,"general";"via3",#N/A,TRUE,"general"}</definedName>
    <definedName name="ptopes" localSheetId="10" hidden="1">{"via1",#N/A,TRUE,"general";"via2",#N/A,TRUE,"general";"via3",#N/A,TRUE,"general"}</definedName>
    <definedName name="ptopes" localSheetId="6" hidden="1">{"via1",#N/A,TRUE,"general";"via2",#N/A,TRUE,"general";"via3",#N/A,TRUE,"general"}</definedName>
    <definedName name="ptopes" localSheetId="9" hidden="1">{"via1",#N/A,TRUE,"general";"via2",#N/A,TRUE,"general";"via3",#N/A,TRUE,"general"}</definedName>
    <definedName name="ptopes" localSheetId="8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localSheetId="32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localSheetId="33" hidden="1">{"via1",#N/A,TRUE,"general";"via2",#N/A,TRUE,"general";"via3",#N/A,TRUE,"general"}</definedName>
    <definedName name="q1q1q" localSheetId="7" hidden="1">{"via1",#N/A,TRUE,"general";"via2",#N/A,TRUE,"general";"via3",#N/A,TRUE,"general"}</definedName>
    <definedName name="q1q1q" localSheetId="10" hidden="1">{"via1",#N/A,TRUE,"general";"via2",#N/A,TRUE,"general";"via3",#N/A,TRUE,"general"}</definedName>
    <definedName name="q1q1q" localSheetId="6" hidden="1">{"via1",#N/A,TRUE,"general";"via2",#N/A,TRUE,"general";"via3",#N/A,TRUE,"general"}</definedName>
    <definedName name="q1q1q" localSheetId="9" hidden="1">{"via1",#N/A,TRUE,"general";"via2",#N/A,TRUE,"general";"via3",#N/A,TRUE,"general"}</definedName>
    <definedName name="q1q1q" localSheetId="8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localSheetId="32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33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localSheetId="10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localSheetId="9" hidden="1">{"via1",#N/A,TRUE,"general";"via2",#N/A,TRUE,"general";"via3",#N/A,TRUE,"general"}</definedName>
    <definedName name="qaedtguj" localSheetId="8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localSheetId="32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33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localSheetId="10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localSheetId="9" hidden="1">{"via1",#N/A,TRUE,"general";"via2",#N/A,TRUE,"general";"via3",#N/A,TRUE,"general"}</definedName>
    <definedName name="QAQSWS" localSheetId="8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localSheetId="32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33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localSheetId="10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localSheetId="9" hidden="1">{"via1",#N/A,TRUE,"general";"via2",#N/A,TRUE,"general";"via3",#N/A,TRUE,"general"}</definedName>
    <definedName name="qaqwwxcr" localSheetId="8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localSheetId="32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localSheetId="33" hidden="1">{"via1",#N/A,TRUE,"general";"via2",#N/A,TRUE,"general";"via3",#N/A,TRUE,"general"}</definedName>
    <definedName name="qedcd" localSheetId="7" hidden="1">{"via1",#N/A,TRUE,"general";"via2",#N/A,TRUE,"general";"via3",#N/A,TRUE,"general"}</definedName>
    <definedName name="qedcd" localSheetId="10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localSheetId="9" hidden="1">{"via1",#N/A,TRUE,"general";"via2",#N/A,TRUE,"general";"via3",#N/A,TRUE,"general"}</definedName>
    <definedName name="qedcd" localSheetId="8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5" hidden="1">{"TAB1",#N/A,TRUE,"GENERAL";"TAB2",#N/A,TRUE,"GENERAL";"TAB3",#N/A,TRUE,"GENERAL";"TAB4",#N/A,TRUE,"GENERAL";"TAB5",#N/A,TRUE,"GENERAL"}</definedName>
    <definedName name="qeqewe" localSheetId="32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33" hidden="1">{"TAB1",#N/A,TRUE,"GENERAL";"TAB2",#N/A,TRUE,"GENERAL";"TAB3",#N/A,TRUE,"GENERAL";"TAB4",#N/A,TRUE,"GENERAL";"TAB5",#N/A,TRUE,"GENERAL"}</definedName>
    <definedName name="qeqewe" localSheetId="7" hidden="1">{"TAB1",#N/A,TRUE,"GENERAL";"TAB2",#N/A,TRUE,"GENERAL";"TAB3",#N/A,TRUE,"GENERAL";"TAB4",#N/A,TRUE,"GENERAL";"TAB5",#N/A,TRUE,"GENERAL"}</definedName>
    <definedName name="qeqewe" localSheetId="10" hidden="1">{"TAB1",#N/A,TRUE,"GENERAL";"TAB2",#N/A,TRUE,"GENERAL";"TAB3",#N/A,TRUE,"GENERAL";"TAB4",#N/A,TRUE,"GENERAL";"TAB5",#N/A,TRUE,"GENERAL"}</definedName>
    <definedName name="qeqewe" localSheetId="6" hidden="1">{"TAB1",#N/A,TRUE,"GENERAL";"TAB2",#N/A,TRUE,"GENERAL";"TAB3",#N/A,TRUE,"GENERAL";"TAB4",#N/A,TRUE,"GENERAL";"TAB5",#N/A,TRUE,"GENERAL"}</definedName>
    <definedName name="qeqewe" localSheetId="9" hidden="1">{"TAB1",#N/A,TRUE,"GENERAL";"TAB2",#N/A,TRUE,"GENERAL";"TAB3",#N/A,TRUE,"GENERAL";"TAB4",#N/A,TRUE,"GENERAL";"TAB5",#N/A,TRUE,"GENERAL"}</definedName>
    <definedName name="qeqewe" localSheetId="8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5" hidden="1">{"via1",#N/A,TRUE,"general";"via2",#N/A,TRUE,"general";"via3",#N/A,TRUE,"general"}</definedName>
    <definedName name="qewj" localSheetId="32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localSheetId="33" hidden="1">{"via1",#N/A,TRUE,"general";"via2",#N/A,TRUE,"general";"via3",#N/A,TRUE,"general"}</definedName>
    <definedName name="qewj" localSheetId="7" hidden="1">{"via1",#N/A,TRUE,"general";"via2",#N/A,TRUE,"general";"via3",#N/A,TRUE,"general"}</definedName>
    <definedName name="qewj" localSheetId="10" hidden="1">{"via1",#N/A,TRUE,"general";"via2",#N/A,TRUE,"general";"via3",#N/A,TRUE,"general"}</definedName>
    <definedName name="qewj" localSheetId="6" hidden="1">{"via1",#N/A,TRUE,"general";"via2",#N/A,TRUE,"general";"via3",#N/A,TRUE,"general"}</definedName>
    <definedName name="qewj" localSheetId="9" hidden="1">{"via1",#N/A,TRUE,"general";"via2",#N/A,TRUE,"general";"via3",#N/A,TRUE,"general"}</definedName>
    <definedName name="qewj" localSheetId="8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hidden="1">{"via1",#N/A,TRUE,"general";"via2",#N/A,TRUE,"general";"via3",#N/A,TRUE,"general"}</definedName>
    <definedName name="qqqqqqqqqqqq" localSheetId="11" hidden="1">#REF!</definedName>
    <definedName name="qqqqqqqqqqqq" localSheetId="13" hidden="1">#REF!</definedName>
    <definedName name="qqqqqqqqqqqq" localSheetId="14" hidden="1">#REF!</definedName>
    <definedName name="qqqqqqqqqqqq" localSheetId="17" hidden="1">#REF!</definedName>
    <definedName name="qqqqqqqqqqqq" localSheetId="18" hidden="1">#REF!</definedName>
    <definedName name="qqqqqqqqqqqq" localSheetId="19" hidden="1">#REF!</definedName>
    <definedName name="qqqqqqqqqqqq" localSheetId="20" hidden="1">#REF!</definedName>
    <definedName name="qqqqqqqqqqqq" localSheetId="22" hidden="1">#REF!</definedName>
    <definedName name="qqqqqqqqqqqq" localSheetId="23" hidden="1">#REF!</definedName>
    <definedName name="qqqqqqqqqqqq" localSheetId="24" hidden="1">#REF!</definedName>
    <definedName name="qqqqqqqqqqqq" localSheetId="25" hidden="1">#REF!</definedName>
    <definedName name="qqqqqqqqqqqq" localSheetId="26" hidden="1">#REF!</definedName>
    <definedName name="qqqqqqqqqqqq" localSheetId="27" hidden="1">#REF!</definedName>
    <definedName name="qqqqqqqqqqqq" localSheetId="28" hidden="1">#REF!</definedName>
    <definedName name="qqqqqqqqqqqq" localSheetId="29" hidden="1">#REF!</definedName>
    <definedName name="qqqqqqqqqqqq" localSheetId="30" hidden="1">#REF!</definedName>
    <definedName name="qqqqqqqqqqqq" localSheetId="32" hidden="1">#REF!</definedName>
    <definedName name="qqqqqqqqqqqq" localSheetId="1" hidden="1">#REF!</definedName>
    <definedName name="qqqqqqqqqqqq" localSheetId="2" hidden="1">#REF!</definedName>
    <definedName name="qqqqqqqqqqqq" localSheetId="3" hidden="1">#REF!</definedName>
    <definedName name="qqqqqqqqqqqq" hidden="1">#REF!</definedName>
    <definedName name="qqqqqw" localSheetId="5" hidden="1">{"via1",#N/A,TRUE,"general";"via2",#N/A,TRUE,"general";"via3",#N/A,TRUE,"general"}</definedName>
    <definedName name="qqqqqw" localSheetId="32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localSheetId="33" hidden="1">{"via1",#N/A,TRUE,"general";"via2",#N/A,TRUE,"general";"via3",#N/A,TRUE,"general"}</definedName>
    <definedName name="qqqqqw" localSheetId="7" hidden="1">{"via1",#N/A,TRUE,"general";"via2",#N/A,TRUE,"general";"via3",#N/A,TRUE,"general"}</definedName>
    <definedName name="qqqqqw" localSheetId="10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localSheetId="9" hidden="1">{"via1",#N/A,TRUE,"general";"via2",#N/A,TRUE,"general";"via3",#N/A,TRUE,"general"}</definedName>
    <definedName name="qqqqqw" localSheetId="8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localSheetId="32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localSheetId="33" hidden="1">{"via1",#N/A,TRUE,"general";"via2",#N/A,TRUE,"general";"via3",#N/A,TRUE,"general"}</definedName>
    <definedName name="qw" localSheetId="7" hidden="1">{"via1",#N/A,TRUE,"general";"via2",#N/A,TRUE,"general";"via3",#N/A,TRUE,"general"}</definedName>
    <definedName name="qw" localSheetId="10" hidden="1">{"via1",#N/A,TRUE,"general";"via2",#N/A,TRUE,"general";"via3",#N/A,TRUE,"general"}</definedName>
    <definedName name="qw" localSheetId="6" hidden="1">{"via1",#N/A,TRUE,"general";"via2",#N/A,TRUE,"general";"via3",#N/A,TRUE,"general"}</definedName>
    <definedName name="qw" localSheetId="9" hidden="1">{"via1",#N/A,TRUE,"general";"via2",#N/A,TRUE,"general";"via3",#N/A,TRUE,"general"}</definedName>
    <definedName name="qw" localSheetId="8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localSheetId="32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33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localSheetId="10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localSheetId="9" hidden="1">{"via1",#N/A,TRUE,"general";"via2",#N/A,TRUE,"general";"via3",#N/A,TRUE,"general"}</definedName>
    <definedName name="qwdas2" localSheetId="8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5" hidden="1">{"TAB1",#N/A,TRUE,"GENERAL";"TAB2",#N/A,TRUE,"GENERAL";"TAB3",#N/A,TRUE,"GENERAL";"TAB4",#N/A,TRUE,"GENERAL";"TAB5",#N/A,TRUE,"GENERAL"}</definedName>
    <definedName name="qweqe" localSheetId="32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localSheetId="33" hidden="1">{"TAB1",#N/A,TRUE,"GENERAL";"TAB2",#N/A,TRUE,"GENERAL";"TAB3",#N/A,TRUE,"GENERAL";"TAB4",#N/A,TRUE,"GENERAL";"TAB5",#N/A,TRUE,"GENERAL"}</definedName>
    <definedName name="qweqe" localSheetId="7" hidden="1">{"TAB1",#N/A,TRUE,"GENERAL";"TAB2",#N/A,TRUE,"GENERAL";"TAB3",#N/A,TRUE,"GENERAL";"TAB4",#N/A,TRUE,"GENERAL";"TAB5",#N/A,TRUE,"GENERAL"}</definedName>
    <definedName name="qweqe" localSheetId="10" hidden="1">{"TAB1",#N/A,TRUE,"GENERAL";"TAB2",#N/A,TRUE,"GENERAL";"TAB3",#N/A,TRUE,"GENERAL";"TAB4",#N/A,TRUE,"GENERAL";"TAB5",#N/A,TRUE,"GENERAL"}</definedName>
    <definedName name="qweqe" localSheetId="6" hidden="1">{"TAB1",#N/A,TRUE,"GENERAL";"TAB2",#N/A,TRUE,"GENERAL";"TAB3",#N/A,TRUE,"GENERAL";"TAB4",#N/A,TRUE,"GENERAL";"TAB5",#N/A,TRUE,"GENERAL"}</definedName>
    <definedName name="qweqe" localSheetId="9" hidden="1">{"TAB1",#N/A,TRUE,"GENERAL";"TAB2",#N/A,TRUE,"GENERAL";"TAB3",#N/A,TRUE,"GENERAL";"TAB4",#N/A,TRUE,"GENERAL";"TAB5",#N/A,TRUE,"GENERAL"}</definedName>
    <definedName name="qweqe" localSheetId="8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wertet" localSheetId="5" hidden="1">{#N/A,#N/A,TRUE,"1842CWN0"}</definedName>
    <definedName name="qwewertet" localSheetId="32" hidden="1">{#N/A,#N/A,TRUE,"1842CWN0"}</definedName>
    <definedName name="qwewertet" localSheetId="0" hidden="1">{#N/A,#N/A,TRUE,"1842CWN0"}</definedName>
    <definedName name="qwewertet" localSheetId="33" hidden="1">{#N/A,#N/A,TRUE,"1842CWN0"}</definedName>
    <definedName name="qwewertet" localSheetId="7" hidden="1">{#N/A,#N/A,TRUE,"1842CWN0"}</definedName>
    <definedName name="qwewertet" localSheetId="10" hidden="1">{#N/A,#N/A,TRUE,"1842CWN0"}</definedName>
    <definedName name="qwewertet" localSheetId="6" hidden="1">{#N/A,#N/A,TRUE,"1842CWN0"}</definedName>
    <definedName name="qwewertet" localSheetId="9" hidden="1">{#N/A,#N/A,TRUE,"1842CWN0"}</definedName>
    <definedName name="qwewertet" localSheetId="8" hidden="1">{#N/A,#N/A,TRUE,"1842CWN0"}</definedName>
    <definedName name="qwewertet" localSheetId="2" hidden="1">{#N/A,#N/A,TRUE,"1842CWN0"}</definedName>
    <definedName name="qwewertet" localSheetId="4" hidden="1">{#N/A,#N/A,TRUE,"1842CWN0"}</definedName>
    <definedName name="qwewertet" hidden="1">{#N/A,#N/A,TRUE,"1842CWN0"}</definedName>
    <definedName name="qwqwqwj" localSheetId="5" hidden="1">{"TAB1",#N/A,TRUE,"GENERAL";"TAB2",#N/A,TRUE,"GENERAL";"TAB3",#N/A,TRUE,"GENERAL";"TAB4",#N/A,TRUE,"GENERAL";"TAB5",#N/A,TRUE,"GENERAL"}</definedName>
    <definedName name="qwqwqwj" localSheetId="32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localSheetId="33" hidden="1">{"TAB1",#N/A,TRUE,"GENERAL";"TAB2",#N/A,TRUE,"GENERAL";"TAB3",#N/A,TRUE,"GENERAL";"TAB4",#N/A,TRUE,"GENERAL";"TAB5",#N/A,TRUE,"GENERAL"}</definedName>
    <definedName name="qwqwqwj" localSheetId="7" hidden="1">{"TAB1",#N/A,TRUE,"GENERAL";"TAB2",#N/A,TRUE,"GENERAL";"TAB3",#N/A,TRUE,"GENERAL";"TAB4",#N/A,TRUE,"GENERAL";"TAB5",#N/A,TRUE,"GENERAL"}</definedName>
    <definedName name="qwqwqwj" localSheetId="10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localSheetId="9" hidden="1">{"TAB1",#N/A,TRUE,"GENERAL";"TAB2",#N/A,TRUE,"GENERAL";"TAB3",#N/A,TRUE,"GENERAL";"TAB4",#N/A,TRUE,"GENERAL";"TAB5",#N/A,TRUE,"GENERAL"}</definedName>
    <definedName name="qwqwqwj" localSheetId="8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localSheetId="32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localSheetId="33" hidden="1">{"TAB1",#N/A,TRUE,"GENERAL";"TAB2",#N/A,TRUE,"GENERAL";"TAB3",#N/A,TRUE,"GENERAL";"TAB4",#N/A,TRUE,"GENERAL";"TAB5",#N/A,TRUE,"GENERAL"}</definedName>
    <definedName name="rege" localSheetId="7" hidden="1">{"TAB1",#N/A,TRUE,"GENERAL";"TAB2",#N/A,TRUE,"GENERAL";"TAB3",#N/A,TRUE,"GENERAL";"TAB4",#N/A,TRUE,"GENERAL";"TAB5",#N/A,TRUE,"GENERAL"}</definedName>
    <definedName name="rege" localSheetId="10" hidden="1">{"TAB1",#N/A,TRUE,"GENERAL";"TAB2",#N/A,TRUE,"GENERAL";"TAB3",#N/A,TRUE,"GENERAL";"TAB4",#N/A,TRUE,"GENERAL";"TAB5",#N/A,TRUE,"GENERAL"}</definedName>
    <definedName name="rege" localSheetId="6" hidden="1">{"TAB1",#N/A,TRUE,"GENERAL";"TAB2",#N/A,TRUE,"GENERAL";"TAB3",#N/A,TRUE,"GENERAL";"TAB4",#N/A,TRUE,"GENERAL";"TAB5",#N/A,TRUE,"GENERAL"}</definedName>
    <definedName name="rege" localSheetId="9" hidden="1">{"TAB1",#N/A,TRUE,"GENERAL";"TAB2",#N/A,TRUE,"GENERAL";"TAB3",#N/A,TRUE,"GENERAL";"TAB4",#N/A,TRUE,"GENERAL";"TAB5",#N/A,TRUE,"GENERAL"}</definedName>
    <definedName name="rege" localSheetId="8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localSheetId="32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localSheetId="33" hidden="1">{"TAB1",#N/A,TRUE,"GENERAL";"TAB2",#N/A,TRUE,"GENERAL";"TAB3",#N/A,TRUE,"GENERAL";"TAB4",#N/A,TRUE,"GENERAL";"TAB5",#N/A,TRUE,"GENERAL"}</definedName>
    <definedName name="regresd" localSheetId="7" hidden="1">{"TAB1",#N/A,TRUE,"GENERAL";"TAB2",#N/A,TRUE,"GENERAL";"TAB3",#N/A,TRUE,"GENERAL";"TAB4",#N/A,TRUE,"GENERAL";"TAB5",#N/A,TRUE,"GENERAL"}</definedName>
    <definedName name="regresd" localSheetId="10" hidden="1">{"TAB1",#N/A,TRUE,"GENERAL";"TAB2",#N/A,TRUE,"GENERAL";"TAB3",#N/A,TRUE,"GENERAL";"TAB4",#N/A,TRUE,"GENERAL";"TAB5",#N/A,TRUE,"GENERAL"}</definedName>
    <definedName name="regresd" localSheetId="6" hidden="1">{"TAB1",#N/A,TRUE,"GENERAL";"TAB2",#N/A,TRUE,"GENERAL";"TAB3",#N/A,TRUE,"GENERAL";"TAB4",#N/A,TRUE,"GENERAL";"TAB5",#N/A,TRUE,"GENERAL"}</definedName>
    <definedName name="regresd" localSheetId="9" hidden="1">{"TAB1",#N/A,TRUE,"GENERAL";"TAB2",#N/A,TRUE,"GENERAL";"TAB3",#N/A,TRUE,"GENERAL";"TAB4",#N/A,TRUE,"GENERAL";"TAB5",#N/A,TRUE,"GENERAL"}</definedName>
    <definedName name="regresd" localSheetId="8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localSheetId="32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33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localSheetId="10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localSheetId="9" hidden="1">{"TAB1",#N/A,TRUE,"GENERAL";"TAB2",#N/A,TRUE,"GENERAL";"TAB3",#N/A,TRUE,"GENERAL";"TAB4",#N/A,TRUE,"GENERAL";"TAB5",#N/A,TRUE,"GENERAL"}</definedName>
    <definedName name="regthio" localSheetId="8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5" hidden="1">{"via1",#N/A,TRUE,"general";"via2",#N/A,TRUE,"general";"via3",#N/A,TRUE,"general"}</definedName>
    <definedName name="REJHE" localSheetId="32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localSheetId="33" hidden="1">{"via1",#N/A,TRUE,"general";"via2",#N/A,TRUE,"general";"via3",#N/A,TRUE,"general"}</definedName>
    <definedName name="REJHE" localSheetId="7" hidden="1">{"via1",#N/A,TRUE,"general";"via2",#N/A,TRUE,"general";"via3",#N/A,TRUE,"general"}</definedName>
    <definedName name="REJHE" localSheetId="10" hidden="1">{"via1",#N/A,TRUE,"general";"via2",#N/A,TRUE,"general";"via3",#N/A,TRUE,"general"}</definedName>
    <definedName name="REJHE" localSheetId="6" hidden="1">{"via1",#N/A,TRUE,"general";"via2",#N/A,TRUE,"general";"via3",#N/A,TRUE,"general"}</definedName>
    <definedName name="REJHE" localSheetId="9" hidden="1">{"via1",#N/A,TRUE,"general";"via2",#N/A,TRUE,"general";"via3",#N/A,TRUE,"general"}</definedName>
    <definedName name="REJHE" localSheetId="8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localSheetId="32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localSheetId="33" hidden="1">{"via1",#N/A,TRUE,"general";"via2",#N/A,TRUE,"general";"via3",#N/A,TRUE,"general"}</definedName>
    <definedName name="rer" localSheetId="7" hidden="1">{"via1",#N/A,TRUE,"general";"via2",#N/A,TRUE,"general";"via3",#N/A,TRUE,"general"}</definedName>
    <definedName name="rer" localSheetId="10" hidden="1">{"via1",#N/A,TRUE,"general";"via2",#N/A,TRUE,"general";"via3",#N/A,TRUE,"general"}</definedName>
    <definedName name="rer" localSheetId="6" hidden="1">{"via1",#N/A,TRUE,"general";"via2",#N/A,TRUE,"general";"via3",#N/A,TRUE,"general"}</definedName>
    <definedName name="rer" localSheetId="9" hidden="1">{"via1",#N/A,TRUE,"general";"via2",#N/A,TRUE,"general";"via3",#N/A,TRUE,"general"}</definedName>
    <definedName name="rer" localSheetId="8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5" hidden="1">{"TAB1",#N/A,TRUE,"GENERAL";"TAB2",#N/A,TRUE,"GENERAL";"TAB3",#N/A,TRUE,"GENERAL";"TAB4",#N/A,TRUE,"GENERAL";"TAB5",#N/A,TRUE,"GENERAL"}</definedName>
    <definedName name="rererw" localSheetId="32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33" hidden="1">{"TAB1",#N/A,TRUE,"GENERAL";"TAB2",#N/A,TRUE,"GENERAL";"TAB3",#N/A,TRUE,"GENERAL";"TAB4",#N/A,TRUE,"GENERAL";"TAB5",#N/A,TRUE,"GENERAL"}</definedName>
    <definedName name="rererw" localSheetId="7" hidden="1">{"TAB1",#N/A,TRUE,"GENERAL";"TAB2",#N/A,TRUE,"GENERAL";"TAB3",#N/A,TRUE,"GENERAL";"TAB4",#N/A,TRUE,"GENERAL";"TAB5",#N/A,TRUE,"GENERAL"}</definedName>
    <definedName name="rererw" localSheetId="10" hidden="1">{"TAB1",#N/A,TRUE,"GENERAL";"TAB2",#N/A,TRUE,"GENERAL";"TAB3",#N/A,TRUE,"GENERAL";"TAB4",#N/A,TRUE,"GENERAL";"TAB5",#N/A,TRUE,"GENERAL"}</definedName>
    <definedName name="rererw" localSheetId="6" hidden="1">{"TAB1",#N/A,TRUE,"GENERAL";"TAB2",#N/A,TRUE,"GENERAL";"TAB3",#N/A,TRUE,"GENERAL";"TAB4",#N/A,TRUE,"GENERAL";"TAB5",#N/A,TRUE,"GENERAL"}</definedName>
    <definedName name="rererw" localSheetId="9" hidden="1">{"TAB1",#N/A,TRUE,"GENERAL";"TAB2",#N/A,TRUE,"GENERAL";"TAB3",#N/A,TRUE,"GENERAL";"TAB4",#N/A,TRUE,"GENERAL";"TAB5",#N/A,TRUE,"GENERAL"}</definedName>
    <definedName name="rererw" localSheetId="8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localSheetId="32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33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localSheetId="10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localSheetId="9" hidden="1">{"TAB1",#N/A,TRUE,"GENERAL";"TAB2",#N/A,TRUE,"GENERAL";"TAB3",#N/A,TRUE,"GENERAL";"TAB4",#N/A,TRUE,"GENERAL";"TAB5",#N/A,TRUE,"GENERAL"}</definedName>
    <definedName name="rerg" localSheetId="8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localSheetId="32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33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localSheetId="10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localSheetId="9" hidden="1">{"TAB1",#N/A,TRUE,"GENERAL";"TAB2",#N/A,TRUE,"GENERAL";"TAB3",#N/A,TRUE,"GENERAL";"TAB4",#N/A,TRUE,"GENERAL";"TAB5",#N/A,TRUE,"GENERAL"}</definedName>
    <definedName name="rerrrrw" localSheetId="8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5" hidden="1">{#N/A,#N/A,FALSE,"GRAFICO";#N/A,#N/A,FALSE,"CAJA (2)";#N/A,#N/A,FALSE,"TERCEROS-PROMEDIO";#N/A,#N/A,FALSE,"CAJA";#N/A,#N/A,FALSE,"INGRESOS1995-2003";#N/A,#N/A,FALSE,"GASTOS1995-2003"}</definedName>
    <definedName name="res" localSheetId="32" hidden="1">{#N/A,#N/A,FALSE,"GRAFICO";#N/A,#N/A,FALSE,"CAJA (2)";#N/A,#N/A,FALSE,"TERCEROS-PROMEDIO";#N/A,#N/A,FALSE,"CAJA";#N/A,#N/A,FALSE,"INGRESOS1995-2003";#N/A,#N/A,FALSE,"GASTOS1995-2003"}</definedName>
    <definedName name="res" localSheetId="0" hidden="1">{#N/A,#N/A,FALSE,"GRAFICO";#N/A,#N/A,FALSE,"CAJA (2)";#N/A,#N/A,FALSE,"TERCEROS-PROMEDIO";#N/A,#N/A,FALSE,"CAJA";#N/A,#N/A,FALSE,"INGRESOS1995-2003";#N/A,#N/A,FALSE,"GASTOS1995-2003"}</definedName>
    <definedName name="res" localSheetId="33" hidden="1">{#N/A,#N/A,FALSE,"GRAFICO";#N/A,#N/A,FALSE,"CAJA (2)";#N/A,#N/A,FALSE,"TERCEROS-PROMEDIO";#N/A,#N/A,FALSE,"CAJA";#N/A,#N/A,FALSE,"INGRESOS1995-2003";#N/A,#N/A,FALSE,"GASTOS1995-2003"}</definedName>
    <definedName name="res" localSheetId="7" hidden="1">{#N/A,#N/A,FALSE,"GRAFICO";#N/A,#N/A,FALSE,"CAJA (2)";#N/A,#N/A,FALSE,"TERCEROS-PROMEDIO";#N/A,#N/A,FALSE,"CAJA";#N/A,#N/A,FALSE,"INGRESOS1995-2003";#N/A,#N/A,FALSE,"GASTOS1995-2003"}</definedName>
    <definedName name="res" localSheetId="10" hidden="1">{#N/A,#N/A,FALSE,"GRAFICO";#N/A,#N/A,FALSE,"CAJA (2)";#N/A,#N/A,FALSE,"TERCEROS-PROMEDIO";#N/A,#N/A,FALSE,"CAJA";#N/A,#N/A,FALSE,"INGRESOS1995-2003";#N/A,#N/A,FALSE,"GASTOS1995-2003"}</definedName>
    <definedName name="res" localSheetId="6" hidden="1">{#N/A,#N/A,FALSE,"GRAFICO";#N/A,#N/A,FALSE,"CAJA (2)";#N/A,#N/A,FALSE,"TERCEROS-PROMEDIO";#N/A,#N/A,FALSE,"CAJA";#N/A,#N/A,FALSE,"INGRESOS1995-2003";#N/A,#N/A,FALSE,"GASTOS1995-2003"}</definedName>
    <definedName name="res" localSheetId="9" hidden="1">{#N/A,#N/A,FALSE,"GRAFICO";#N/A,#N/A,FALSE,"CAJA (2)";#N/A,#N/A,FALSE,"TERCEROS-PROMEDIO";#N/A,#N/A,FALSE,"CAJA";#N/A,#N/A,FALSE,"INGRESOS1995-2003";#N/A,#N/A,FALSE,"GASTOS1995-2003"}</definedName>
    <definedName name="res" localSheetId="8" hidden="1">{#N/A,#N/A,FALSE,"GRAFICO";#N/A,#N/A,FALSE,"CAJA (2)";#N/A,#N/A,FALSE,"TERCEROS-PROMEDIO";#N/A,#N/A,FALSE,"CAJA";#N/A,#N/A,FALSE,"INGRESOS1995-2003";#N/A,#N/A,FALSE,"GASTOS1995-2003"}</definedName>
    <definedName name="res" localSheetId="2" hidden="1">{#N/A,#N/A,FALSE,"GRAFICO";#N/A,#N/A,FALSE,"CAJA (2)";#N/A,#N/A,FALSE,"TERCEROS-PROMEDIO";#N/A,#N/A,FALSE,"CAJA";#N/A,#N/A,FALSE,"INGRESOS1995-2003";#N/A,#N/A,FALSE,"GASTOS1995-2003"}</definedName>
    <definedName name="res" localSheetId="4" hidden="1">{#N/A,#N/A,FALSE,"GRAFICO";#N/A,#N/A,FALSE,"CAJA (2)";#N/A,#N/A,FALSE,"TERCEROS-PROMEDIO";#N/A,#N/A,FALSE,"CAJA";#N/A,#N/A,FALSE,"INGRESOS1995-2003";#N/A,#N/A,FALSE,"GASTOS1995-2003"}</definedName>
    <definedName name="res" hidden="1">{#N/A,#N/A,FALSE,"GRAFICO";#N/A,#N/A,FALSE,"CAJA (2)";#N/A,#N/A,FALSE,"TERCEROS-PROMEDIO";#N/A,#N/A,FALSE,"CAJA";#N/A,#N/A,FALSE,"INGRESOS1995-2003";#N/A,#N/A,FALSE,"GASTOS1995-2003"}</definedName>
    <definedName name="RETTRE" localSheetId="5" hidden="1">{"via1",#N/A,TRUE,"general";"via2",#N/A,TRUE,"general";"via3",#N/A,TRUE,"general"}</definedName>
    <definedName name="RETTRE" localSheetId="32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localSheetId="33" hidden="1">{"via1",#N/A,TRUE,"general";"via2",#N/A,TRUE,"general";"via3",#N/A,TRUE,"general"}</definedName>
    <definedName name="RETTRE" localSheetId="7" hidden="1">{"via1",#N/A,TRUE,"general";"via2",#N/A,TRUE,"general";"via3",#N/A,TRUE,"general"}</definedName>
    <definedName name="RETTRE" localSheetId="10" hidden="1">{"via1",#N/A,TRUE,"general";"via2",#N/A,TRUE,"general";"via3",#N/A,TRUE,"general"}</definedName>
    <definedName name="RETTRE" localSheetId="6" hidden="1">{"via1",#N/A,TRUE,"general";"via2",#N/A,TRUE,"general";"via3",#N/A,TRUE,"general"}</definedName>
    <definedName name="RETTRE" localSheetId="9" hidden="1">{"via1",#N/A,TRUE,"general";"via2",#N/A,TRUE,"general";"via3",#N/A,TRUE,"general"}</definedName>
    <definedName name="RETTRE" localSheetId="8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5" hidden="1">{"TAB1",#N/A,TRUE,"GENERAL";"TAB2",#N/A,TRUE,"GENERAL";"TAB3",#N/A,TRUE,"GENERAL";"TAB4",#N/A,TRUE,"GENERAL";"TAB5",#N/A,TRUE,"GENERAL"}</definedName>
    <definedName name="rety" localSheetId="32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33" hidden="1">{"TAB1",#N/A,TRUE,"GENERAL";"TAB2",#N/A,TRUE,"GENERAL";"TAB3",#N/A,TRUE,"GENERAL";"TAB4",#N/A,TRUE,"GENERAL";"TAB5",#N/A,TRUE,"GENERAL"}</definedName>
    <definedName name="rety" localSheetId="7" hidden="1">{"TAB1",#N/A,TRUE,"GENERAL";"TAB2",#N/A,TRUE,"GENERAL";"TAB3",#N/A,TRUE,"GENERAL";"TAB4",#N/A,TRUE,"GENERAL";"TAB5",#N/A,TRUE,"GENERAL"}</definedName>
    <definedName name="rety" localSheetId="10" hidden="1">{"TAB1",#N/A,TRUE,"GENERAL";"TAB2",#N/A,TRUE,"GENERAL";"TAB3",#N/A,TRUE,"GENERAL";"TAB4",#N/A,TRUE,"GENERAL";"TAB5",#N/A,TRUE,"GENERAL"}</definedName>
    <definedName name="rety" localSheetId="6" hidden="1">{"TAB1",#N/A,TRUE,"GENERAL";"TAB2",#N/A,TRUE,"GENERAL";"TAB3",#N/A,TRUE,"GENERAL";"TAB4",#N/A,TRUE,"GENERAL";"TAB5",#N/A,TRUE,"GENERAL"}</definedName>
    <definedName name="rety" localSheetId="9" hidden="1">{"TAB1",#N/A,TRUE,"GENERAL";"TAB2",#N/A,TRUE,"GENERAL";"TAB3",#N/A,TRUE,"GENERAL";"TAB4",#N/A,TRUE,"GENERAL";"TAB5",#N/A,TRUE,"GENERAL"}</definedName>
    <definedName name="rety" localSheetId="8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5" hidden="1">{"via1",#N/A,TRUE,"general";"via2",#N/A,TRUE,"general";"via3",#N/A,TRUE,"general"}</definedName>
    <definedName name="rewfreg" localSheetId="32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localSheetId="33" hidden="1">{"via1",#N/A,TRUE,"general";"via2",#N/A,TRUE,"general";"via3",#N/A,TRUE,"general"}</definedName>
    <definedName name="rewfreg" localSheetId="7" hidden="1">{"via1",#N/A,TRUE,"general";"via2",#N/A,TRUE,"general";"via3",#N/A,TRUE,"general"}</definedName>
    <definedName name="rewfreg" localSheetId="10" hidden="1">{"via1",#N/A,TRUE,"general";"via2",#N/A,TRUE,"general";"via3",#N/A,TRUE,"general"}</definedName>
    <definedName name="rewfreg" localSheetId="6" hidden="1">{"via1",#N/A,TRUE,"general";"via2",#N/A,TRUE,"general";"via3",#N/A,TRUE,"general"}</definedName>
    <definedName name="rewfreg" localSheetId="9" hidden="1">{"via1",#N/A,TRUE,"general";"via2",#N/A,TRUE,"general";"via3",#N/A,TRUE,"general"}</definedName>
    <definedName name="rewfreg" localSheetId="8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localSheetId="32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33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localSheetId="10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localSheetId="9" hidden="1">{"via1",#N/A,TRUE,"general";"via2",#N/A,TRUE,"general";"via3",#N/A,TRUE,"general"}</definedName>
    <definedName name="rewr" localSheetId="8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5" hidden="1">{"TAB1",#N/A,TRUE,"GENERAL";"TAB2",#N/A,TRUE,"GENERAL";"TAB3",#N/A,TRUE,"GENERAL";"TAB4",#N/A,TRUE,"GENERAL";"TAB5",#N/A,TRUE,"GENERAL"}</definedName>
    <definedName name="REWWER" localSheetId="32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33" hidden="1">{"TAB1",#N/A,TRUE,"GENERAL";"TAB2",#N/A,TRUE,"GENERAL";"TAB3",#N/A,TRUE,"GENERAL";"TAB4",#N/A,TRUE,"GENERAL";"TAB5",#N/A,TRUE,"GENERAL"}</definedName>
    <definedName name="REWWER" localSheetId="7" hidden="1">{"TAB1",#N/A,TRUE,"GENERAL";"TAB2",#N/A,TRUE,"GENERAL";"TAB3",#N/A,TRUE,"GENERAL";"TAB4",#N/A,TRUE,"GENERAL";"TAB5",#N/A,TRUE,"GENERAL"}</definedName>
    <definedName name="REWWER" localSheetId="10" hidden="1">{"TAB1",#N/A,TRUE,"GENERAL";"TAB2",#N/A,TRUE,"GENERAL";"TAB3",#N/A,TRUE,"GENERAL";"TAB4",#N/A,TRUE,"GENERAL";"TAB5",#N/A,TRUE,"GENERAL"}</definedName>
    <definedName name="REWWER" localSheetId="6" hidden="1">{"TAB1",#N/A,TRUE,"GENERAL";"TAB2",#N/A,TRUE,"GENERAL";"TAB3",#N/A,TRUE,"GENERAL";"TAB4",#N/A,TRUE,"GENERAL";"TAB5",#N/A,TRUE,"GENERAL"}</definedName>
    <definedName name="REWWER" localSheetId="9" hidden="1">{"TAB1",#N/A,TRUE,"GENERAL";"TAB2",#N/A,TRUE,"GENERAL";"TAB3",#N/A,TRUE,"GENERAL";"TAB4",#N/A,TRUE,"GENERAL";"TAB5",#N/A,TRUE,"GENERAL"}</definedName>
    <definedName name="REWWER" localSheetId="8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localSheetId="32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33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localSheetId="10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localSheetId="9" hidden="1">{"TAB1",#N/A,TRUE,"GENERAL";"TAB2",#N/A,TRUE,"GENERAL";"TAB3",#N/A,TRUE,"GENERAL";"TAB4",#N/A,TRUE,"GENERAL";"TAB5",#N/A,TRUE,"GENERAL"}</definedName>
    <definedName name="reyepoi" localSheetId="8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5" hidden="1">{"via1",#N/A,TRUE,"general";"via2",#N/A,TRUE,"general";"via3",#N/A,TRUE,"general"}</definedName>
    <definedName name="reyety" localSheetId="32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localSheetId="33" hidden="1">{"via1",#N/A,TRUE,"general";"via2",#N/A,TRUE,"general";"via3",#N/A,TRUE,"general"}</definedName>
    <definedName name="reyety" localSheetId="7" hidden="1">{"via1",#N/A,TRUE,"general";"via2",#N/A,TRUE,"general";"via3",#N/A,TRUE,"general"}</definedName>
    <definedName name="reyety" localSheetId="10" hidden="1">{"via1",#N/A,TRUE,"general";"via2",#N/A,TRUE,"general";"via3",#N/A,TRUE,"general"}</definedName>
    <definedName name="reyety" localSheetId="6" hidden="1">{"via1",#N/A,TRUE,"general";"via2",#N/A,TRUE,"general";"via3",#N/A,TRUE,"general"}</definedName>
    <definedName name="reyety" localSheetId="9" hidden="1">{"via1",#N/A,TRUE,"general";"via2",#N/A,TRUE,"general";"via3",#N/A,TRUE,"general"}</definedName>
    <definedName name="reyety" localSheetId="8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localSheetId="32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33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localSheetId="10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localSheetId="9" hidden="1">{"via1",#N/A,TRUE,"general";"via2",#N/A,TRUE,"general";"via3",#N/A,TRUE,"general"}</definedName>
    <definedName name="reyty" localSheetId="8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localSheetId="32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33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localSheetId="10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localSheetId="9" hidden="1">{"via1",#N/A,TRUE,"general";"via2",#N/A,TRUE,"general";"via3",#N/A,TRUE,"general"}</definedName>
    <definedName name="reyyt" localSheetId="8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localSheetId="32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33" hidden="1">{"TAB1",#N/A,TRUE,"GENERAL";"TAB2",#N/A,TRUE,"GENERAL";"TAB3",#N/A,TRUE,"GENERAL";"TAB4",#N/A,TRUE,"GENERAL";"TAB5",#N/A,TRUE,"GENERAL"}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localSheetId="10" hidden="1">{"TAB1",#N/A,TRUE,"GENERAL";"TAB2",#N/A,TRUE,"GENERAL";"TAB3",#N/A,TRUE,"GENERAL";"TAB4",#N/A,TRUE,"GENERAL";"TAB5",#N/A,TRUE,"GENERAL"}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localSheetId="9" hidden="1">{"TAB1",#N/A,TRUE,"GENERAL";"TAB2",#N/A,TRUE,"GENERAL";"TAB3",#N/A,TRUE,"GENERAL";"TAB4",#N/A,TRUE,"GENERAL";"TAB5",#N/A,TRUE,"GENERAL"}</definedName>
    <definedName name="rfhnhjyu" localSheetId="8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5" hidden="1">{"via1",#N/A,TRUE,"general";"via2",#N/A,TRUE,"general";"via3",#N/A,TRUE,"general"}</definedName>
    <definedName name="rfrf" localSheetId="32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localSheetId="33" hidden="1">{"via1",#N/A,TRUE,"general";"via2",#N/A,TRUE,"general";"via3",#N/A,TRUE,"general"}</definedName>
    <definedName name="rfrf" localSheetId="7" hidden="1">{"via1",#N/A,TRUE,"general";"via2",#N/A,TRUE,"general";"via3",#N/A,TRUE,"general"}</definedName>
    <definedName name="rfrf" localSheetId="10" hidden="1">{"via1",#N/A,TRUE,"general";"via2",#N/A,TRUE,"general";"via3",#N/A,TRUE,"general"}</definedName>
    <definedName name="rfrf" localSheetId="6" hidden="1">{"via1",#N/A,TRUE,"general";"via2",#N/A,TRUE,"general";"via3",#N/A,TRUE,"general"}</definedName>
    <definedName name="rfrf" localSheetId="9" hidden="1">{"via1",#N/A,TRUE,"general";"via2",#N/A,TRUE,"general";"via3",#N/A,TRUE,"general"}</definedName>
    <definedName name="rfrf" localSheetId="8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localSheetId="32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localSheetId="33" hidden="1">{"via1",#N/A,TRUE,"general";"via2",#N/A,TRUE,"general";"via3",#N/A,TRUE,"general"}</definedName>
    <definedName name="rge" localSheetId="7" hidden="1">{"via1",#N/A,TRUE,"general";"via2",#N/A,TRUE,"general";"via3",#N/A,TRUE,"general"}</definedName>
    <definedName name="rge" localSheetId="10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localSheetId="9" hidden="1">{"via1",#N/A,TRUE,"general";"via2",#N/A,TRUE,"general";"via3",#N/A,TRUE,"general"}</definedName>
    <definedName name="rge" localSheetId="8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localSheetId="32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33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localSheetId="10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localSheetId="9" hidden="1">{"via1",#N/A,TRUE,"general";"via2",#N/A,TRUE,"general";"via3",#N/A,TRUE,"general"}</definedName>
    <definedName name="rgegg" localSheetId="8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5" hidden="1">{"TAB1",#N/A,TRUE,"GENERAL";"TAB2",#N/A,TRUE,"GENERAL";"TAB3",#N/A,TRUE,"GENERAL";"TAB4",#N/A,TRUE,"GENERAL";"TAB5",#N/A,TRUE,"GENERAL"}</definedName>
    <definedName name="rhh" localSheetId="32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33" hidden="1">{"TAB1",#N/A,TRUE,"GENERAL";"TAB2",#N/A,TRUE,"GENERAL";"TAB3",#N/A,TRUE,"GENERAL";"TAB4",#N/A,TRUE,"GENERAL";"TAB5",#N/A,TRUE,"GENERAL"}</definedName>
    <definedName name="rhh" localSheetId="7" hidden="1">{"TAB1",#N/A,TRUE,"GENERAL";"TAB2",#N/A,TRUE,"GENERAL";"TAB3",#N/A,TRUE,"GENERAL";"TAB4",#N/A,TRUE,"GENERAL";"TAB5",#N/A,TRUE,"GENERAL"}</definedName>
    <definedName name="rhh" localSheetId="10" hidden="1">{"TAB1",#N/A,TRUE,"GENERAL";"TAB2",#N/A,TRUE,"GENERAL";"TAB3",#N/A,TRUE,"GENERAL";"TAB4",#N/A,TRUE,"GENERAL";"TAB5",#N/A,TRUE,"GENERAL"}</definedName>
    <definedName name="rhh" localSheetId="6" hidden="1">{"TAB1",#N/A,TRUE,"GENERAL";"TAB2",#N/A,TRUE,"GENERAL";"TAB3",#N/A,TRUE,"GENERAL";"TAB4",#N/A,TRUE,"GENERAL";"TAB5",#N/A,TRUE,"GENERAL"}</definedName>
    <definedName name="rhh" localSheetId="9" hidden="1">{"TAB1",#N/A,TRUE,"GENERAL";"TAB2",#N/A,TRUE,"GENERAL";"TAB3",#N/A,TRUE,"GENERAL";"TAB4",#N/A,TRUE,"GENERAL";"TAB5",#N/A,TRUE,"GENERAL"}</definedName>
    <definedName name="rhh" localSheetId="8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localSheetId="32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33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localSheetId="10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localSheetId="9" hidden="1">{"TAB1",#N/A,TRUE,"GENERAL";"TAB2",#N/A,TRUE,"GENERAL";"TAB3",#N/A,TRUE,"GENERAL";"TAB4",#N/A,TRUE,"GENERAL";"TAB5",#N/A,TRUE,"GENERAL"}</definedName>
    <definedName name="rhrtd" localSheetId="8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localSheetId="32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33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localSheetId="10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localSheetId="9" hidden="1">{"TAB1",#N/A,TRUE,"GENERAL";"TAB2",#N/A,TRUE,"GENERAL";"TAB3",#N/A,TRUE,"GENERAL";"TAB4",#N/A,TRUE,"GENERAL";"TAB5",#N/A,TRUE,"GENERAL"}</definedName>
    <definedName name="rhtry" localSheetId="8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localSheetId="32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localSheetId="33" hidden="1">{"TAB1",#N/A,TRUE,"GENERAL";"TAB2",#N/A,TRUE,"GENERAL";"TAB3",#N/A,TRUE,"GENERAL";"TAB4",#N/A,TRUE,"GENERAL";"TAB5",#N/A,TRUE,"GENERAL"}</definedName>
    <definedName name="rj" localSheetId="7" hidden="1">{"TAB1",#N/A,TRUE,"GENERAL";"TAB2",#N/A,TRUE,"GENERAL";"TAB3",#N/A,TRUE,"GENERAL";"TAB4",#N/A,TRUE,"GENERAL";"TAB5",#N/A,TRUE,"GENERAL"}</definedName>
    <definedName name="rj" localSheetId="10" hidden="1">{"TAB1",#N/A,TRUE,"GENERAL";"TAB2",#N/A,TRUE,"GENERAL";"TAB3",#N/A,TRUE,"GENERAL";"TAB4",#N/A,TRUE,"GENERAL";"TAB5",#N/A,TRUE,"GENERAL"}</definedName>
    <definedName name="rj" localSheetId="6" hidden="1">{"TAB1",#N/A,TRUE,"GENERAL";"TAB2",#N/A,TRUE,"GENERAL";"TAB3",#N/A,TRUE,"GENERAL";"TAB4",#N/A,TRUE,"GENERAL";"TAB5",#N/A,TRUE,"GENERAL"}</definedName>
    <definedName name="rj" localSheetId="9" hidden="1">{"TAB1",#N/A,TRUE,"GENERAL";"TAB2",#N/A,TRUE,"GENERAL";"TAB3",#N/A,TRUE,"GENERAL";"TAB4",#N/A,TRUE,"GENERAL";"TAB5",#N/A,TRUE,"GENERAL"}</definedName>
    <definedName name="rj" localSheetId="8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localSheetId="32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33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localSheetId="10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localSheetId="9" hidden="1">{"TAB1",#N/A,TRUE,"GENERAL";"TAB2",#N/A,TRUE,"GENERAL";"TAB3",#N/A,TRUE,"GENERAL";"TAB4",#N/A,TRUE,"GENERAL";"TAB5",#N/A,TRUE,"GENERAL"}</definedName>
    <definedName name="rjjth" localSheetId="8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5" hidden="1">{"via1",#N/A,TRUE,"general";"via2",#N/A,TRUE,"general";"via3",#N/A,TRUE,"general"}</definedName>
    <definedName name="rjy" localSheetId="32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localSheetId="33" hidden="1">{"via1",#N/A,TRUE,"general";"via2",#N/A,TRUE,"general";"via3",#N/A,TRUE,"general"}</definedName>
    <definedName name="rjy" localSheetId="7" hidden="1">{"via1",#N/A,TRUE,"general";"via2",#N/A,TRUE,"general";"via3",#N/A,TRUE,"general"}</definedName>
    <definedName name="rjy" localSheetId="10" hidden="1">{"via1",#N/A,TRUE,"general";"via2",#N/A,TRUE,"general";"via3",#N/A,TRUE,"general"}</definedName>
    <definedName name="rjy" localSheetId="6" hidden="1">{"via1",#N/A,TRUE,"general";"via2",#N/A,TRUE,"general";"via3",#N/A,TRUE,"general"}</definedName>
    <definedName name="rjy" localSheetId="9" hidden="1">{"via1",#N/A,TRUE,"general";"via2",#N/A,TRUE,"general";"via3",#N/A,TRUE,"general"}</definedName>
    <definedName name="rjy" localSheetId="8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5" hidden="1">{"TAB1",#N/A,TRUE,"GENERAL";"TAB2",#N/A,TRUE,"GENERAL";"TAB3",#N/A,TRUE,"GENERAL";"TAB4",#N/A,TRUE,"GENERAL";"TAB5",#N/A,TRUE,"GENERAL"}</definedName>
    <definedName name="rkjyk" localSheetId="32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33" hidden="1">{"TAB1",#N/A,TRUE,"GENERAL";"TAB2",#N/A,TRUE,"GENERAL";"TAB3",#N/A,TRUE,"GENERAL";"TAB4",#N/A,TRUE,"GENERAL";"TAB5",#N/A,TRUE,"GENERAL"}</definedName>
    <definedName name="rkjyk" localSheetId="7" hidden="1">{"TAB1",#N/A,TRUE,"GENERAL";"TAB2",#N/A,TRUE,"GENERAL";"TAB3",#N/A,TRUE,"GENERAL";"TAB4",#N/A,TRUE,"GENERAL";"TAB5",#N/A,TRUE,"GENERAL"}</definedName>
    <definedName name="rkjyk" localSheetId="10" hidden="1">{"TAB1",#N/A,TRUE,"GENERAL";"TAB2",#N/A,TRUE,"GENERAL";"TAB3",#N/A,TRUE,"GENERAL";"TAB4",#N/A,TRUE,"GENERAL";"TAB5",#N/A,TRUE,"GENERAL"}</definedName>
    <definedName name="rkjyk" localSheetId="6" hidden="1">{"TAB1",#N/A,TRUE,"GENERAL";"TAB2",#N/A,TRUE,"GENERAL";"TAB3",#N/A,TRUE,"GENERAL";"TAB4",#N/A,TRUE,"GENERAL";"TAB5",#N/A,TRUE,"GENERAL"}</definedName>
    <definedName name="rkjyk" localSheetId="9" hidden="1">{"TAB1",#N/A,TRUE,"GENERAL";"TAB2",#N/A,TRUE,"GENERAL";"TAB3",#N/A,TRUE,"GENERAL";"TAB4",#N/A,TRUE,"GENERAL";"TAB5",#N/A,TRUE,"GENERAL"}</definedName>
    <definedName name="rkjyk" localSheetId="8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5" hidden="1">{"via1",#N/A,TRUE,"general";"via2",#N/A,TRUE,"general";"via3",#N/A,TRUE,"general"}</definedName>
    <definedName name="rkru" localSheetId="32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localSheetId="33" hidden="1">{"via1",#N/A,TRUE,"general";"via2",#N/A,TRUE,"general";"via3",#N/A,TRUE,"general"}</definedName>
    <definedName name="rkru" localSheetId="7" hidden="1">{"via1",#N/A,TRUE,"general";"via2",#N/A,TRUE,"general";"via3",#N/A,TRUE,"general"}</definedName>
    <definedName name="rkru" localSheetId="10" hidden="1">{"via1",#N/A,TRUE,"general";"via2",#N/A,TRUE,"general";"via3",#N/A,TRUE,"general"}</definedName>
    <definedName name="rkru" localSheetId="6" hidden="1">{"via1",#N/A,TRUE,"general";"via2",#N/A,TRUE,"general";"via3",#N/A,TRUE,"general"}</definedName>
    <definedName name="rkru" localSheetId="9" hidden="1">{"via1",#N/A,TRUE,"general";"via2",#N/A,TRUE,"general";"via3",#N/A,TRUE,"general"}</definedName>
    <definedName name="rkru" localSheetId="8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5" hidden="1">{"TAB1",#N/A,TRUE,"GENERAL";"TAB2",#N/A,TRUE,"GENERAL";"TAB3",#N/A,TRUE,"GENERAL";"TAB4",#N/A,TRUE,"GENERAL";"TAB5",#N/A,TRUE,"GENERAL"}</definedName>
    <definedName name="rky" localSheetId="32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33" hidden="1">{"TAB1",#N/A,TRUE,"GENERAL";"TAB2",#N/A,TRUE,"GENERAL";"TAB3",#N/A,TRUE,"GENERAL";"TAB4",#N/A,TRUE,"GENERAL";"TAB5",#N/A,TRUE,"GENERAL"}</definedName>
    <definedName name="rky" localSheetId="7" hidden="1">{"TAB1",#N/A,TRUE,"GENERAL";"TAB2",#N/A,TRUE,"GENERAL";"TAB3",#N/A,TRUE,"GENERAL";"TAB4",#N/A,TRUE,"GENERAL";"TAB5",#N/A,TRUE,"GENERAL"}</definedName>
    <definedName name="rky" localSheetId="10" hidden="1">{"TAB1",#N/A,TRUE,"GENERAL";"TAB2",#N/A,TRUE,"GENERAL";"TAB3",#N/A,TRUE,"GENERAL";"TAB4",#N/A,TRUE,"GENERAL";"TAB5",#N/A,TRUE,"GENERAL"}</definedName>
    <definedName name="rky" localSheetId="6" hidden="1">{"TAB1",#N/A,TRUE,"GENERAL";"TAB2",#N/A,TRUE,"GENERAL";"TAB3",#N/A,TRUE,"GENERAL";"TAB4",#N/A,TRUE,"GENERAL";"TAB5",#N/A,TRUE,"GENERAL"}</definedName>
    <definedName name="rky" localSheetId="9" hidden="1">{"TAB1",#N/A,TRUE,"GENERAL";"TAB2",#N/A,TRUE,"GENERAL";"TAB3",#N/A,TRUE,"GENERAL";"TAB4",#N/A,TRUE,"GENERAL";"TAB5",#N/A,TRUE,"GENERAL"}</definedName>
    <definedName name="rky" localSheetId="8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5" hidden="1">{"via1",#N/A,TRUE,"general";"via2",#N/A,TRUE,"general";"via3",#N/A,TRUE,"general"}</definedName>
    <definedName name="rrr" localSheetId="32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localSheetId="33" hidden="1">{"via1",#N/A,TRUE,"general";"via2",#N/A,TRUE,"general";"via3",#N/A,TRUE,"general"}</definedName>
    <definedName name="rrr" localSheetId="7" hidden="1">{"via1",#N/A,TRUE,"general";"via2",#N/A,TRUE,"general";"via3",#N/A,TRUE,"general"}</definedName>
    <definedName name="rrr" localSheetId="10" hidden="1">{"via1",#N/A,TRUE,"general";"via2",#N/A,TRUE,"general";"via3",#N/A,TRUE,"general"}</definedName>
    <definedName name="rrr" localSheetId="6" hidden="1">{"via1",#N/A,TRUE,"general";"via2",#N/A,TRUE,"general";"via3",#N/A,TRUE,"general"}</definedName>
    <definedName name="rrr" localSheetId="9" hidden="1">{"via1",#N/A,TRUE,"general";"via2",#N/A,TRUE,"general";"via3",#N/A,TRUE,"general"}</definedName>
    <definedName name="rrr" localSheetId="8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localSheetId="32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localSheetId="33" hidden="1">{"via1",#N/A,TRUE,"general";"via2",#N/A,TRUE,"general";"via3",#N/A,TRUE,"general"}</definedName>
    <definedName name="rrrrrb" localSheetId="7" hidden="1">{"via1",#N/A,TRUE,"general";"via2",#N/A,TRUE,"general";"via3",#N/A,TRUE,"general"}</definedName>
    <definedName name="rrrrrb" localSheetId="10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localSheetId="9" hidden="1">{"via1",#N/A,TRUE,"general";"via2",#N/A,TRUE,"general";"via3",#N/A,TRUE,"general"}</definedName>
    <definedName name="rrrrrb" localSheetId="8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localSheetId="32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33" hidden="1">{"TAB1",#N/A,TRUE,"GENERAL";"TAB2",#N/A,TRUE,"GENERAL";"TAB3",#N/A,TRUE,"GENERAL";"TAB4",#N/A,TRUE,"GENERAL";"TAB5",#N/A,TRUE,"GENERAL"}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localSheetId="10" hidden="1">{"TAB1",#N/A,TRUE,"GENERAL";"TAB2",#N/A,TRUE,"GENERAL";"TAB3",#N/A,TRUE,"GENERAL";"TAB4",#N/A,TRUE,"GENERAL";"TAB5",#N/A,TRUE,"GENERAL"}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localSheetId="9" hidden="1">{"TAB1",#N/A,TRUE,"GENERAL";"TAB2",#N/A,TRUE,"GENERAL";"TAB3",#N/A,TRUE,"GENERAL";"TAB4",#N/A,TRUE,"GENERAL";"TAB5",#N/A,TRUE,"GENERAL"}</definedName>
    <definedName name="rrrrrrre" localSheetId="8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5" hidden="1">{"via1",#N/A,TRUE,"general";"via2",#N/A,TRUE,"general";"via3",#N/A,TRUE,"general"}</definedName>
    <definedName name="rrrrt" localSheetId="32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localSheetId="33" hidden="1">{"via1",#N/A,TRUE,"general";"via2",#N/A,TRUE,"general";"via3",#N/A,TRUE,"general"}</definedName>
    <definedName name="rrrrt" localSheetId="7" hidden="1">{"via1",#N/A,TRUE,"general";"via2",#N/A,TRUE,"general";"via3",#N/A,TRUE,"general"}</definedName>
    <definedName name="rrrrt" localSheetId="10" hidden="1">{"via1",#N/A,TRUE,"general";"via2",#N/A,TRUE,"general";"via3",#N/A,TRUE,"general"}</definedName>
    <definedName name="rrrrt" localSheetId="6" hidden="1">{"via1",#N/A,TRUE,"general";"via2",#N/A,TRUE,"general";"via3",#N/A,TRUE,"general"}</definedName>
    <definedName name="rrrrt" localSheetId="9" hidden="1">{"via1",#N/A,TRUE,"general";"via2",#N/A,TRUE,"general";"via3",#N/A,TRUE,"general"}</definedName>
    <definedName name="rrrrt" localSheetId="8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localSheetId="32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localSheetId="33" hidden="1">{"TAB1",#N/A,TRUE,"GENERAL";"TAB2",#N/A,TRUE,"GENERAL";"TAB3",#N/A,TRUE,"GENERAL";"TAB4",#N/A,TRUE,"GENERAL";"TAB5",#N/A,TRUE,"GENERAL"}</definedName>
    <definedName name="rsdgsd5" localSheetId="7" hidden="1">{"TAB1",#N/A,TRUE,"GENERAL";"TAB2",#N/A,TRUE,"GENERAL";"TAB3",#N/A,TRUE,"GENERAL";"TAB4",#N/A,TRUE,"GENERAL";"TAB5",#N/A,TRUE,"GENERAL"}</definedName>
    <definedName name="rsdgsd5" localSheetId="10" hidden="1">{"TAB1",#N/A,TRUE,"GENERAL";"TAB2",#N/A,TRUE,"GENERAL";"TAB3",#N/A,TRUE,"GENERAL";"TAB4",#N/A,TRUE,"GENERAL";"TAB5",#N/A,TRUE,"GENERAL"}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localSheetId="9" hidden="1">{"TAB1",#N/A,TRUE,"GENERAL";"TAB2",#N/A,TRUE,"GENERAL";"TAB3",#N/A,TRUE,"GENERAL";"TAB4",#N/A,TRUE,"GENERAL";"TAB5",#N/A,TRUE,"GENERAL"}</definedName>
    <definedName name="rsdgsd5" localSheetId="8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localSheetId="32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localSheetId="33" hidden="1">{"TAB1",#N/A,TRUE,"GENERAL";"TAB2",#N/A,TRUE,"GENERAL";"TAB3",#N/A,TRUE,"GENERAL";"TAB4",#N/A,TRUE,"GENERAL";"TAB5",#N/A,TRUE,"GENERAL"}</definedName>
    <definedName name="rt" localSheetId="7" hidden="1">{"TAB1",#N/A,TRUE,"GENERAL";"TAB2",#N/A,TRUE,"GENERAL";"TAB3",#N/A,TRUE,"GENERAL";"TAB4",#N/A,TRUE,"GENERAL";"TAB5",#N/A,TRUE,"GENERAL"}</definedName>
    <definedName name="rt" localSheetId="10" hidden="1">{"TAB1",#N/A,TRUE,"GENERAL";"TAB2",#N/A,TRUE,"GENERAL";"TAB3",#N/A,TRUE,"GENERAL";"TAB4",#N/A,TRUE,"GENERAL";"TAB5",#N/A,TRUE,"GENERAL"}</definedName>
    <definedName name="rt" localSheetId="6" hidden="1">{"TAB1",#N/A,TRUE,"GENERAL";"TAB2",#N/A,TRUE,"GENERAL";"TAB3",#N/A,TRUE,"GENERAL";"TAB4",#N/A,TRUE,"GENERAL";"TAB5",#N/A,TRUE,"GENERAL"}</definedName>
    <definedName name="rt" localSheetId="9" hidden="1">{"TAB1",#N/A,TRUE,"GENERAL";"TAB2",#N/A,TRUE,"GENERAL";"TAB3",#N/A,TRUE,"GENERAL";"TAB4",#N/A,TRUE,"GENERAL";"TAB5",#N/A,TRUE,"GENERAL"}</definedName>
    <definedName name="rt" localSheetId="8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localSheetId="32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33" hidden="1">{"TAB1",#N/A,TRUE,"GENERAL";"TAB2",#N/A,TRUE,"GENERAL";"TAB3",#N/A,TRUE,"GENERAL";"TAB4",#N/A,TRUE,"GENERAL";"TAB5",#N/A,TRUE,"GENERAL"}</definedName>
    <definedName name="rte" localSheetId="7" hidden="1">{"TAB1",#N/A,TRUE,"GENERAL";"TAB2",#N/A,TRUE,"GENERAL";"TAB3",#N/A,TRUE,"GENERAL";"TAB4",#N/A,TRUE,"GENERAL";"TAB5",#N/A,TRUE,"GENERAL"}</definedName>
    <definedName name="rte" localSheetId="10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localSheetId="9" hidden="1">{"TAB1",#N/A,TRUE,"GENERAL";"TAB2",#N/A,TRUE,"GENERAL";"TAB3",#N/A,TRUE,"GENERAL";"TAB4",#N/A,TRUE,"GENERAL";"TAB5",#N/A,TRUE,"GENERAL"}</definedName>
    <definedName name="rte" localSheetId="8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5" hidden="1">{"via1",#N/A,TRUE,"general";"via2",#N/A,TRUE,"general";"via3",#N/A,TRUE,"general"}</definedName>
    <definedName name="rteg" localSheetId="32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localSheetId="33" hidden="1">{"via1",#N/A,TRUE,"general";"via2",#N/A,TRUE,"general";"via3",#N/A,TRUE,"general"}</definedName>
    <definedName name="rteg" localSheetId="7" hidden="1">{"via1",#N/A,TRUE,"general";"via2",#N/A,TRUE,"general";"via3",#N/A,TRUE,"general"}</definedName>
    <definedName name="rteg" localSheetId="10" hidden="1">{"via1",#N/A,TRUE,"general";"via2",#N/A,TRUE,"general";"via3",#N/A,TRUE,"general"}</definedName>
    <definedName name="rteg" localSheetId="6" hidden="1">{"via1",#N/A,TRUE,"general";"via2",#N/A,TRUE,"general";"via3",#N/A,TRUE,"general"}</definedName>
    <definedName name="rteg" localSheetId="9" hidden="1">{"via1",#N/A,TRUE,"general";"via2",#N/A,TRUE,"general";"via3",#N/A,TRUE,"general"}</definedName>
    <definedName name="rteg" localSheetId="8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5" hidden="1">{"TAB1",#N/A,TRUE,"GENERAL";"TAB2",#N/A,TRUE,"GENERAL";"TAB3",#N/A,TRUE,"GENERAL";"TAB4",#N/A,TRUE,"GENERAL";"TAB5",#N/A,TRUE,"GENERAL"}</definedName>
    <definedName name="rtert" localSheetId="32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33" hidden="1">{"TAB1",#N/A,TRUE,"GENERAL";"TAB2",#N/A,TRUE,"GENERAL";"TAB3",#N/A,TRUE,"GENERAL";"TAB4",#N/A,TRUE,"GENERAL";"TAB5",#N/A,TRUE,"GENERAL"}</definedName>
    <definedName name="rtert" localSheetId="7" hidden="1">{"TAB1",#N/A,TRUE,"GENERAL";"TAB2",#N/A,TRUE,"GENERAL";"TAB3",#N/A,TRUE,"GENERAL";"TAB4",#N/A,TRUE,"GENERAL";"TAB5",#N/A,TRUE,"GENERAL"}</definedName>
    <definedName name="rtert" localSheetId="10" hidden="1">{"TAB1",#N/A,TRUE,"GENERAL";"TAB2",#N/A,TRUE,"GENERAL";"TAB3",#N/A,TRUE,"GENERAL";"TAB4",#N/A,TRUE,"GENERAL";"TAB5",#N/A,TRUE,"GENERAL"}</definedName>
    <definedName name="rtert" localSheetId="6" hidden="1">{"TAB1",#N/A,TRUE,"GENERAL";"TAB2",#N/A,TRUE,"GENERAL";"TAB3",#N/A,TRUE,"GENERAL";"TAB4",#N/A,TRUE,"GENERAL";"TAB5",#N/A,TRUE,"GENERAL"}</definedName>
    <definedName name="rtert" localSheetId="9" hidden="1">{"TAB1",#N/A,TRUE,"GENERAL";"TAB2",#N/A,TRUE,"GENERAL";"TAB3",#N/A,TRUE,"GENERAL";"TAB4",#N/A,TRUE,"GENERAL";"TAB5",#N/A,TRUE,"GENERAL"}</definedName>
    <definedName name="rtert" localSheetId="8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5" hidden="1">{"via1",#N/A,TRUE,"general";"via2",#N/A,TRUE,"general";"via3",#N/A,TRUE,"general"}</definedName>
    <definedName name="rtes" localSheetId="32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localSheetId="33" hidden="1">{"via1",#N/A,TRUE,"general";"via2",#N/A,TRUE,"general";"via3",#N/A,TRUE,"general"}</definedName>
    <definedName name="rtes" localSheetId="7" hidden="1">{"via1",#N/A,TRUE,"general";"via2",#N/A,TRUE,"general";"via3",#N/A,TRUE,"general"}</definedName>
    <definedName name="rtes" localSheetId="10" hidden="1">{"via1",#N/A,TRUE,"general";"via2",#N/A,TRUE,"general";"via3",#N/A,TRUE,"general"}</definedName>
    <definedName name="rtes" localSheetId="6" hidden="1">{"via1",#N/A,TRUE,"general";"via2",#N/A,TRUE,"general";"via3",#N/A,TRUE,"general"}</definedName>
    <definedName name="rtes" localSheetId="9" hidden="1">{"via1",#N/A,TRUE,"general";"via2",#N/A,TRUE,"general";"via3",#N/A,TRUE,"general"}</definedName>
    <definedName name="rtes" localSheetId="8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5" hidden="1">{"TAB1",#N/A,TRUE,"GENERAL";"TAB2",#N/A,TRUE,"GENERAL";"TAB3",#N/A,TRUE,"GENERAL";"TAB4",#N/A,TRUE,"GENERAL";"TAB5",#N/A,TRUE,"GENERAL"}</definedName>
    <definedName name="rtewth" localSheetId="32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33" hidden="1">{"TAB1",#N/A,TRUE,"GENERAL";"TAB2",#N/A,TRUE,"GENERAL";"TAB3",#N/A,TRUE,"GENERAL";"TAB4",#N/A,TRUE,"GENERAL";"TAB5",#N/A,TRUE,"GENERAL"}</definedName>
    <definedName name="rtewth" localSheetId="7" hidden="1">{"TAB1",#N/A,TRUE,"GENERAL";"TAB2",#N/A,TRUE,"GENERAL";"TAB3",#N/A,TRUE,"GENERAL";"TAB4",#N/A,TRUE,"GENERAL";"TAB5",#N/A,TRUE,"GENERAL"}</definedName>
    <definedName name="rtewth" localSheetId="10" hidden="1">{"TAB1",#N/A,TRUE,"GENERAL";"TAB2",#N/A,TRUE,"GENERAL";"TAB3",#N/A,TRUE,"GENERAL";"TAB4",#N/A,TRUE,"GENERAL";"TAB5",#N/A,TRUE,"GENERAL"}</definedName>
    <definedName name="rtewth" localSheetId="6" hidden="1">{"TAB1",#N/A,TRUE,"GENERAL";"TAB2",#N/A,TRUE,"GENERAL";"TAB3",#N/A,TRUE,"GENERAL";"TAB4",#N/A,TRUE,"GENERAL";"TAB5",#N/A,TRUE,"GENERAL"}</definedName>
    <definedName name="rtewth" localSheetId="9" hidden="1">{"TAB1",#N/A,TRUE,"GENERAL";"TAB2",#N/A,TRUE,"GENERAL";"TAB3",#N/A,TRUE,"GENERAL";"TAB4",#N/A,TRUE,"GENERAL";"TAB5",#N/A,TRUE,"GENERAL"}</definedName>
    <definedName name="rtewth" localSheetId="8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localSheetId="32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33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localSheetId="10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localSheetId="9" hidden="1">{"TAB1",#N/A,TRUE,"GENERAL";"TAB2",#N/A,TRUE,"GENERAL";"TAB3",#N/A,TRUE,"GENERAL";"TAB4",#N/A,TRUE,"GENERAL";"TAB5",#N/A,TRUE,"GENERAL"}</definedName>
    <definedName name="rthjtj" localSheetId="8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5" hidden="1">{"via1",#N/A,TRUE,"general";"via2",#N/A,TRUE,"general";"via3",#N/A,TRUE,"general"}</definedName>
    <definedName name="rthrthg" localSheetId="32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localSheetId="33" hidden="1">{"via1",#N/A,TRUE,"general";"via2",#N/A,TRUE,"general";"via3",#N/A,TRUE,"general"}</definedName>
    <definedName name="rthrthg" localSheetId="7" hidden="1">{"via1",#N/A,TRUE,"general";"via2",#N/A,TRUE,"general";"via3",#N/A,TRUE,"general"}</definedName>
    <definedName name="rthrthg" localSheetId="10" hidden="1">{"via1",#N/A,TRUE,"general";"via2",#N/A,TRUE,"general";"via3",#N/A,TRUE,"general"}</definedName>
    <definedName name="rthrthg" localSheetId="6" hidden="1">{"via1",#N/A,TRUE,"general";"via2",#N/A,TRUE,"general";"via3",#N/A,TRUE,"general"}</definedName>
    <definedName name="rthrthg" localSheetId="9" hidden="1">{"via1",#N/A,TRUE,"general";"via2",#N/A,TRUE,"general";"via3",#N/A,TRUE,"general"}</definedName>
    <definedName name="rthrthg" localSheetId="8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localSheetId="32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33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localSheetId="10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localSheetId="9" hidden="1">{"via1",#N/A,TRUE,"general";"via2",#N/A,TRUE,"general";"via3",#N/A,TRUE,"general"}</definedName>
    <definedName name="rthtrh" localSheetId="8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localSheetId="32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33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localSheetId="10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localSheetId="9" hidden="1">{"via1",#N/A,TRUE,"general";"via2",#N/A,TRUE,"general";"via3",#N/A,TRUE,"general"}</definedName>
    <definedName name="rtkk" localSheetId="8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localSheetId="32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33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localSheetId="10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localSheetId="9" hidden="1">{"via1",#N/A,TRUE,"general";"via2",#N/A,TRUE,"general";"via3",#N/A,TRUE,"general"}</definedName>
    <definedName name="rttthy" localSheetId="8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localSheetId="32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33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localSheetId="10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localSheetId="9" hidden="1">{"via1",#N/A,TRUE,"general";"via2",#N/A,TRUE,"general";"via3",#N/A,TRUE,"general"}</definedName>
    <definedName name="rtu" localSheetId="8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5" hidden="1">{"TAB1",#N/A,TRUE,"GENERAL";"TAB2",#N/A,TRUE,"GENERAL";"TAB3",#N/A,TRUE,"GENERAL";"TAB4",#N/A,TRUE,"GENERAL";"TAB5",#N/A,TRUE,"GENERAL"}</definedName>
    <definedName name="rtug" localSheetId="32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33" hidden="1">{"TAB1",#N/A,TRUE,"GENERAL";"TAB2",#N/A,TRUE,"GENERAL";"TAB3",#N/A,TRUE,"GENERAL";"TAB4",#N/A,TRUE,"GENERAL";"TAB5",#N/A,TRUE,"GENERAL"}</definedName>
    <definedName name="rtug" localSheetId="7" hidden="1">{"TAB1",#N/A,TRUE,"GENERAL";"TAB2",#N/A,TRUE,"GENERAL";"TAB3",#N/A,TRUE,"GENERAL";"TAB4",#N/A,TRUE,"GENERAL";"TAB5",#N/A,TRUE,"GENERAL"}</definedName>
    <definedName name="rtug" localSheetId="10" hidden="1">{"TAB1",#N/A,TRUE,"GENERAL";"TAB2",#N/A,TRUE,"GENERAL";"TAB3",#N/A,TRUE,"GENERAL";"TAB4",#N/A,TRUE,"GENERAL";"TAB5",#N/A,TRUE,"GENERAL"}</definedName>
    <definedName name="rtug" localSheetId="6" hidden="1">{"TAB1",#N/A,TRUE,"GENERAL";"TAB2",#N/A,TRUE,"GENERAL";"TAB3",#N/A,TRUE,"GENERAL";"TAB4",#N/A,TRUE,"GENERAL";"TAB5",#N/A,TRUE,"GENERAL"}</definedName>
    <definedName name="rtug" localSheetId="9" hidden="1">{"TAB1",#N/A,TRUE,"GENERAL";"TAB2",#N/A,TRUE,"GENERAL";"TAB3",#N/A,TRUE,"GENERAL";"TAB4",#N/A,TRUE,"GENERAL";"TAB5",#N/A,TRUE,"GENERAL"}</definedName>
    <definedName name="rtug" localSheetId="8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localSheetId="32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33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localSheetId="10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localSheetId="9" hidden="1">{"TAB1",#N/A,TRUE,"GENERAL";"TAB2",#N/A,TRUE,"GENERAL";"TAB3",#N/A,TRUE,"GENERAL";"TAB4",#N/A,TRUE,"GENERAL";"TAB5",#N/A,TRUE,"GENERAL"}</definedName>
    <definedName name="rtugsd" localSheetId="8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5" hidden="1">{"via1",#N/A,TRUE,"general";"via2",#N/A,TRUE,"general";"via3",#N/A,TRUE,"general"}</definedName>
    <definedName name="rturtu" localSheetId="32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localSheetId="33" hidden="1">{"via1",#N/A,TRUE,"general";"via2",#N/A,TRUE,"general";"via3",#N/A,TRUE,"general"}</definedName>
    <definedName name="rturtu" localSheetId="7" hidden="1">{"via1",#N/A,TRUE,"general";"via2",#N/A,TRUE,"general";"via3",#N/A,TRUE,"general"}</definedName>
    <definedName name="rturtu" localSheetId="10" hidden="1">{"via1",#N/A,TRUE,"general";"via2",#N/A,TRUE,"general";"via3",#N/A,TRUE,"general"}</definedName>
    <definedName name="rturtu" localSheetId="6" hidden="1">{"via1",#N/A,TRUE,"general";"via2",#N/A,TRUE,"general";"via3",#N/A,TRUE,"general"}</definedName>
    <definedName name="rturtu" localSheetId="9" hidden="1">{"via1",#N/A,TRUE,"general";"via2",#N/A,TRUE,"general";"via3",#N/A,TRUE,"general"}</definedName>
    <definedName name="rturtu" localSheetId="8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localSheetId="32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33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localSheetId="10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localSheetId="9" hidden="1">{"via1",#N/A,TRUE,"general";"via2",#N/A,TRUE,"general";"via3",#N/A,TRUE,"general"}</definedName>
    <definedName name="rturu" localSheetId="8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localSheetId="32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33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localSheetId="10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localSheetId="9" hidden="1">{"via1",#N/A,TRUE,"general";"via2",#N/A,TRUE,"general";"via3",#N/A,TRUE,"general"}</definedName>
    <definedName name="rtut" localSheetId="8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localSheetId="32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33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localSheetId="10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localSheetId="9" hidden="1">{"via1",#N/A,TRUE,"general";"via2",#N/A,TRUE,"general";"via3",#N/A,TRUE,"general"}</definedName>
    <definedName name="rtutru" localSheetId="8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localSheetId="32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33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localSheetId="10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localSheetId="9" hidden="1">{"via1",#N/A,TRUE,"general";"via2",#N/A,TRUE,"general";"via3",#N/A,TRUE,"general"}</definedName>
    <definedName name="rtuy" localSheetId="8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5" hidden="1">{"TAB1",#N/A,TRUE,"GENERAL";"TAB2",#N/A,TRUE,"GENERAL";"TAB3",#N/A,TRUE,"GENERAL";"TAB4",#N/A,TRUE,"GENERAL";"TAB5",#N/A,TRUE,"GENERAL"}</definedName>
    <definedName name="rtyhr" localSheetId="32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33" hidden="1">{"TAB1",#N/A,TRUE,"GENERAL";"TAB2",#N/A,TRUE,"GENERAL";"TAB3",#N/A,TRUE,"GENERAL";"TAB4",#N/A,TRUE,"GENERAL";"TAB5",#N/A,TRUE,"GENERAL"}</definedName>
    <definedName name="rtyhr" localSheetId="7" hidden="1">{"TAB1",#N/A,TRUE,"GENERAL";"TAB2",#N/A,TRUE,"GENERAL";"TAB3",#N/A,TRUE,"GENERAL";"TAB4",#N/A,TRUE,"GENERAL";"TAB5",#N/A,TRUE,"GENERAL"}</definedName>
    <definedName name="rtyhr" localSheetId="10" hidden="1">{"TAB1",#N/A,TRUE,"GENERAL";"TAB2",#N/A,TRUE,"GENERAL";"TAB3",#N/A,TRUE,"GENERAL";"TAB4",#N/A,TRUE,"GENERAL";"TAB5",#N/A,TRUE,"GENERAL"}</definedName>
    <definedName name="rtyhr" localSheetId="6" hidden="1">{"TAB1",#N/A,TRUE,"GENERAL";"TAB2",#N/A,TRUE,"GENERAL";"TAB3",#N/A,TRUE,"GENERAL";"TAB4",#N/A,TRUE,"GENERAL";"TAB5",#N/A,TRUE,"GENERAL"}</definedName>
    <definedName name="rtyhr" localSheetId="9" hidden="1">{"TAB1",#N/A,TRUE,"GENERAL";"TAB2",#N/A,TRUE,"GENERAL";"TAB3",#N/A,TRUE,"GENERAL";"TAB4",#N/A,TRUE,"GENERAL";"TAB5",#N/A,TRUE,"GENERAL"}</definedName>
    <definedName name="rtyhr" localSheetId="8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5" hidden="1">{"via1",#N/A,TRUE,"general";"via2",#N/A,TRUE,"general";"via3",#N/A,TRUE,"general"}</definedName>
    <definedName name="rtym" localSheetId="32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localSheetId="33" hidden="1">{"via1",#N/A,TRUE,"general";"via2",#N/A,TRUE,"general";"via3",#N/A,TRUE,"general"}</definedName>
    <definedName name="rtym" localSheetId="7" hidden="1">{"via1",#N/A,TRUE,"general";"via2",#N/A,TRUE,"general";"via3",#N/A,TRUE,"general"}</definedName>
    <definedName name="rtym" localSheetId="10" hidden="1">{"via1",#N/A,TRUE,"general";"via2",#N/A,TRUE,"general";"via3",#N/A,TRUE,"general"}</definedName>
    <definedName name="rtym" localSheetId="6" hidden="1">{"via1",#N/A,TRUE,"general";"via2",#N/A,TRUE,"general";"via3",#N/A,TRUE,"general"}</definedName>
    <definedName name="rtym" localSheetId="9" hidden="1">{"via1",#N/A,TRUE,"general";"via2",#N/A,TRUE,"general";"via3",#N/A,TRUE,"general"}</definedName>
    <definedName name="rtym" localSheetId="8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5" hidden="1">{"TAB1",#N/A,TRUE,"GENERAL";"TAB2",#N/A,TRUE,"GENERAL";"TAB3",#N/A,TRUE,"GENERAL";"TAB4",#N/A,TRUE,"GENERAL";"TAB5",#N/A,TRUE,"GENERAL"}</definedName>
    <definedName name="rtyrey" localSheetId="32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33" hidden="1">{"TAB1",#N/A,TRUE,"GENERAL";"TAB2",#N/A,TRUE,"GENERAL";"TAB3",#N/A,TRUE,"GENERAL";"TAB4",#N/A,TRUE,"GENERAL";"TAB5",#N/A,TRUE,"GENERAL"}</definedName>
    <definedName name="rtyrey" localSheetId="7" hidden="1">{"TAB1",#N/A,TRUE,"GENERAL";"TAB2",#N/A,TRUE,"GENERAL";"TAB3",#N/A,TRUE,"GENERAL";"TAB4",#N/A,TRUE,"GENERAL";"TAB5",#N/A,TRUE,"GENERAL"}</definedName>
    <definedName name="rtyrey" localSheetId="10" hidden="1">{"TAB1",#N/A,TRUE,"GENERAL";"TAB2",#N/A,TRUE,"GENERAL";"TAB3",#N/A,TRUE,"GENERAL";"TAB4",#N/A,TRUE,"GENERAL";"TAB5",#N/A,TRUE,"GENERAL"}</definedName>
    <definedName name="rtyrey" localSheetId="6" hidden="1">{"TAB1",#N/A,TRUE,"GENERAL";"TAB2",#N/A,TRUE,"GENERAL";"TAB3",#N/A,TRUE,"GENERAL";"TAB4",#N/A,TRUE,"GENERAL";"TAB5",#N/A,TRUE,"GENERAL"}</definedName>
    <definedName name="rtyrey" localSheetId="9" hidden="1">{"TAB1",#N/A,TRUE,"GENERAL";"TAB2",#N/A,TRUE,"GENERAL";"TAB3",#N/A,TRUE,"GENERAL";"TAB4",#N/A,TRUE,"GENERAL";"TAB5",#N/A,TRUE,"GENERAL"}</definedName>
    <definedName name="rtyrey" localSheetId="8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5" hidden="1">{"via1",#N/A,TRUE,"general";"via2",#N/A,TRUE,"general";"via3",#N/A,TRUE,"general"}</definedName>
    <definedName name="rtyrh" localSheetId="32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localSheetId="33" hidden="1">{"via1",#N/A,TRUE,"general";"via2",#N/A,TRUE,"general";"via3",#N/A,TRUE,"general"}</definedName>
    <definedName name="rtyrh" localSheetId="7" hidden="1">{"via1",#N/A,TRUE,"general";"via2",#N/A,TRUE,"general";"via3",#N/A,TRUE,"general"}</definedName>
    <definedName name="rtyrh" localSheetId="10" hidden="1">{"via1",#N/A,TRUE,"general";"via2",#N/A,TRUE,"general";"via3",#N/A,TRUE,"general"}</definedName>
    <definedName name="rtyrh" localSheetId="6" hidden="1">{"via1",#N/A,TRUE,"general";"via2",#N/A,TRUE,"general";"via3",#N/A,TRUE,"general"}</definedName>
    <definedName name="rtyrh" localSheetId="9" hidden="1">{"via1",#N/A,TRUE,"general";"via2",#N/A,TRUE,"general";"via3",#N/A,TRUE,"general"}</definedName>
    <definedName name="rtyrh" localSheetId="8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localSheetId="32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33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localSheetId="10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localSheetId="9" hidden="1">{"via1",#N/A,TRUE,"general";"via2",#N/A,TRUE,"general";"via3",#N/A,TRUE,"general"}</definedName>
    <definedName name="RTYRTY" localSheetId="8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5" hidden="1">{"TAB1",#N/A,TRUE,"GENERAL";"TAB2",#N/A,TRUE,"GENERAL";"TAB3",#N/A,TRUE,"GENERAL";"TAB4",#N/A,TRUE,"GENERAL";"TAB5",#N/A,TRUE,"GENERAL"}</definedName>
    <definedName name="rtyt" localSheetId="32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33" hidden="1">{"TAB1",#N/A,TRUE,"GENERAL";"TAB2",#N/A,TRUE,"GENERAL";"TAB3",#N/A,TRUE,"GENERAL";"TAB4",#N/A,TRUE,"GENERAL";"TAB5",#N/A,TRUE,"GENERAL"}</definedName>
    <definedName name="rtyt" localSheetId="7" hidden="1">{"TAB1",#N/A,TRUE,"GENERAL";"TAB2",#N/A,TRUE,"GENERAL";"TAB3",#N/A,TRUE,"GENERAL";"TAB4",#N/A,TRUE,"GENERAL";"TAB5",#N/A,TRUE,"GENERAL"}</definedName>
    <definedName name="rtyt" localSheetId="10" hidden="1">{"TAB1",#N/A,TRUE,"GENERAL";"TAB2",#N/A,TRUE,"GENERAL";"TAB3",#N/A,TRUE,"GENERAL";"TAB4",#N/A,TRUE,"GENERAL";"TAB5",#N/A,TRUE,"GENERAL"}</definedName>
    <definedName name="rtyt" localSheetId="6" hidden="1">{"TAB1",#N/A,TRUE,"GENERAL";"TAB2",#N/A,TRUE,"GENERAL";"TAB3",#N/A,TRUE,"GENERAL";"TAB4",#N/A,TRUE,"GENERAL";"TAB5",#N/A,TRUE,"GENERAL"}</definedName>
    <definedName name="rtyt" localSheetId="9" hidden="1">{"TAB1",#N/A,TRUE,"GENERAL";"TAB2",#N/A,TRUE,"GENERAL";"TAB3",#N/A,TRUE,"GENERAL";"TAB4",#N/A,TRUE,"GENERAL";"TAB5",#N/A,TRUE,"GENERAL"}</definedName>
    <definedName name="rtyt" localSheetId="8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5" hidden="1">{"via1",#N/A,TRUE,"general";"via2",#N/A,TRUE,"general";"via3",#N/A,TRUE,"general"}</definedName>
    <definedName name="rtytry" localSheetId="32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localSheetId="33" hidden="1">{"via1",#N/A,TRUE,"general";"via2",#N/A,TRUE,"general";"via3",#N/A,TRUE,"general"}</definedName>
    <definedName name="rtytry" localSheetId="7" hidden="1">{"via1",#N/A,TRUE,"general";"via2",#N/A,TRUE,"general";"via3",#N/A,TRUE,"general"}</definedName>
    <definedName name="rtytry" localSheetId="10" hidden="1">{"via1",#N/A,TRUE,"general";"via2",#N/A,TRUE,"general";"via3",#N/A,TRUE,"general"}</definedName>
    <definedName name="rtytry" localSheetId="6" hidden="1">{"via1",#N/A,TRUE,"general";"via2",#N/A,TRUE,"general";"via3",#N/A,TRUE,"general"}</definedName>
    <definedName name="rtytry" localSheetId="9" hidden="1">{"via1",#N/A,TRUE,"general";"via2",#N/A,TRUE,"general";"via3",#N/A,TRUE,"general"}</definedName>
    <definedName name="rtytry" localSheetId="8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5" hidden="1">{"TAB1",#N/A,TRUE,"GENERAL";"TAB2",#N/A,TRUE,"GENERAL";"TAB3",#N/A,TRUE,"GENERAL";"TAB4",#N/A,TRUE,"GENERAL";"TAB5",#N/A,TRUE,"GENERAL"}</definedName>
    <definedName name="ruru" localSheetId="32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33" hidden="1">{"TAB1",#N/A,TRUE,"GENERAL";"TAB2",#N/A,TRUE,"GENERAL";"TAB3",#N/A,TRUE,"GENERAL";"TAB4",#N/A,TRUE,"GENERAL";"TAB5",#N/A,TRUE,"GENERAL"}</definedName>
    <definedName name="ruru" localSheetId="7" hidden="1">{"TAB1",#N/A,TRUE,"GENERAL";"TAB2",#N/A,TRUE,"GENERAL";"TAB3",#N/A,TRUE,"GENERAL";"TAB4",#N/A,TRUE,"GENERAL";"TAB5",#N/A,TRUE,"GENERAL"}</definedName>
    <definedName name="ruru" localSheetId="10" hidden="1">{"TAB1",#N/A,TRUE,"GENERAL";"TAB2",#N/A,TRUE,"GENERAL";"TAB3",#N/A,TRUE,"GENERAL";"TAB4",#N/A,TRUE,"GENERAL";"TAB5",#N/A,TRUE,"GENERAL"}</definedName>
    <definedName name="ruru" localSheetId="6" hidden="1">{"TAB1",#N/A,TRUE,"GENERAL";"TAB2",#N/A,TRUE,"GENERAL";"TAB3",#N/A,TRUE,"GENERAL";"TAB4",#N/A,TRUE,"GENERAL";"TAB5",#N/A,TRUE,"GENERAL"}</definedName>
    <definedName name="ruru" localSheetId="9" hidden="1">{"TAB1",#N/A,TRUE,"GENERAL";"TAB2",#N/A,TRUE,"GENERAL";"TAB3",#N/A,TRUE,"GENERAL";"TAB4",#N/A,TRUE,"GENERAL";"TAB5",#N/A,TRUE,"GENERAL"}</definedName>
    <definedName name="ruru" localSheetId="8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5" hidden="1">{"via1",#N/A,TRUE,"general";"via2",#N/A,TRUE,"general";"via3",#N/A,TRUE,"general"}</definedName>
    <definedName name="rutu" localSheetId="32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localSheetId="33" hidden="1">{"via1",#N/A,TRUE,"general";"via2",#N/A,TRUE,"general";"via3",#N/A,TRUE,"general"}</definedName>
    <definedName name="rutu" localSheetId="7" hidden="1">{"via1",#N/A,TRUE,"general";"via2",#N/A,TRUE,"general";"via3",#N/A,TRUE,"general"}</definedName>
    <definedName name="rutu" localSheetId="10" hidden="1">{"via1",#N/A,TRUE,"general";"via2",#N/A,TRUE,"general";"via3",#N/A,TRUE,"general"}</definedName>
    <definedName name="rutu" localSheetId="6" hidden="1">{"via1",#N/A,TRUE,"general";"via2",#N/A,TRUE,"general";"via3",#N/A,TRUE,"general"}</definedName>
    <definedName name="rutu" localSheetId="9" hidden="1">{"via1",#N/A,TRUE,"general";"via2",#N/A,TRUE,"general";"via3",#N/A,TRUE,"general"}</definedName>
    <definedName name="rutu" localSheetId="8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localSheetId="32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33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localSheetId="10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localSheetId="9" hidden="1">{"via1",#N/A,TRUE,"general";"via2",#N/A,TRUE,"general";"via3",#N/A,TRUE,"general"}</definedName>
    <definedName name="rwt" localSheetId="8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localSheetId="32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33" hidden="1">{"via1",#N/A,TRUE,"general";"via2",#N/A,TRUE,"general";"via3",#N/A,TRUE,"general"}</definedName>
    <definedName name="ry" localSheetId="7" hidden="1">{"via1",#N/A,TRUE,"general";"via2",#N/A,TRUE,"general";"via3",#N/A,TRUE,"general"}</definedName>
    <definedName name="ry" localSheetId="10" hidden="1">{"via1",#N/A,TRUE,"general";"via2",#N/A,TRUE,"general";"via3",#N/A,TRUE,"general"}</definedName>
    <definedName name="ry" localSheetId="6" hidden="1">{"via1",#N/A,TRUE,"general";"via2",#N/A,TRUE,"general";"via3",#N/A,TRUE,"general"}</definedName>
    <definedName name="ry" localSheetId="9" hidden="1">{"via1",#N/A,TRUE,"general";"via2",#N/A,TRUE,"general";"via3",#N/A,TRUE,"general"}</definedName>
    <definedName name="ry" localSheetId="8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5" hidden="1">{"TAB1",#N/A,TRUE,"GENERAL";"TAB2",#N/A,TRUE,"GENERAL";"TAB3",#N/A,TRUE,"GENERAL";"TAB4",#N/A,TRUE,"GENERAL";"TAB5",#N/A,TRUE,"GENERAL"}</definedName>
    <definedName name="ryeryb" localSheetId="32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33" hidden="1">{"TAB1",#N/A,TRUE,"GENERAL";"TAB2",#N/A,TRUE,"GENERAL";"TAB3",#N/A,TRUE,"GENERAL";"TAB4",#N/A,TRUE,"GENERAL";"TAB5",#N/A,TRUE,"GENERAL"}</definedName>
    <definedName name="ryeryb" localSheetId="7" hidden="1">{"TAB1",#N/A,TRUE,"GENERAL";"TAB2",#N/A,TRUE,"GENERAL";"TAB3",#N/A,TRUE,"GENERAL";"TAB4",#N/A,TRUE,"GENERAL";"TAB5",#N/A,TRUE,"GENERAL"}</definedName>
    <definedName name="ryeryb" localSheetId="10" hidden="1">{"TAB1",#N/A,TRUE,"GENERAL";"TAB2",#N/A,TRUE,"GENERAL";"TAB3",#N/A,TRUE,"GENERAL";"TAB4",#N/A,TRUE,"GENERAL";"TAB5",#N/A,TRUE,"GENERAL"}</definedName>
    <definedName name="ryeryb" localSheetId="6" hidden="1">{"TAB1",#N/A,TRUE,"GENERAL";"TAB2",#N/A,TRUE,"GENERAL";"TAB3",#N/A,TRUE,"GENERAL";"TAB4",#N/A,TRUE,"GENERAL";"TAB5",#N/A,TRUE,"GENERAL"}</definedName>
    <definedName name="ryeryb" localSheetId="9" hidden="1">{"TAB1",#N/A,TRUE,"GENERAL";"TAB2",#N/A,TRUE,"GENERAL";"TAB3",#N/A,TRUE,"GENERAL";"TAB4",#N/A,TRUE,"GENERAL";"TAB5",#N/A,TRUE,"GENERAL"}</definedName>
    <definedName name="ryeryb" localSheetId="8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5" hidden="1">{"via1",#N/A,TRUE,"general";"via2",#N/A,TRUE,"general";"via3",#N/A,TRUE,"general"}</definedName>
    <definedName name="rytrsdg" localSheetId="32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localSheetId="33" hidden="1">{"via1",#N/A,TRUE,"general";"via2",#N/A,TRUE,"general";"via3",#N/A,TRUE,"general"}</definedName>
    <definedName name="rytrsdg" localSheetId="7" hidden="1">{"via1",#N/A,TRUE,"general";"via2",#N/A,TRUE,"general";"via3",#N/A,TRUE,"general"}</definedName>
    <definedName name="rytrsdg" localSheetId="10" hidden="1">{"via1",#N/A,TRUE,"general";"via2",#N/A,TRUE,"general";"via3",#N/A,TRUE,"general"}</definedName>
    <definedName name="rytrsdg" localSheetId="6" hidden="1">{"via1",#N/A,TRUE,"general";"via2",#N/A,TRUE,"general";"via3",#N/A,TRUE,"general"}</definedName>
    <definedName name="rytrsdg" localSheetId="9" hidden="1">{"via1",#N/A,TRUE,"general";"via2",#N/A,TRUE,"general";"via3",#N/A,TRUE,"general"}</definedName>
    <definedName name="rytrsdg" localSheetId="8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localSheetId="32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localSheetId="33" hidden="1">{"via1",#N/A,TRUE,"general";"via2",#N/A,TRUE,"general";"via3",#N/A,TRUE,"general"}</definedName>
    <definedName name="saa" localSheetId="7" hidden="1">{"via1",#N/A,TRUE,"general";"via2",#N/A,TRUE,"general";"via3",#N/A,TRUE,"general"}</definedName>
    <definedName name="saa" localSheetId="10" hidden="1">{"via1",#N/A,TRUE,"general";"via2",#N/A,TRUE,"general";"via3",#N/A,TRUE,"general"}</definedName>
    <definedName name="saa" localSheetId="6" hidden="1">{"via1",#N/A,TRUE,"general";"via2",#N/A,TRUE,"general";"via3",#N/A,TRUE,"general"}</definedName>
    <definedName name="saa" localSheetId="9" hidden="1">{"via1",#N/A,TRUE,"general";"via2",#N/A,TRUE,"general";"via3",#N/A,TRUE,"general"}</definedName>
    <definedName name="saa" localSheetId="8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localSheetId="32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33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localSheetId="10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localSheetId="9" hidden="1">{"via1",#N/A,TRUE,"general";"via2",#N/A,TRUE,"general";"via3",#N/A,TRUE,"general"}</definedName>
    <definedName name="SAD" localSheetId="8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localSheetId="32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33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localSheetId="10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localSheetId="9" hidden="1">{"via1",#N/A,TRUE,"general";"via2",#N/A,TRUE,"general";"via3",#N/A,TRUE,"general"}</definedName>
    <definedName name="SADF" localSheetId="8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5" hidden="1">{"TAB1",#N/A,TRUE,"GENERAL";"TAB2",#N/A,TRUE,"GENERAL";"TAB3",#N/A,TRUE,"GENERAL";"TAB4",#N/A,TRUE,"GENERAL";"TAB5",#N/A,TRUE,"GENERAL"}</definedName>
    <definedName name="sadff" localSheetId="32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33" hidden="1">{"TAB1",#N/A,TRUE,"GENERAL";"TAB2",#N/A,TRUE,"GENERAL";"TAB3",#N/A,TRUE,"GENERAL";"TAB4",#N/A,TRUE,"GENERAL";"TAB5",#N/A,TRUE,"GENERAL"}</definedName>
    <definedName name="sadff" localSheetId="7" hidden="1">{"TAB1",#N/A,TRUE,"GENERAL";"TAB2",#N/A,TRUE,"GENERAL";"TAB3",#N/A,TRUE,"GENERAL";"TAB4",#N/A,TRUE,"GENERAL";"TAB5",#N/A,TRUE,"GENERAL"}</definedName>
    <definedName name="sadff" localSheetId="10" hidden="1">{"TAB1",#N/A,TRUE,"GENERAL";"TAB2",#N/A,TRUE,"GENERAL";"TAB3",#N/A,TRUE,"GENERAL";"TAB4",#N/A,TRUE,"GENERAL";"TAB5",#N/A,TRUE,"GENERAL"}</definedName>
    <definedName name="sadff" localSheetId="6" hidden="1">{"TAB1",#N/A,TRUE,"GENERAL";"TAB2",#N/A,TRUE,"GENERAL";"TAB3",#N/A,TRUE,"GENERAL";"TAB4",#N/A,TRUE,"GENERAL";"TAB5",#N/A,TRUE,"GENERAL"}</definedName>
    <definedName name="sadff" localSheetId="9" hidden="1">{"TAB1",#N/A,TRUE,"GENERAL";"TAB2",#N/A,TRUE,"GENERAL";"TAB3",#N/A,TRUE,"GENERAL";"TAB4",#N/A,TRUE,"GENERAL";"TAB5",#N/A,TRUE,"GENERAL"}</definedName>
    <definedName name="sadff" localSheetId="8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5" hidden="1">{"via1",#N/A,TRUE,"general";"via2",#N/A,TRUE,"general";"via3",#N/A,TRUE,"general"}</definedName>
    <definedName name="sadfo" localSheetId="32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localSheetId="33" hidden="1">{"via1",#N/A,TRUE,"general";"via2",#N/A,TRUE,"general";"via3",#N/A,TRUE,"general"}</definedName>
    <definedName name="sadfo" localSheetId="7" hidden="1">{"via1",#N/A,TRUE,"general";"via2",#N/A,TRUE,"general";"via3",#N/A,TRUE,"general"}</definedName>
    <definedName name="sadfo" localSheetId="10" hidden="1">{"via1",#N/A,TRUE,"general";"via2",#N/A,TRUE,"general";"via3",#N/A,TRUE,"general"}</definedName>
    <definedName name="sadfo" localSheetId="6" hidden="1">{"via1",#N/A,TRUE,"general";"via2",#N/A,TRUE,"general";"via3",#N/A,TRUE,"general"}</definedName>
    <definedName name="sadfo" localSheetId="9" hidden="1">{"via1",#N/A,TRUE,"general";"via2",#N/A,TRUE,"general";"via3",#N/A,TRUE,"general"}</definedName>
    <definedName name="sadfo" localSheetId="8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5" hidden="1">{"TAB1",#N/A,TRUE,"GENERAL";"TAB2",#N/A,TRUE,"GENERAL";"TAB3",#N/A,TRUE,"GENERAL";"TAB4",#N/A,TRUE,"GENERAL";"TAB5",#N/A,TRUE,"GENERAL"}</definedName>
    <definedName name="safdp" localSheetId="32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33" hidden="1">{"TAB1",#N/A,TRUE,"GENERAL";"TAB2",#N/A,TRUE,"GENERAL";"TAB3",#N/A,TRUE,"GENERAL";"TAB4",#N/A,TRUE,"GENERAL";"TAB5",#N/A,TRUE,"GENERAL"}</definedName>
    <definedName name="safdp" localSheetId="7" hidden="1">{"TAB1",#N/A,TRUE,"GENERAL";"TAB2",#N/A,TRUE,"GENERAL";"TAB3",#N/A,TRUE,"GENERAL";"TAB4",#N/A,TRUE,"GENERAL";"TAB5",#N/A,TRUE,"GENERAL"}</definedName>
    <definedName name="safdp" localSheetId="10" hidden="1">{"TAB1",#N/A,TRUE,"GENERAL";"TAB2",#N/A,TRUE,"GENERAL";"TAB3",#N/A,TRUE,"GENERAL";"TAB4",#N/A,TRUE,"GENERAL";"TAB5",#N/A,TRUE,"GENERAL"}</definedName>
    <definedName name="safdp" localSheetId="6" hidden="1">{"TAB1",#N/A,TRUE,"GENERAL";"TAB2",#N/A,TRUE,"GENERAL";"TAB3",#N/A,TRUE,"GENERAL";"TAB4",#N/A,TRUE,"GENERAL";"TAB5",#N/A,TRUE,"GENERAL"}</definedName>
    <definedName name="safdp" localSheetId="9" hidden="1">{"TAB1",#N/A,TRUE,"GENERAL";"TAB2",#N/A,TRUE,"GENERAL";"TAB3",#N/A,TRUE,"GENERAL";"TAB4",#N/A,TRUE,"GENERAL";"TAB5",#N/A,TRUE,"GENERAL"}</definedName>
    <definedName name="safdp" localSheetId="8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bgfbgdr" localSheetId="5" hidden="1">{"via1",#N/A,TRUE,"general";"via2",#N/A,TRUE,"general";"via3",#N/A,TRUE,"general"}</definedName>
    <definedName name="sbgfbgdr" localSheetId="32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localSheetId="33" hidden="1">{"via1",#N/A,TRUE,"general";"via2",#N/A,TRUE,"general";"via3",#N/A,TRUE,"general"}</definedName>
    <definedName name="sbgfbgdr" localSheetId="7" hidden="1">{"via1",#N/A,TRUE,"general";"via2",#N/A,TRUE,"general";"via3",#N/A,TRUE,"general"}</definedName>
    <definedName name="sbgfbgdr" localSheetId="10" hidden="1">{"via1",#N/A,TRUE,"general";"via2",#N/A,TRUE,"general";"via3",#N/A,TRUE,"general"}</definedName>
    <definedName name="sbgfbgdr" localSheetId="6" hidden="1">{"via1",#N/A,TRUE,"general";"via2",#N/A,TRUE,"general";"via3",#N/A,TRUE,"general"}</definedName>
    <definedName name="sbgfbgdr" localSheetId="9" hidden="1">{"via1",#N/A,TRUE,"general";"via2",#N/A,TRUE,"general";"via3",#N/A,TRUE,"general"}</definedName>
    <definedName name="sbgfbgdr" localSheetId="8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hidden="1">{"via1",#N/A,TRUE,"general";"via2",#N/A,TRUE,"general";"via3",#N/A,TRUE,"general"}</definedName>
    <definedName name="SCQ" localSheetId="11" hidden="1">SUMIF(#REF!,#REF!,#REF!)</definedName>
    <definedName name="SCQ" localSheetId="13" hidden="1">SUMIF(#REF!,#REF!,#REF!)</definedName>
    <definedName name="SCQ" localSheetId="14" hidden="1">SUMIF(#REF!,#REF!,#REF!)</definedName>
    <definedName name="SCQ" localSheetId="17" hidden="1">SUMIF(#REF!,#REF!,#REF!)</definedName>
    <definedName name="SCQ" localSheetId="18" hidden="1">SUMIF(#REF!,#REF!,#REF!)</definedName>
    <definedName name="SCQ" localSheetId="19" hidden="1">SUMIF(#REF!,#REF!,#REF!)</definedName>
    <definedName name="SCQ" localSheetId="20" hidden="1">SUMIF(#REF!,#REF!,#REF!)</definedName>
    <definedName name="SCQ" localSheetId="22" hidden="1">SUMIF(#REF!,#REF!,#REF!)</definedName>
    <definedName name="SCQ" localSheetId="23" hidden="1">SUMIF(#REF!,#REF!,#REF!)</definedName>
    <definedName name="SCQ" localSheetId="24" hidden="1">SUMIF(#REF!,#REF!,#REF!)</definedName>
    <definedName name="SCQ" localSheetId="25" hidden="1">SUMIF(#REF!,#REF!,#REF!)</definedName>
    <definedName name="SCQ" localSheetId="26" hidden="1">SUMIF(#REF!,#REF!,#REF!)</definedName>
    <definedName name="SCQ" localSheetId="27" hidden="1">SUMIF(#REF!,#REF!,#REF!)</definedName>
    <definedName name="SCQ" localSheetId="28" hidden="1">SUMIF(#REF!,#REF!,#REF!)</definedName>
    <definedName name="SCQ" localSheetId="29" hidden="1">SUMIF(#REF!,#REF!,#REF!)</definedName>
    <definedName name="SCQ" localSheetId="30" hidden="1">SUMIF(#REF!,#REF!,#REF!)</definedName>
    <definedName name="SCQ" localSheetId="5" hidden="1">SUMIF(#REF!,#REF!,#REF!)</definedName>
    <definedName name="SCQ" localSheetId="32" hidden="1">SUMIF(#REF!,#REF!,#REF!)</definedName>
    <definedName name="SCQ" localSheetId="0" hidden="1">SUMIF(#REF!,#REF!,#REF!)</definedName>
    <definedName name="SCQ" localSheetId="33" hidden="1">SUMIF(#REF!,#REF!,#REF!)</definedName>
    <definedName name="SCQ" localSheetId="1" hidden="1">SUMIF(#REF!,#REF!,#REF!)</definedName>
    <definedName name="SCQ" localSheetId="7" hidden="1">SUMIF(#REF!,#REF!,#REF!)</definedName>
    <definedName name="SCQ" localSheetId="10" hidden="1">SUMIF(#REF!,#REF!,#REF!)</definedName>
    <definedName name="SCQ" localSheetId="6" hidden="1">SUMIF(#REF!,#REF!,#REF!)</definedName>
    <definedName name="SCQ" localSheetId="9" hidden="1">SUMIF(#REF!,#REF!,#REF!)</definedName>
    <definedName name="SCQ" localSheetId="8" hidden="1">SUMIF(#REF!,#REF!,#REF!)</definedName>
    <definedName name="SCQ" localSheetId="2" hidden="1">SUMIF(#REF!,#REF!,#REF!)</definedName>
    <definedName name="SCQ" localSheetId="4" hidden="1">SUMIF(#REF!,#REF!,#REF!)</definedName>
    <definedName name="SCQ" localSheetId="3" hidden="1">SUMIF(#REF!,#REF!,#REF!)</definedName>
    <definedName name="SCQ" hidden="1">SUMIF(#REF!,#REF!,#REF!)</definedName>
    <definedName name="sd" localSheetId="5" hidden="1">{"TAB1",#N/A,TRUE,"GENERAL";"TAB2",#N/A,TRUE,"GENERAL";"TAB3",#N/A,TRUE,"GENERAL";"TAB4",#N/A,TRUE,"GENERAL";"TAB5",#N/A,TRUE,"GENERAL"}</definedName>
    <definedName name="sd" localSheetId="32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localSheetId="33" hidden="1">{"TAB1",#N/A,TRUE,"GENERAL";"TAB2",#N/A,TRUE,"GENERAL";"TAB3",#N/A,TRUE,"GENERAL";"TAB4",#N/A,TRUE,"GENERAL";"TAB5",#N/A,TRUE,"GENERAL"}</definedName>
    <definedName name="sd" localSheetId="7" hidden="1">{"TAB1",#N/A,TRUE,"GENERAL";"TAB2",#N/A,TRUE,"GENERAL";"TAB3",#N/A,TRUE,"GENERAL";"TAB4",#N/A,TRUE,"GENERAL";"TAB5",#N/A,TRUE,"GENERAL"}</definedName>
    <definedName name="sd" localSheetId="10" hidden="1">{"TAB1",#N/A,TRUE,"GENERAL";"TAB2",#N/A,TRUE,"GENERAL";"TAB3",#N/A,TRUE,"GENERAL";"TAB4",#N/A,TRUE,"GENERAL";"TAB5",#N/A,TRUE,"GENERAL"}</definedName>
    <definedName name="sd" localSheetId="6" hidden="1">{"TAB1",#N/A,TRUE,"GENERAL";"TAB2",#N/A,TRUE,"GENERAL";"TAB3",#N/A,TRUE,"GENERAL";"TAB4",#N/A,TRUE,"GENERAL";"TAB5",#N/A,TRUE,"GENERAL"}</definedName>
    <definedName name="sd" localSheetId="9" hidden="1">{"TAB1",#N/A,TRUE,"GENERAL";"TAB2",#N/A,TRUE,"GENERAL";"TAB3",#N/A,TRUE,"GENERAL";"TAB4",#N/A,TRUE,"GENERAL";"TAB5",#N/A,TRUE,"GENERAL"}</definedName>
    <definedName name="sd" localSheetId="8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5" hidden="1">{"via1",#N/A,TRUE,"general";"via2",#N/A,TRUE,"general";"via3",#N/A,TRUE,"general"}</definedName>
    <definedName name="sdaf" localSheetId="32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localSheetId="33" hidden="1">{"via1",#N/A,TRUE,"general";"via2",#N/A,TRUE,"general";"via3",#N/A,TRUE,"general"}</definedName>
    <definedName name="sdaf" localSheetId="7" hidden="1">{"via1",#N/A,TRUE,"general";"via2",#N/A,TRUE,"general";"via3",#N/A,TRUE,"general"}</definedName>
    <definedName name="sdaf" localSheetId="10" hidden="1">{"via1",#N/A,TRUE,"general";"via2",#N/A,TRUE,"general";"via3",#N/A,TRUE,"general"}</definedName>
    <definedName name="sdaf" localSheetId="6" hidden="1">{"via1",#N/A,TRUE,"general";"via2",#N/A,TRUE,"general";"via3",#N/A,TRUE,"general"}</definedName>
    <definedName name="sdaf" localSheetId="9" hidden="1">{"via1",#N/A,TRUE,"general";"via2",#N/A,TRUE,"general";"via3",#N/A,TRUE,"general"}</definedName>
    <definedName name="sdaf" localSheetId="8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localSheetId="32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33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localSheetId="10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localSheetId="9" hidden="1">{"via1",#N/A,TRUE,"general";"via2",#N/A,TRUE,"general";"via3",#N/A,TRUE,"general"}</definedName>
    <definedName name="sdas" localSheetId="8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localSheetId="32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33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localSheetId="10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localSheetId="9" hidden="1">{"via1",#N/A,TRUE,"general";"via2",#N/A,TRUE,"general";"via3",#N/A,TRUE,"general"}</definedName>
    <definedName name="sdasdf" localSheetId="8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localSheetId="32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33" hidden="1">{"TAB1",#N/A,TRUE,"GENERAL";"TAB2",#N/A,TRUE,"GENERAL";"TAB3",#N/A,TRUE,"GENERAL";"TAB4",#N/A,TRUE,"GENERAL";"TAB5",#N/A,TRUE,"GENERAL"}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localSheetId="10" hidden="1">{"TAB1",#N/A,TRUE,"GENERAL";"TAB2",#N/A,TRUE,"GENERAL";"TAB3",#N/A,TRUE,"GENERAL";"TAB4",#N/A,TRUE,"GENERAL";"TAB5",#N/A,TRUE,"GENERAL"}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localSheetId="9" hidden="1">{"TAB1",#N/A,TRUE,"GENERAL";"TAB2",#N/A,TRUE,"GENERAL";"TAB3",#N/A,TRUE,"GENERAL";"TAB4",#N/A,TRUE,"GENERAL";"TAB5",#N/A,TRUE,"GENERAL"}</definedName>
    <definedName name="SDCDSCT" localSheetId="8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5" hidden="1">{#N/A,#N/A,TRUE,"1842CWN0"}</definedName>
    <definedName name="SDDSAFF" localSheetId="32" hidden="1">{#N/A,#N/A,TRUE,"1842CWN0"}</definedName>
    <definedName name="SDDSAFF" localSheetId="0" hidden="1">{#N/A,#N/A,TRUE,"1842CWN0"}</definedName>
    <definedName name="SDDSAFF" localSheetId="33" hidden="1">{#N/A,#N/A,TRUE,"1842CWN0"}</definedName>
    <definedName name="SDDSAFF" localSheetId="7" hidden="1">{#N/A,#N/A,TRUE,"1842CWN0"}</definedName>
    <definedName name="SDDSAFF" localSheetId="10" hidden="1">{#N/A,#N/A,TRUE,"1842CWN0"}</definedName>
    <definedName name="SDDSAFF" localSheetId="6" hidden="1">{#N/A,#N/A,TRUE,"1842CWN0"}</definedName>
    <definedName name="SDDSAFF" localSheetId="9" hidden="1">{#N/A,#N/A,TRUE,"1842CWN0"}</definedName>
    <definedName name="SDDSAFF" localSheetId="8" hidden="1">{#N/A,#N/A,TRUE,"1842CWN0"}</definedName>
    <definedName name="SDDSAFF" localSheetId="2" hidden="1">{#N/A,#N/A,TRUE,"1842CWN0"}</definedName>
    <definedName name="SDDSAFF" localSheetId="4" hidden="1">{#N/A,#N/A,TRUE,"1842CWN0"}</definedName>
    <definedName name="SDDSAFF" hidden="1">{#N/A,#N/A,TRUE,"1842CWN0"}</definedName>
    <definedName name="SDFCE" localSheetId="5" hidden="1">{"TAB1",#N/A,TRUE,"GENERAL";"TAB2",#N/A,TRUE,"GENERAL";"TAB3",#N/A,TRUE,"GENERAL";"TAB4",#N/A,TRUE,"GENERAL";"TAB5",#N/A,TRUE,"GENERAL"}</definedName>
    <definedName name="SDFCE" localSheetId="32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localSheetId="33" hidden="1">{"TAB1",#N/A,TRUE,"GENERAL";"TAB2",#N/A,TRUE,"GENERAL";"TAB3",#N/A,TRUE,"GENERAL";"TAB4",#N/A,TRUE,"GENERAL";"TAB5",#N/A,TRUE,"GENERAL"}</definedName>
    <definedName name="SDFCE" localSheetId="7" hidden="1">{"TAB1",#N/A,TRUE,"GENERAL";"TAB2",#N/A,TRUE,"GENERAL";"TAB3",#N/A,TRUE,"GENERAL";"TAB4",#N/A,TRUE,"GENERAL";"TAB5",#N/A,TRUE,"GENERAL"}</definedName>
    <definedName name="SDFCE" localSheetId="10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localSheetId="9" hidden="1">{"TAB1",#N/A,TRUE,"GENERAL";"TAB2",#N/A,TRUE,"GENERAL";"TAB3",#N/A,TRUE,"GENERAL";"TAB4",#N/A,TRUE,"GENERAL";"TAB5",#N/A,TRUE,"GENERAL"}</definedName>
    <definedName name="SDFCE" localSheetId="8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5" hidden="1">{"via1",#N/A,TRUE,"general";"via2",#N/A,TRUE,"general";"via3",#N/A,TRUE,"general"}</definedName>
    <definedName name="sdfd" localSheetId="32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localSheetId="33" hidden="1">{"via1",#N/A,TRUE,"general";"via2",#N/A,TRUE,"general";"via3",#N/A,TRUE,"general"}</definedName>
    <definedName name="sdfd" localSheetId="7" hidden="1">{"via1",#N/A,TRUE,"general";"via2",#N/A,TRUE,"general";"via3",#N/A,TRUE,"general"}</definedName>
    <definedName name="sdfd" localSheetId="10" hidden="1">{"via1",#N/A,TRUE,"general";"via2",#N/A,TRUE,"general";"via3",#N/A,TRUE,"general"}</definedName>
    <definedName name="sdfd" localSheetId="6" hidden="1">{"via1",#N/A,TRUE,"general";"via2",#N/A,TRUE,"general";"via3",#N/A,TRUE,"general"}</definedName>
    <definedName name="sdfd" localSheetId="9" hidden="1">{"via1",#N/A,TRUE,"general";"via2",#N/A,TRUE,"general";"via3",#N/A,TRUE,"general"}</definedName>
    <definedName name="sdfd" localSheetId="8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5" hidden="1">{#N/A,#N/A,TRUE,"1842CWN0"}</definedName>
    <definedName name="SDFDG" localSheetId="32" hidden="1">{#N/A,#N/A,TRUE,"1842CWN0"}</definedName>
    <definedName name="SDFDG" localSheetId="0" hidden="1">{#N/A,#N/A,TRUE,"1842CWN0"}</definedName>
    <definedName name="SDFDG" localSheetId="33" hidden="1">{#N/A,#N/A,TRUE,"1842CWN0"}</definedName>
    <definedName name="SDFDG" localSheetId="7" hidden="1">{#N/A,#N/A,TRUE,"1842CWN0"}</definedName>
    <definedName name="SDFDG" localSheetId="10" hidden="1">{#N/A,#N/A,TRUE,"1842CWN0"}</definedName>
    <definedName name="SDFDG" localSheetId="6" hidden="1">{#N/A,#N/A,TRUE,"1842CWN0"}</definedName>
    <definedName name="SDFDG" localSheetId="9" hidden="1">{#N/A,#N/A,TRUE,"1842CWN0"}</definedName>
    <definedName name="SDFDG" localSheetId="8" hidden="1">{#N/A,#N/A,TRUE,"1842CWN0"}</definedName>
    <definedName name="SDFDG" localSheetId="2" hidden="1">{#N/A,#N/A,TRUE,"1842CWN0"}</definedName>
    <definedName name="SDFDG" localSheetId="4" hidden="1">{#N/A,#N/A,TRUE,"1842CWN0"}</definedName>
    <definedName name="SDFDG" hidden="1">{#N/A,#N/A,TRUE,"1842CWN0"}</definedName>
    <definedName name="sdfds" localSheetId="5" hidden="1">{"via1",#N/A,TRUE,"general";"via2",#N/A,TRUE,"general";"via3",#N/A,TRUE,"general"}</definedName>
    <definedName name="sdfds" localSheetId="32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localSheetId="33" hidden="1">{"via1",#N/A,TRUE,"general";"via2",#N/A,TRUE,"general";"via3",#N/A,TRUE,"general"}</definedName>
    <definedName name="sdfds" localSheetId="7" hidden="1">{"via1",#N/A,TRUE,"general";"via2",#N/A,TRUE,"general";"via3",#N/A,TRUE,"general"}</definedName>
    <definedName name="sdfds" localSheetId="10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localSheetId="9" hidden="1">{"via1",#N/A,TRUE,"general";"via2",#N/A,TRUE,"general";"via3",#N/A,TRUE,"general"}</definedName>
    <definedName name="sdfds" localSheetId="8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localSheetId="32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33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localSheetId="10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localSheetId="9" hidden="1">{"via1",#N/A,TRUE,"general";"via2",#N/A,TRUE,"general";"via3",#N/A,TRUE,"general"}</definedName>
    <definedName name="SDFDSO" localSheetId="8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localSheetId="32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33" hidden="1">{"TAB1",#N/A,TRUE,"GENERAL";"TAB2",#N/A,TRUE,"GENERAL";"TAB3",#N/A,TRUE,"GENERAL";"TAB4",#N/A,TRUE,"GENERAL";"TAB5",#N/A,TRUE,"GENERAL"}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localSheetId="10" hidden="1">{"TAB1",#N/A,TRUE,"GENERAL";"TAB2",#N/A,TRUE,"GENERAL";"TAB3",#N/A,TRUE,"GENERAL";"TAB4",#N/A,TRUE,"GENERAL";"TAB5",#N/A,TRUE,"GENERAL"}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localSheetId="9" hidden="1">{"TAB1",#N/A,TRUE,"GENERAL";"TAB2",#N/A,TRUE,"GENERAL";"TAB3",#N/A,TRUE,"GENERAL";"TAB4",#N/A,TRUE,"GENERAL";"TAB5",#N/A,TRUE,"GENERAL"}</definedName>
    <definedName name="sdfdstp" localSheetId="8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5" hidden="1">{"via1",#N/A,TRUE,"general";"via2",#N/A,TRUE,"general";"via3",#N/A,TRUE,"general"}</definedName>
    <definedName name="SDFEO" localSheetId="32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localSheetId="33" hidden="1">{"via1",#N/A,TRUE,"general";"via2",#N/A,TRUE,"general";"via3",#N/A,TRUE,"general"}</definedName>
    <definedName name="SDFEO" localSheetId="7" hidden="1">{"via1",#N/A,TRUE,"general";"via2",#N/A,TRUE,"general";"via3",#N/A,TRUE,"general"}</definedName>
    <definedName name="SDFEO" localSheetId="10" hidden="1">{"via1",#N/A,TRUE,"general";"via2",#N/A,TRUE,"general";"via3",#N/A,TRUE,"general"}</definedName>
    <definedName name="SDFEO" localSheetId="6" hidden="1">{"via1",#N/A,TRUE,"general";"via2",#N/A,TRUE,"general";"via3",#N/A,TRUE,"general"}</definedName>
    <definedName name="SDFEO" localSheetId="9" hidden="1">{"via1",#N/A,TRUE,"general";"via2",#N/A,TRUE,"general";"via3",#N/A,TRUE,"general"}</definedName>
    <definedName name="SDFEO" localSheetId="8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5" hidden="1">{"TAB1",#N/A,TRUE,"GENERAL";"TAB2",#N/A,TRUE,"GENERAL";"TAB3",#N/A,TRUE,"GENERAL";"TAB4",#N/A,TRUE,"GENERAL";"TAB5",#N/A,TRUE,"GENERAL"}</definedName>
    <definedName name="sdfg" localSheetId="32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33" hidden="1">{"TAB1",#N/A,TRUE,"GENERAL";"TAB2",#N/A,TRUE,"GENERAL";"TAB3",#N/A,TRUE,"GENERAL";"TAB4",#N/A,TRUE,"GENERAL";"TAB5",#N/A,TRUE,"GENERAL"}</definedName>
    <definedName name="sdfg" localSheetId="7" hidden="1">{"TAB1",#N/A,TRUE,"GENERAL";"TAB2",#N/A,TRUE,"GENERAL";"TAB3",#N/A,TRUE,"GENERAL";"TAB4",#N/A,TRUE,"GENERAL";"TAB5",#N/A,TRUE,"GENERAL"}</definedName>
    <definedName name="sdfg" localSheetId="10" hidden="1">{"TAB1",#N/A,TRUE,"GENERAL";"TAB2",#N/A,TRUE,"GENERAL";"TAB3",#N/A,TRUE,"GENERAL";"TAB4",#N/A,TRUE,"GENERAL";"TAB5",#N/A,TRUE,"GENERAL"}</definedName>
    <definedName name="sdfg" localSheetId="6" hidden="1">{"TAB1",#N/A,TRUE,"GENERAL";"TAB2",#N/A,TRUE,"GENERAL";"TAB3",#N/A,TRUE,"GENERAL";"TAB4",#N/A,TRUE,"GENERAL";"TAB5",#N/A,TRUE,"GENERAL"}</definedName>
    <definedName name="sdfg" localSheetId="9" hidden="1">{"TAB1",#N/A,TRUE,"GENERAL";"TAB2",#N/A,TRUE,"GENERAL";"TAB3",#N/A,TRUE,"GENERAL";"TAB4",#N/A,TRUE,"GENERAL";"TAB5",#N/A,TRUE,"GENERAL"}</definedName>
    <definedName name="sdfg" localSheetId="8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5" hidden="1">{"via1",#N/A,TRUE,"general";"via2",#N/A,TRUE,"general";"via3",#N/A,TRUE,"general"}</definedName>
    <definedName name="sdfgdsfk" localSheetId="32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localSheetId="33" hidden="1">{"via1",#N/A,TRUE,"general";"via2",#N/A,TRUE,"general";"via3",#N/A,TRUE,"general"}</definedName>
    <definedName name="sdfgdsfk" localSheetId="7" hidden="1">{"via1",#N/A,TRUE,"general";"via2",#N/A,TRUE,"general";"via3",#N/A,TRUE,"general"}</definedName>
    <definedName name="sdfgdsfk" localSheetId="10" hidden="1">{"via1",#N/A,TRUE,"general";"via2",#N/A,TRUE,"general";"via3",#N/A,TRUE,"general"}</definedName>
    <definedName name="sdfgdsfk" localSheetId="6" hidden="1">{"via1",#N/A,TRUE,"general";"via2",#N/A,TRUE,"general";"via3",#N/A,TRUE,"general"}</definedName>
    <definedName name="sdfgdsfk" localSheetId="9" hidden="1">{"via1",#N/A,TRUE,"general";"via2",#N/A,TRUE,"general";"via3",#N/A,TRUE,"general"}</definedName>
    <definedName name="sdfgdsfk" localSheetId="8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localSheetId="32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33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localSheetId="10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localSheetId="9" hidden="1">{"via1",#N/A,TRUE,"general";"via2",#N/A,TRUE,"general";"via3",#N/A,TRUE,"general"}</definedName>
    <definedName name="sdfgsg" localSheetId="8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5" hidden="1">{"TAB1",#N/A,TRUE,"GENERAL";"TAB2",#N/A,TRUE,"GENERAL";"TAB3",#N/A,TRUE,"GENERAL";"TAB4",#N/A,TRUE,"GENERAL";"TAB5",#N/A,TRUE,"GENERAL"}</definedName>
    <definedName name="SDFLJK" localSheetId="32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33" hidden="1">{"TAB1",#N/A,TRUE,"GENERAL";"TAB2",#N/A,TRUE,"GENERAL";"TAB3",#N/A,TRUE,"GENERAL";"TAB4",#N/A,TRUE,"GENERAL";"TAB5",#N/A,TRUE,"GENERAL"}</definedName>
    <definedName name="SDFLJK" localSheetId="7" hidden="1">{"TAB1",#N/A,TRUE,"GENERAL";"TAB2",#N/A,TRUE,"GENERAL";"TAB3",#N/A,TRUE,"GENERAL";"TAB4",#N/A,TRUE,"GENERAL";"TAB5",#N/A,TRUE,"GENERAL"}</definedName>
    <definedName name="SDFLJK" localSheetId="10" hidden="1">{"TAB1",#N/A,TRUE,"GENERAL";"TAB2",#N/A,TRUE,"GENERAL";"TAB3",#N/A,TRUE,"GENERAL";"TAB4",#N/A,TRUE,"GENERAL";"TAB5",#N/A,TRUE,"GENERAL"}</definedName>
    <definedName name="SDFLJK" localSheetId="6" hidden="1">{"TAB1",#N/A,TRUE,"GENERAL";"TAB2",#N/A,TRUE,"GENERAL";"TAB3",#N/A,TRUE,"GENERAL";"TAB4",#N/A,TRUE,"GENERAL";"TAB5",#N/A,TRUE,"GENERAL"}</definedName>
    <definedName name="SDFLJK" localSheetId="9" hidden="1">{"TAB1",#N/A,TRUE,"GENERAL";"TAB2",#N/A,TRUE,"GENERAL";"TAB3",#N/A,TRUE,"GENERAL";"TAB4",#N/A,TRUE,"GENERAL";"TAB5",#N/A,TRUE,"GENERAL"}</definedName>
    <definedName name="SDFLJK" localSheetId="8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5" hidden="1">{"via1",#N/A,TRUE,"general";"via2",#N/A,TRUE,"general";"via3",#N/A,TRUE,"general"}</definedName>
    <definedName name="sdfsd4" localSheetId="32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localSheetId="33" hidden="1">{"via1",#N/A,TRUE,"general";"via2",#N/A,TRUE,"general";"via3",#N/A,TRUE,"general"}</definedName>
    <definedName name="sdfsd4" localSheetId="7" hidden="1">{"via1",#N/A,TRUE,"general";"via2",#N/A,TRUE,"general";"via3",#N/A,TRUE,"general"}</definedName>
    <definedName name="sdfsd4" localSheetId="10" hidden="1">{"via1",#N/A,TRUE,"general";"via2",#N/A,TRUE,"general";"via3",#N/A,TRUE,"general"}</definedName>
    <definedName name="sdfsd4" localSheetId="6" hidden="1">{"via1",#N/A,TRUE,"general";"via2",#N/A,TRUE,"general";"via3",#N/A,TRUE,"general"}</definedName>
    <definedName name="sdfsd4" localSheetId="9" hidden="1">{"via1",#N/A,TRUE,"general";"via2",#N/A,TRUE,"general";"via3",#N/A,TRUE,"general"}</definedName>
    <definedName name="sdfsd4" localSheetId="8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5" hidden="1">{"TAB1",#N/A,TRUE,"GENERAL";"TAB2",#N/A,TRUE,"GENERAL";"TAB3",#N/A,TRUE,"GENERAL";"TAB4",#N/A,TRUE,"GENERAL";"TAB5",#N/A,TRUE,"GENERAL"}</definedName>
    <definedName name="SDFSDF" localSheetId="32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33" hidden="1">{"TAB1",#N/A,TRUE,"GENERAL";"TAB2",#N/A,TRUE,"GENERAL";"TAB3",#N/A,TRUE,"GENERAL";"TAB4",#N/A,TRUE,"GENERAL";"TAB5",#N/A,TRUE,"GENERAL"}</definedName>
    <definedName name="SDFSDF" localSheetId="7" hidden="1">{"TAB1",#N/A,TRUE,"GENERAL";"TAB2",#N/A,TRUE,"GENERAL";"TAB3",#N/A,TRUE,"GENERAL";"TAB4",#N/A,TRUE,"GENERAL";"TAB5",#N/A,TRUE,"GENERAL"}</definedName>
    <definedName name="SDFSDF" localSheetId="10" hidden="1">{"TAB1",#N/A,TRUE,"GENERAL";"TAB2",#N/A,TRUE,"GENERAL";"TAB3",#N/A,TRUE,"GENERAL";"TAB4",#N/A,TRUE,"GENERAL";"TAB5",#N/A,TRUE,"GENERAL"}</definedName>
    <definedName name="SDFSDF" localSheetId="6" hidden="1">{"TAB1",#N/A,TRUE,"GENERAL";"TAB2",#N/A,TRUE,"GENERAL";"TAB3",#N/A,TRUE,"GENERAL";"TAB4",#N/A,TRUE,"GENERAL";"TAB5",#N/A,TRUE,"GENERAL"}</definedName>
    <definedName name="SDFSDF" localSheetId="9" hidden="1">{"TAB1",#N/A,TRUE,"GENERAL";"TAB2",#N/A,TRUE,"GENERAL";"TAB3",#N/A,TRUE,"GENERAL";"TAB4",#N/A,TRUE,"GENERAL";"TAB5",#N/A,TRUE,"GENERAL"}</definedName>
    <definedName name="SDFSDF" localSheetId="8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5" hidden="1">{"via1",#N/A,TRUE,"general";"via2",#N/A,TRUE,"general";"via3",#N/A,TRUE,"general"}</definedName>
    <definedName name="sdfsdfb" localSheetId="32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localSheetId="33" hidden="1">{"via1",#N/A,TRUE,"general";"via2",#N/A,TRUE,"general";"via3",#N/A,TRUE,"general"}</definedName>
    <definedName name="sdfsdfb" localSheetId="7" hidden="1">{"via1",#N/A,TRUE,"general";"via2",#N/A,TRUE,"general";"via3",#N/A,TRUE,"general"}</definedName>
    <definedName name="sdfsdfb" localSheetId="10" hidden="1">{"via1",#N/A,TRUE,"general";"via2",#N/A,TRUE,"general";"via3",#N/A,TRUE,"general"}</definedName>
    <definedName name="sdfsdfb" localSheetId="6" hidden="1">{"via1",#N/A,TRUE,"general";"via2",#N/A,TRUE,"general";"via3",#N/A,TRUE,"general"}</definedName>
    <definedName name="sdfsdfb" localSheetId="9" hidden="1">{"via1",#N/A,TRUE,"general";"via2",#N/A,TRUE,"general";"via3",#N/A,TRUE,"general"}</definedName>
    <definedName name="sdfsdfb" localSheetId="8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5" hidden="1">{#N/A,#N/A,TRUE,"INGENIERIA";#N/A,#N/A,TRUE,"COMPRAS";#N/A,#N/A,TRUE,"DIRECCION";#N/A,#N/A,TRUE,"RESUMEN"}</definedName>
    <definedName name="sdfsdgg" localSheetId="32" hidden="1">{#N/A,#N/A,TRUE,"INGENIERIA";#N/A,#N/A,TRUE,"COMPRAS";#N/A,#N/A,TRUE,"DIRECCION";#N/A,#N/A,TRUE,"RESUMEN"}</definedName>
    <definedName name="sdfsdgg" localSheetId="0" hidden="1">{#N/A,#N/A,TRUE,"INGENIERIA";#N/A,#N/A,TRUE,"COMPRAS";#N/A,#N/A,TRUE,"DIRECCION";#N/A,#N/A,TRUE,"RESUMEN"}</definedName>
    <definedName name="sdfsdgg" localSheetId="33" hidden="1">{#N/A,#N/A,TRUE,"INGENIERIA";#N/A,#N/A,TRUE,"COMPRAS";#N/A,#N/A,TRUE,"DIRECCION";#N/A,#N/A,TRUE,"RESUMEN"}</definedName>
    <definedName name="sdfsdgg" localSheetId="7" hidden="1">{#N/A,#N/A,TRUE,"INGENIERIA";#N/A,#N/A,TRUE,"COMPRAS";#N/A,#N/A,TRUE,"DIRECCION";#N/A,#N/A,TRUE,"RESUMEN"}</definedName>
    <definedName name="sdfsdgg" localSheetId="10" hidden="1">{#N/A,#N/A,TRUE,"INGENIERIA";#N/A,#N/A,TRUE,"COMPRAS";#N/A,#N/A,TRUE,"DIRECCION";#N/A,#N/A,TRUE,"RESUMEN"}</definedName>
    <definedName name="sdfsdgg" localSheetId="6" hidden="1">{#N/A,#N/A,TRUE,"INGENIERIA";#N/A,#N/A,TRUE,"COMPRAS";#N/A,#N/A,TRUE,"DIRECCION";#N/A,#N/A,TRUE,"RESUMEN"}</definedName>
    <definedName name="sdfsdgg" localSheetId="9" hidden="1">{#N/A,#N/A,TRUE,"INGENIERIA";#N/A,#N/A,TRUE,"COMPRAS";#N/A,#N/A,TRUE,"DIRECCION";#N/A,#N/A,TRUE,"RESUMEN"}</definedName>
    <definedName name="sdfsdgg" localSheetId="8" hidden="1">{#N/A,#N/A,TRUE,"INGENIERIA";#N/A,#N/A,TRUE,"COMPRAS";#N/A,#N/A,TRUE,"DIRECCION";#N/A,#N/A,TRUE,"RESUMEN"}</definedName>
    <definedName name="sdfsdgg" localSheetId="2" hidden="1">{#N/A,#N/A,TRUE,"INGENIERIA";#N/A,#N/A,TRUE,"COMPRAS";#N/A,#N/A,TRUE,"DIRECCION";#N/A,#N/A,TRUE,"RESUMEN"}</definedName>
    <definedName name="sdfsdgg" localSheetId="4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5" hidden="1">{"TAB1",#N/A,TRUE,"GENERAL";"TAB2",#N/A,TRUE,"GENERAL";"TAB3",#N/A,TRUE,"GENERAL";"TAB4",#N/A,TRUE,"GENERAL";"TAB5",#N/A,TRUE,"GENERAL"}</definedName>
    <definedName name="SDFSF" localSheetId="32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localSheetId="33" hidden="1">{"TAB1",#N/A,TRUE,"GENERAL";"TAB2",#N/A,TRUE,"GENERAL";"TAB3",#N/A,TRUE,"GENERAL";"TAB4",#N/A,TRUE,"GENERAL";"TAB5",#N/A,TRUE,"GENERAL"}</definedName>
    <definedName name="SDFSF" localSheetId="7" hidden="1">{"TAB1",#N/A,TRUE,"GENERAL";"TAB2",#N/A,TRUE,"GENERAL";"TAB3",#N/A,TRUE,"GENERAL";"TAB4",#N/A,TRUE,"GENERAL";"TAB5",#N/A,TRUE,"GENERAL"}</definedName>
    <definedName name="SDFSF" localSheetId="10" hidden="1">{"TAB1",#N/A,TRUE,"GENERAL";"TAB2",#N/A,TRUE,"GENERAL";"TAB3",#N/A,TRUE,"GENERAL";"TAB4",#N/A,TRUE,"GENERAL";"TAB5",#N/A,TRUE,"GENERAL"}</definedName>
    <definedName name="SDFSF" localSheetId="6" hidden="1">{"TAB1",#N/A,TRUE,"GENERAL";"TAB2",#N/A,TRUE,"GENERAL";"TAB3",#N/A,TRUE,"GENERAL";"TAB4",#N/A,TRUE,"GENERAL";"TAB5",#N/A,TRUE,"GENERAL"}</definedName>
    <definedName name="SDFSF" localSheetId="9" hidden="1">{"TAB1",#N/A,TRUE,"GENERAL";"TAB2",#N/A,TRUE,"GENERAL";"TAB3",#N/A,TRUE,"GENERAL";"TAB4",#N/A,TRUE,"GENERAL";"TAB5",#N/A,TRUE,"GENERAL"}</definedName>
    <definedName name="SDFSF" localSheetId="8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localSheetId="32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33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localSheetId="10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localSheetId="9" hidden="1">{"TAB1",#N/A,TRUE,"GENERAL";"TAB2",#N/A,TRUE,"GENERAL";"TAB3",#N/A,TRUE,"GENERAL";"TAB4",#N/A,TRUE,"GENERAL";"TAB5",#N/A,TRUE,"GENERAL"}</definedName>
    <definedName name="sdfsv" localSheetId="8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localSheetId="32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33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localSheetId="10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localSheetId="9" hidden="1">{"TAB1",#N/A,TRUE,"GENERAL";"TAB2",#N/A,TRUE,"GENERAL";"TAB3",#N/A,TRUE,"GENERAL";"TAB4",#N/A,TRUE,"GENERAL";"TAB5",#N/A,TRUE,"GENERAL"}</definedName>
    <definedName name="sdgfd" localSheetId="8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5" hidden="1">{"via1",#N/A,TRUE,"general";"via2",#N/A,TRUE,"general";"via3",#N/A,TRUE,"general"}</definedName>
    <definedName name="sdgfgp" localSheetId="32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localSheetId="33" hidden="1">{"via1",#N/A,TRUE,"general";"via2",#N/A,TRUE,"general";"via3",#N/A,TRUE,"general"}</definedName>
    <definedName name="sdgfgp" localSheetId="7" hidden="1">{"via1",#N/A,TRUE,"general";"via2",#N/A,TRUE,"general";"via3",#N/A,TRUE,"general"}</definedName>
    <definedName name="sdgfgp" localSheetId="10" hidden="1">{"via1",#N/A,TRUE,"general";"via2",#N/A,TRUE,"general";"via3",#N/A,TRUE,"general"}</definedName>
    <definedName name="sdgfgp" localSheetId="6" hidden="1">{"via1",#N/A,TRUE,"general";"via2",#N/A,TRUE,"general";"via3",#N/A,TRUE,"general"}</definedName>
    <definedName name="sdgfgp" localSheetId="9" hidden="1">{"via1",#N/A,TRUE,"general";"via2",#N/A,TRUE,"general";"via3",#N/A,TRUE,"general"}</definedName>
    <definedName name="sdgfgp" localSheetId="8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localSheetId="32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33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localSheetId="10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localSheetId="9" hidden="1">{"via1",#N/A,TRUE,"general";"via2",#N/A,TRUE,"general";"via3",#N/A,TRUE,"general"}</definedName>
    <definedName name="sdgfiu" localSheetId="8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5" hidden="1">{"TAB1",#N/A,TRUE,"GENERAL";"TAB2",#N/A,TRUE,"GENERAL";"TAB3",#N/A,TRUE,"GENERAL";"TAB4",#N/A,TRUE,"GENERAL";"TAB5",#N/A,TRUE,"GENERAL"}</definedName>
    <definedName name="sdgsd" localSheetId="32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33" hidden="1">{"TAB1",#N/A,TRUE,"GENERAL";"TAB2",#N/A,TRUE,"GENERAL";"TAB3",#N/A,TRUE,"GENERAL";"TAB4",#N/A,TRUE,"GENERAL";"TAB5",#N/A,TRUE,"GENERAL"}</definedName>
    <definedName name="sdgsd" localSheetId="7" hidden="1">{"TAB1",#N/A,TRUE,"GENERAL";"TAB2",#N/A,TRUE,"GENERAL";"TAB3",#N/A,TRUE,"GENERAL";"TAB4",#N/A,TRUE,"GENERAL";"TAB5",#N/A,TRUE,"GENERAL"}</definedName>
    <definedName name="sdgsd" localSheetId="10" hidden="1">{"TAB1",#N/A,TRUE,"GENERAL";"TAB2",#N/A,TRUE,"GENERAL";"TAB3",#N/A,TRUE,"GENERAL";"TAB4",#N/A,TRUE,"GENERAL";"TAB5",#N/A,TRUE,"GENERAL"}</definedName>
    <definedName name="sdgsd" localSheetId="6" hidden="1">{"TAB1",#N/A,TRUE,"GENERAL";"TAB2",#N/A,TRUE,"GENERAL";"TAB3",#N/A,TRUE,"GENERAL";"TAB4",#N/A,TRUE,"GENERAL";"TAB5",#N/A,TRUE,"GENERAL"}</definedName>
    <definedName name="sdgsd" localSheetId="9" hidden="1">{"TAB1",#N/A,TRUE,"GENERAL";"TAB2",#N/A,TRUE,"GENERAL";"TAB3",#N/A,TRUE,"GENERAL";"TAB4",#N/A,TRUE,"GENERAL";"TAB5",#N/A,TRUE,"GENERAL"}</definedName>
    <definedName name="sdgsd" localSheetId="8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5" hidden="1">{"via1",#N/A,TRUE,"general";"via2",#N/A,TRUE,"general";"via3",#N/A,TRUE,"general"}</definedName>
    <definedName name="sdgsg" localSheetId="32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localSheetId="33" hidden="1">{"via1",#N/A,TRUE,"general";"via2",#N/A,TRUE,"general";"via3",#N/A,TRUE,"general"}</definedName>
    <definedName name="sdgsg" localSheetId="7" hidden="1">{"via1",#N/A,TRUE,"general";"via2",#N/A,TRUE,"general";"via3",#N/A,TRUE,"general"}</definedName>
    <definedName name="sdgsg" localSheetId="10" hidden="1">{"via1",#N/A,TRUE,"general";"via2",#N/A,TRUE,"general";"via3",#N/A,TRUE,"general"}</definedName>
    <definedName name="sdgsg" localSheetId="6" hidden="1">{"via1",#N/A,TRUE,"general";"via2",#N/A,TRUE,"general";"via3",#N/A,TRUE,"general"}</definedName>
    <definedName name="sdgsg" localSheetId="9" hidden="1">{"via1",#N/A,TRUE,"general";"via2",#N/A,TRUE,"general";"via3",#N/A,TRUE,"general"}</definedName>
    <definedName name="sdgsg" localSheetId="8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5" hidden="1">{"TAB1",#N/A,TRUE,"GENERAL";"TAB2",#N/A,TRUE,"GENERAL";"TAB3",#N/A,TRUE,"GENERAL";"TAB4",#N/A,TRUE,"GENERAL";"TAB5",#N/A,TRUE,"GENERAL"}</definedName>
    <definedName name="SDIKOM" localSheetId="32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33" hidden="1">{"TAB1",#N/A,TRUE,"GENERAL";"TAB2",#N/A,TRUE,"GENERAL";"TAB3",#N/A,TRUE,"GENERAL";"TAB4",#N/A,TRUE,"GENERAL";"TAB5",#N/A,TRUE,"GENERAL"}</definedName>
    <definedName name="SDIKOM" localSheetId="7" hidden="1">{"TAB1",#N/A,TRUE,"GENERAL";"TAB2",#N/A,TRUE,"GENERAL";"TAB3",#N/A,TRUE,"GENERAL";"TAB4",#N/A,TRUE,"GENERAL";"TAB5",#N/A,TRUE,"GENERAL"}</definedName>
    <definedName name="SDIKOM" localSheetId="10" hidden="1">{"TAB1",#N/A,TRUE,"GENERAL";"TAB2",#N/A,TRUE,"GENERAL";"TAB3",#N/A,TRUE,"GENERAL";"TAB4",#N/A,TRUE,"GENERAL";"TAB5",#N/A,TRUE,"GENERAL"}</definedName>
    <definedName name="SDIKOM" localSheetId="6" hidden="1">{"TAB1",#N/A,TRUE,"GENERAL";"TAB2",#N/A,TRUE,"GENERAL";"TAB3",#N/A,TRUE,"GENERAL";"TAB4",#N/A,TRUE,"GENERAL";"TAB5",#N/A,TRUE,"GENERAL"}</definedName>
    <definedName name="SDIKOM" localSheetId="9" hidden="1">{"TAB1",#N/A,TRUE,"GENERAL";"TAB2",#N/A,TRUE,"GENERAL";"TAB3",#N/A,TRUE,"GENERAL";"TAB4",#N/A,TRUE,"GENERAL";"TAB5",#N/A,TRUE,"GENERAL"}</definedName>
    <definedName name="SDIKOM" localSheetId="8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5" hidden="1">{"via1",#N/A,TRUE,"general";"via2",#N/A,TRUE,"general";"via3",#N/A,TRUE,"general"}</definedName>
    <definedName name="sdsdfh" localSheetId="32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localSheetId="33" hidden="1">{"via1",#N/A,TRUE,"general";"via2",#N/A,TRUE,"general";"via3",#N/A,TRUE,"general"}</definedName>
    <definedName name="sdsdfh" localSheetId="7" hidden="1">{"via1",#N/A,TRUE,"general";"via2",#N/A,TRUE,"general";"via3",#N/A,TRUE,"general"}</definedName>
    <definedName name="sdsdfh" localSheetId="10" hidden="1">{"via1",#N/A,TRUE,"general";"via2",#N/A,TRUE,"general";"via3",#N/A,TRUE,"general"}</definedName>
    <definedName name="sdsdfh" localSheetId="6" hidden="1">{"via1",#N/A,TRUE,"general";"via2",#N/A,TRUE,"general";"via3",#N/A,TRUE,"general"}</definedName>
    <definedName name="sdsdfh" localSheetId="9" hidden="1">{"via1",#N/A,TRUE,"general";"via2",#N/A,TRUE,"general";"via3",#N/A,TRUE,"general"}</definedName>
    <definedName name="sdsdfh" localSheetId="8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5" hidden="1">{#N/A,#N/A,TRUE,"1842CWN0"}</definedName>
    <definedName name="sdsdfsdff" localSheetId="32" hidden="1">{#N/A,#N/A,TRUE,"1842CWN0"}</definedName>
    <definedName name="sdsdfsdff" localSheetId="0" hidden="1">{#N/A,#N/A,TRUE,"1842CWN0"}</definedName>
    <definedName name="sdsdfsdff" localSheetId="33" hidden="1">{#N/A,#N/A,TRUE,"1842CWN0"}</definedName>
    <definedName name="sdsdfsdff" localSheetId="7" hidden="1">{#N/A,#N/A,TRUE,"1842CWN0"}</definedName>
    <definedName name="sdsdfsdff" localSheetId="10" hidden="1">{#N/A,#N/A,TRUE,"1842CWN0"}</definedName>
    <definedName name="sdsdfsdff" localSheetId="6" hidden="1">{#N/A,#N/A,TRUE,"1842CWN0"}</definedName>
    <definedName name="sdsdfsdff" localSheetId="9" hidden="1">{#N/A,#N/A,TRUE,"1842CWN0"}</definedName>
    <definedName name="sdsdfsdff" localSheetId="8" hidden="1">{#N/A,#N/A,TRUE,"1842CWN0"}</definedName>
    <definedName name="sdsdfsdff" localSheetId="2" hidden="1">{#N/A,#N/A,TRUE,"1842CWN0"}</definedName>
    <definedName name="sdsdfsdff" localSheetId="4" hidden="1">{#N/A,#N/A,TRUE,"1842CWN0"}</definedName>
    <definedName name="sdsdfsdff" hidden="1">{#N/A,#N/A,TRUE,"1842CWN0"}</definedName>
    <definedName name="setrj" localSheetId="5" hidden="1">{"via1",#N/A,TRUE,"general";"via2",#N/A,TRUE,"general";"via3",#N/A,TRUE,"general"}</definedName>
    <definedName name="setrj" localSheetId="32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localSheetId="33" hidden="1">{"via1",#N/A,TRUE,"general";"via2",#N/A,TRUE,"general";"via3",#N/A,TRUE,"general"}</definedName>
    <definedName name="setrj" localSheetId="7" hidden="1">{"via1",#N/A,TRUE,"general";"via2",#N/A,TRUE,"general";"via3",#N/A,TRUE,"general"}</definedName>
    <definedName name="setrj" localSheetId="10" hidden="1">{"via1",#N/A,TRUE,"general";"via2",#N/A,TRUE,"general";"via3",#N/A,TRUE,"general"}</definedName>
    <definedName name="setrj" localSheetId="6" hidden="1">{"via1",#N/A,TRUE,"general";"via2",#N/A,TRUE,"general";"via3",#N/A,TRUE,"general"}</definedName>
    <definedName name="setrj" localSheetId="9" hidden="1">{"via1",#N/A,TRUE,"general";"via2",#N/A,TRUE,"general";"via3",#N/A,TRUE,"general"}</definedName>
    <definedName name="setrj" localSheetId="8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localSheetId="32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33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localSheetId="10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localSheetId="9" hidden="1">{"via1",#N/A,TRUE,"general";"via2",#N/A,TRUE,"general";"via3",#N/A,TRUE,"general"}</definedName>
    <definedName name="sett" localSheetId="8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5" hidden="1">{"TAB1",#N/A,TRUE,"GENERAL";"TAB2",#N/A,TRUE,"GENERAL";"TAB3",#N/A,TRUE,"GENERAL";"TAB4",#N/A,TRUE,"GENERAL";"TAB5",#N/A,TRUE,"GENERAL"}</definedName>
    <definedName name="sfasf" localSheetId="32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localSheetId="33" hidden="1">{"TAB1",#N/A,TRUE,"GENERAL";"TAB2",#N/A,TRUE,"GENERAL";"TAB3",#N/A,TRUE,"GENERAL";"TAB4",#N/A,TRUE,"GENERAL";"TAB5",#N/A,TRUE,"GENERAL"}</definedName>
    <definedName name="sfasf" localSheetId="7" hidden="1">{"TAB1",#N/A,TRUE,"GENERAL";"TAB2",#N/A,TRUE,"GENERAL";"TAB3",#N/A,TRUE,"GENERAL";"TAB4",#N/A,TRUE,"GENERAL";"TAB5",#N/A,TRUE,"GENERAL"}</definedName>
    <definedName name="sfasf" localSheetId="10" hidden="1">{"TAB1",#N/A,TRUE,"GENERAL";"TAB2",#N/A,TRUE,"GENERAL";"TAB3",#N/A,TRUE,"GENERAL";"TAB4",#N/A,TRUE,"GENERAL";"TAB5",#N/A,TRUE,"GENERAL"}</definedName>
    <definedName name="sfasf" localSheetId="6" hidden="1">{"TAB1",#N/A,TRUE,"GENERAL";"TAB2",#N/A,TRUE,"GENERAL";"TAB3",#N/A,TRUE,"GENERAL";"TAB4",#N/A,TRUE,"GENERAL";"TAB5",#N/A,TRUE,"GENERAL"}</definedName>
    <definedName name="sfasf" localSheetId="9" hidden="1">{"TAB1",#N/A,TRUE,"GENERAL";"TAB2",#N/A,TRUE,"GENERAL";"TAB3",#N/A,TRUE,"GENERAL";"TAB4",#N/A,TRUE,"GENERAL";"TAB5",#N/A,TRUE,"GENERAL"}</definedName>
    <definedName name="sfasf" localSheetId="8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localSheetId="32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33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localSheetId="10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localSheetId="9" hidden="1">{"TAB1",#N/A,TRUE,"GENERAL";"TAB2",#N/A,TRUE,"GENERAL";"TAB3",#N/A,TRUE,"GENERAL";"TAB4",#N/A,TRUE,"GENERAL";"TAB5",#N/A,TRUE,"GENERAL"}</definedName>
    <definedName name="SFHSGFH" localSheetId="8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5" hidden="1">{"via1",#N/A,TRUE,"general";"via2",#N/A,TRUE,"general";"via3",#N/A,TRUE,"general"}</definedName>
    <definedName name="sfsd" localSheetId="32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localSheetId="33" hidden="1">{"via1",#N/A,TRUE,"general";"via2",#N/A,TRUE,"general";"via3",#N/A,TRUE,"general"}</definedName>
    <definedName name="sfsd" localSheetId="7" hidden="1">{"via1",#N/A,TRUE,"general";"via2",#N/A,TRUE,"general";"via3",#N/A,TRUE,"general"}</definedName>
    <definedName name="sfsd" localSheetId="10" hidden="1">{"via1",#N/A,TRUE,"general";"via2",#N/A,TRUE,"general";"via3",#N/A,TRUE,"general"}</definedName>
    <definedName name="sfsd" localSheetId="6" hidden="1">{"via1",#N/A,TRUE,"general";"via2",#N/A,TRUE,"general";"via3",#N/A,TRUE,"general"}</definedName>
    <definedName name="sfsd" localSheetId="9" hidden="1">{"via1",#N/A,TRUE,"general";"via2",#N/A,TRUE,"general";"via3",#N/A,TRUE,"general"}</definedName>
    <definedName name="sfsd" localSheetId="8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5" hidden="1">{"TAB1",#N/A,TRUE,"GENERAL";"TAB2",#N/A,TRUE,"GENERAL";"TAB3",#N/A,TRUE,"GENERAL";"TAB4",#N/A,TRUE,"GENERAL";"TAB5",#N/A,TRUE,"GENERAL"}</definedName>
    <definedName name="sfsdf" localSheetId="32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33" hidden="1">{"TAB1",#N/A,TRUE,"GENERAL";"TAB2",#N/A,TRUE,"GENERAL";"TAB3",#N/A,TRUE,"GENERAL";"TAB4",#N/A,TRUE,"GENERAL";"TAB5",#N/A,TRUE,"GENERAL"}</definedName>
    <definedName name="sfsdf" localSheetId="7" hidden="1">{"TAB1",#N/A,TRUE,"GENERAL";"TAB2",#N/A,TRUE,"GENERAL";"TAB3",#N/A,TRUE,"GENERAL";"TAB4",#N/A,TRUE,"GENERAL";"TAB5",#N/A,TRUE,"GENERAL"}</definedName>
    <definedName name="sfsdf" localSheetId="10" hidden="1">{"TAB1",#N/A,TRUE,"GENERAL";"TAB2",#N/A,TRUE,"GENERAL";"TAB3",#N/A,TRUE,"GENERAL";"TAB4",#N/A,TRUE,"GENERAL";"TAB5",#N/A,TRUE,"GENERAL"}</definedName>
    <definedName name="sfsdf" localSheetId="6" hidden="1">{"TAB1",#N/A,TRUE,"GENERAL";"TAB2",#N/A,TRUE,"GENERAL";"TAB3",#N/A,TRUE,"GENERAL";"TAB4",#N/A,TRUE,"GENERAL";"TAB5",#N/A,TRUE,"GENERAL"}</definedName>
    <definedName name="sfsdf" localSheetId="9" hidden="1">{"TAB1",#N/A,TRUE,"GENERAL";"TAB2",#N/A,TRUE,"GENERAL";"TAB3",#N/A,TRUE,"GENERAL";"TAB4",#N/A,TRUE,"GENERAL";"TAB5",#N/A,TRUE,"GENERAL"}</definedName>
    <definedName name="sfsdf" localSheetId="8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localSheetId="32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33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localSheetId="10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localSheetId="9" hidden="1">{"TAB1",#N/A,TRUE,"GENERAL";"TAB2",#N/A,TRUE,"GENERAL";"TAB3",#N/A,TRUE,"GENERAL";"TAB4",#N/A,TRUE,"GENERAL";"TAB5",#N/A,TRUE,"GENERAL"}</definedName>
    <definedName name="sfsdferg" localSheetId="8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localSheetId="32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33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localSheetId="10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localSheetId="9" hidden="1">{"TAB1",#N/A,TRUE,"GENERAL";"TAB2",#N/A,TRUE,"GENERAL";"TAB3",#N/A,TRUE,"GENERAL";"TAB4",#N/A,TRUE,"GENERAL";"TAB5",#N/A,TRUE,"GENERAL"}</definedName>
    <definedName name="sfsdfs" localSheetId="8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localSheetId="32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localSheetId="33" hidden="1">{"TAB1",#N/A,TRUE,"GENERAL";"TAB2",#N/A,TRUE,"GENERAL";"TAB3",#N/A,TRUE,"GENERAL";"TAB4",#N/A,TRUE,"GENERAL";"TAB5",#N/A,TRUE,"GENERAL"}</definedName>
    <definedName name="srwrwr" localSheetId="7" hidden="1">{"TAB1",#N/A,TRUE,"GENERAL";"TAB2",#N/A,TRUE,"GENERAL";"TAB3",#N/A,TRUE,"GENERAL";"TAB4",#N/A,TRUE,"GENERAL";"TAB5",#N/A,TRUE,"GENERAL"}</definedName>
    <definedName name="srwrwr" localSheetId="10" hidden="1">{"TAB1",#N/A,TRUE,"GENERAL";"TAB2",#N/A,TRUE,"GENERAL";"TAB3",#N/A,TRUE,"GENERAL";"TAB4",#N/A,TRUE,"GENERAL";"TAB5",#N/A,TRUE,"GENERAL"}</definedName>
    <definedName name="srwrwr" localSheetId="6" hidden="1">{"TAB1",#N/A,TRUE,"GENERAL";"TAB2",#N/A,TRUE,"GENERAL";"TAB3",#N/A,TRUE,"GENERAL";"TAB4",#N/A,TRUE,"GENERAL";"TAB5",#N/A,TRUE,"GENERAL"}</definedName>
    <definedName name="srwrwr" localSheetId="9" hidden="1">{"TAB1",#N/A,TRUE,"GENERAL";"TAB2",#N/A,TRUE,"GENERAL";"TAB3",#N/A,TRUE,"GENERAL";"TAB4",#N/A,TRUE,"GENERAL";"TAB5",#N/A,TRUE,"GENERAL"}</definedName>
    <definedName name="srwrwr" localSheetId="8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localSheetId="5" hidden="1">{"via1",#N/A,TRUE,"general";"via2",#N/A,TRUE,"general";"via3",#N/A,TRUE,"general"}</definedName>
    <definedName name="sssss7" localSheetId="32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localSheetId="33" hidden="1">{"via1",#N/A,TRUE,"general";"via2",#N/A,TRUE,"general";"via3",#N/A,TRUE,"general"}</definedName>
    <definedName name="sssss7" localSheetId="7" hidden="1">{"via1",#N/A,TRUE,"general";"via2",#N/A,TRUE,"general";"via3",#N/A,TRUE,"general"}</definedName>
    <definedName name="sssss7" localSheetId="10" hidden="1">{"via1",#N/A,TRUE,"general";"via2",#N/A,TRUE,"general";"via3",#N/A,TRUE,"general"}</definedName>
    <definedName name="sssss7" localSheetId="6" hidden="1">{"via1",#N/A,TRUE,"general";"via2",#N/A,TRUE,"general";"via3",#N/A,TRUE,"general"}</definedName>
    <definedName name="sssss7" localSheetId="9" hidden="1">{"via1",#N/A,TRUE,"general";"via2",#N/A,TRUE,"general";"via3",#N/A,TRUE,"general"}</definedName>
    <definedName name="sssss7" localSheetId="8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5" hidden="1">{"TAB1",#N/A,TRUE,"GENERAL";"TAB2",#N/A,TRUE,"GENERAL";"TAB3",#N/A,TRUE,"GENERAL";"TAB4",#N/A,TRUE,"GENERAL";"TAB5",#N/A,TRUE,"GENERAL"}</definedName>
    <definedName name="sssssa" localSheetId="32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33" hidden="1">{"TAB1",#N/A,TRUE,"GENERAL";"TAB2",#N/A,TRUE,"GENERAL";"TAB3",#N/A,TRUE,"GENERAL";"TAB4",#N/A,TRUE,"GENERAL";"TAB5",#N/A,TRUE,"GENERAL"}</definedName>
    <definedName name="sssssa" localSheetId="7" hidden="1">{"TAB1",#N/A,TRUE,"GENERAL";"TAB2",#N/A,TRUE,"GENERAL";"TAB3",#N/A,TRUE,"GENERAL";"TAB4",#N/A,TRUE,"GENERAL";"TAB5",#N/A,TRUE,"GENERAL"}</definedName>
    <definedName name="sssssa" localSheetId="10" hidden="1">{"TAB1",#N/A,TRUE,"GENERAL";"TAB2",#N/A,TRUE,"GENERAL";"TAB3",#N/A,TRUE,"GENERAL";"TAB4",#N/A,TRUE,"GENERAL";"TAB5",#N/A,TRUE,"GENERAL"}</definedName>
    <definedName name="sssssa" localSheetId="6" hidden="1">{"TAB1",#N/A,TRUE,"GENERAL";"TAB2",#N/A,TRUE,"GENERAL";"TAB3",#N/A,TRUE,"GENERAL";"TAB4",#N/A,TRUE,"GENERAL";"TAB5",#N/A,TRUE,"GENERAL"}</definedName>
    <definedName name="sssssa" localSheetId="9" hidden="1">{"TAB1",#N/A,TRUE,"GENERAL";"TAB2",#N/A,TRUE,"GENERAL";"TAB3",#N/A,TRUE,"GENERAL";"TAB4",#N/A,TRUE,"GENERAL";"TAB5",#N/A,TRUE,"GENERAL"}</definedName>
    <definedName name="sssssa" localSheetId="8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ssssssss" localSheetId="11" hidden="1">#REF!</definedName>
    <definedName name="sssssssssssssss" localSheetId="13" hidden="1">#REF!</definedName>
    <definedName name="sssssssssssssss" localSheetId="14" hidden="1">#REF!</definedName>
    <definedName name="sssssssssssssss" localSheetId="17" hidden="1">#REF!</definedName>
    <definedName name="sssssssssssssss" localSheetId="18" hidden="1">#REF!</definedName>
    <definedName name="sssssssssssssss" localSheetId="19" hidden="1">#REF!</definedName>
    <definedName name="sssssssssssssss" localSheetId="20" hidden="1">#REF!</definedName>
    <definedName name="sssssssssssssss" localSheetId="22" hidden="1">#REF!</definedName>
    <definedName name="sssssssssssssss" localSheetId="23" hidden="1">#REF!</definedName>
    <definedName name="sssssssssssssss" localSheetId="24" hidden="1">#REF!</definedName>
    <definedName name="sssssssssssssss" localSheetId="25" hidden="1">#REF!</definedName>
    <definedName name="sssssssssssssss" localSheetId="26" hidden="1">#REF!</definedName>
    <definedName name="sssssssssssssss" localSheetId="27" hidden="1">#REF!</definedName>
    <definedName name="sssssssssssssss" localSheetId="28" hidden="1">#REF!</definedName>
    <definedName name="sssssssssssssss" localSheetId="29" hidden="1">#REF!</definedName>
    <definedName name="sssssssssssssss" localSheetId="30" hidden="1">#REF!</definedName>
    <definedName name="sssssssssssssss" localSheetId="32" hidden="1">#REF!</definedName>
    <definedName name="sssssssssssssss" localSheetId="1" hidden="1">#REF!</definedName>
    <definedName name="sssssssssssssss" localSheetId="2" hidden="1">#REF!</definedName>
    <definedName name="sssssssssssssss" localSheetId="3" hidden="1">#REF!</definedName>
    <definedName name="sssssssssssssss" hidden="1">#REF!</definedName>
    <definedName name="sssssy" localSheetId="5" hidden="1">{"via1",#N/A,TRUE,"general";"via2",#N/A,TRUE,"general";"via3",#N/A,TRUE,"general"}</definedName>
    <definedName name="sssssy" localSheetId="32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localSheetId="33" hidden="1">{"via1",#N/A,TRUE,"general";"via2",#N/A,TRUE,"general";"via3",#N/A,TRUE,"general"}</definedName>
    <definedName name="sssssy" localSheetId="7" hidden="1">{"via1",#N/A,TRUE,"general";"via2",#N/A,TRUE,"general";"via3",#N/A,TRUE,"general"}</definedName>
    <definedName name="sssssy" localSheetId="10" hidden="1">{"via1",#N/A,TRUE,"general";"via2",#N/A,TRUE,"general";"via3",#N/A,TRUE,"general"}</definedName>
    <definedName name="sssssy" localSheetId="6" hidden="1">{"via1",#N/A,TRUE,"general";"via2",#N/A,TRUE,"general";"via3",#N/A,TRUE,"general"}</definedName>
    <definedName name="sssssy" localSheetId="9" hidden="1">{"via1",#N/A,TRUE,"general";"via2",#N/A,TRUE,"general";"via3",#N/A,TRUE,"general"}</definedName>
    <definedName name="sssssy" localSheetId="8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localSheetId="32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localSheetId="33" hidden="1">{"via1",#N/A,TRUE,"general";"via2",#N/A,TRUE,"general";"via3",#N/A,TRUE,"general"}</definedName>
    <definedName name="stt" localSheetId="7" hidden="1">{"via1",#N/A,TRUE,"general";"via2",#N/A,TRUE,"general";"via3",#N/A,TRUE,"general"}</definedName>
    <definedName name="stt" localSheetId="10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localSheetId="9" hidden="1">{"via1",#N/A,TRUE,"general";"via2",#N/A,TRUE,"general";"via3",#N/A,TRUE,"general"}</definedName>
    <definedName name="stt" localSheetId="8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localSheetId="32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localSheetId="33" hidden="1">{"via1",#N/A,TRUE,"general";"via2",#N/A,TRUE,"general";"via3",#N/A,TRUE,"general"}</definedName>
    <definedName name="swsw" localSheetId="7" hidden="1">{"via1",#N/A,TRUE,"general";"via2",#N/A,TRUE,"general";"via3",#N/A,TRUE,"general"}</definedName>
    <definedName name="swsw" localSheetId="10" hidden="1">{"via1",#N/A,TRUE,"general";"via2",#N/A,TRUE,"general";"via3",#N/A,TRUE,"general"}</definedName>
    <definedName name="swsw" localSheetId="6" hidden="1">{"via1",#N/A,TRUE,"general";"via2",#N/A,TRUE,"general";"via3",#N/A,TRUE,"general"}</definedName>
    <definedName name="swsw" localSheetId="9" hidden="1">{"via1",#N/A,TRUE,"general";"via2",#N/A,TRUE,"general";"via3",#N/A,TRUE,"general"}</definedName>
    <definedName name="swsw" localSheetId="8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5" hidden="1">{"TAB1",#N/A,TRUE,"GENERAL";"TAB2",#N/A,TRUE,"GENERAL";"TAB3",#N/A,TRUE,"GENERAL";"TAB4",#N/A,TRUE,"GENERAL";"TAB5",#N/A,TRUE,"GENERAL"}</definedName>
    <definedName name="swsw3" localSheetId="32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33" hidden="1">{"TAB1",#N/A,TRUE,"GENERAL";"TAB2",#N/A,TRUE,"GENERAL";"TAB3",#N/A,TRUE,"GENERAL";"TAB4",#N/A,TRUE,"GENERAL";"TAB5",#N/A,TRUE,"GENERAL"}</definedName>
    <definedName name="swsw3" localSheetId="7" hidden="1">{"TAB1",#N/A,TRUE,"GENERAL";"TAB2",#N/A,TRUE,"GENERAL";"TAB3",#N/A,TRUE,"GENERAL";"TAB4",#N/A,TRUE,"GENERAL";"TAB5",#N/A,TRUE,"GENERAL"}</definedName>
    <definedName name="swsw3" localSheetId="10" hidden="1">{"TAB1",#N/A,TRUE,"GENERAL";"TAB2",#N/A,TRUE,"GENERAL";"TAB3",#N/A,TRUE,"GENERAL";"TAB4",#N/A,TRUE,"GENERAL";"TAB5",#N/A,TRUE,"GENERAL"}</definedName>
    <definedName name="swsw3" localSheetId="6" hidden="1">{"TAB1",#N/A,TRUE,"GENERAL";"TAB2",#N/A,TRUE,"GENERAL";"TAB3",#N/A,TRUE,"GENERAL";"TAB4",#N/A,TRUE,"GENERAL";"TAB5",#N/A,TRUE,"GENERAL"}</definedName>
    <definedName name="swsw3" localSheetId="9" hidden="1">{"TAB1",#N/A,TRUE,"GENERAL";"TAB2",#N/A,TRUE,"GENERAL";"TAB3",#N/A,TRUE,"GENERAL";"TAB4",#N/A,TRUE,"GENERAL";"TAB5",#N/A,TRUE,"GENERAL"}</definedName>
    <definedName name="swsw3" localSheetId="8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localSheetId="32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localSheetId="33" hidden="1">{"TAB1",#N/A,TRUE,"GENERAL";"TAB2",#N/A,TRUE,"GENERAL";"TAB3",#N/A,TRUE,"GENERAL";"TAB4",#N/A,TRUE,"GENERAL";"TAB5",#N/A,TRUE,"GENERAL"}</definedName>
    <definedName name="t5t5" localSheetId="7" hidden="1">{"TAB1",#N/A,TRUE,"GENERAL";"TAB2",#N/A,TRUE,"GENERAL";"TAB3",#N/A,TRUE,"GENERAL";"TAB4",#N/A,TRUE,"GENERAL";"TAB5",#N/A,TRUE,"GENERAL"}</definedName>
    <definedName name="t5t5" localSheetId="10" hidden="1">{"TAB1",#N/A,TRUE,"GENERAL";"TAB2",#N/A,TRUE,"GENERAL";"TAB3",#N/A,TRUE,"GENERAL";"TAB4",#N/A,TRUE,"GENERAL";"TAB5",#N/A,TRUE,"GENERAL"}</definedName>
    <definedName name="t5t5" localSheetId="6" hidden="1">{"TAB1",#N/A,TRUE,"GENERAL";"TAB2",#N/A,TRUE,"GENERAL";"TAB3",#N/A,TRUE,"GENERAL";"TAB4",#N/A,TRUE,"GENERAL";"TAB5",#N/A,TRUE,"GENERAL"}</definedName>
    <definedName name="t5t5" localSheetId="9" hidden="1">{"TAB1",#N/A,TRUE,"GENERAL";"TAB2",#N/A,TRUE,"GENERAL";"TAB3",#N/A,TRUE,"GENERAL";"TAB4",#N/A,TRUE,"GENERAL";"TAB5",#N/A,TRUE,"GENERAL"}</definedName>
    <definedName name="t5t5" localSheetId="8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C" localSheetId="5" hidden="1">{#N/A,#N/A,FALSE,"GRAFICO";#N/A,#N/A,FALSE,"CAJA (2)";#N/A,#N/A,FALSE,"TERCEROS-PROMEDIO";#N/A,#N/A,FALSE,"CAJA";#N/A,#N/A,FALSE,"INGRESOS1995-2003";#N/A,#N/A,FALSE,"GASTOS1995-2003"}</definedName>
    <definedName name="TC" localSheetId="32" hidden="1">{#N/A,#N/A,FALSE,"GRAFICO";#N/A,#N/A,FALSE,"CAJA (2)";#N/A,#N/A,FALSE,"TERCEROS-PROMEDIO";#N/A,#N/A,FALSE,"CAJA";#N/A,#N/A,FALSE,"INGRESOS1995-2003";#N/A,#N/A,FALSE,"GASTOS1995-2003"}</definedName>
    <definedName name="TC" localSheetId="0" hidden="1">{#N/A,#N/A,FALSE,"GRAFICO";#N/A,#N/A,FALSE,"CAJA (2)";#N/A,#N/A,FALSE,"TERCEROS-PROMEDIO";#N/A,#N/A,FALSE,"CAJA";#N/A,#N/A,FALSE,"INGRESOS1995-2003";#N/A,#N/A,FALSE,"GASTOS1995-2003"}</definedName>
    <definedName name="TC" localSheetId="33" hidden="1">{#N/A,#N/A,FALSE,"GRAFICO";#N/A,#N/A,FALSE,"CAJA (2)";#N/A,#N/A,FALSE,"TERCEROS-PROMEDIO";#N/A,#N/A,FALSE,"CAJA";#N/A,#N/A,FALSE,"INGRESOS1995-2003";#N/A,#N/A,FALSE,"GASTOS1995-2003"}</definedName>
    <definedName name="TC" localSheetId="7" hidden="1">{#N/A,#N/A,FALSE,"GRAFICO";#N/A,#N/A,FALSE,"CAJA (2)";#N/A,#N/A,FALSE,"TERCEROS-PROMEDIO";#N/A,#N/A,FALSE,"CAJA";#N/A,#N/A,FALSE,"INGRESOS1995-2003";#N/A,#N/A,FALSE,"GASTOS1995-2003"}</definedName>
    <definedName name="TC" localSheetId="10" hidden="1">{#N/A,#N/A,FALSE,"GRAFICO";#N/A,#N/A,FALSE,"CAJA (2)";#N/A,#N/A,FALSE,"TERCEROS-PROMEDIO";#N/A,#N/A,FALSE,"CAJA";#N/A,#N/A,FALSE,"INGRESOS1995-2003";#N/A,#N/A,FALSE,"GASTOS1995-2003"}</definedName>
    <definedName name="TC" localSheetId="6" hidden="1">{#N/A,#N/A,FALSE,"GRAFICO";#N/A,#N/A,FALSE,"CAJA (2)";#N/A,#N/A,FALSE,"TERCEROS-PROMEDIO";#N/A,#N/A,FALSE,"CAJA";#N/A,#N/A,FALSE,"INGRESOS1995-2003";#N/A,#N/A,FALSE,"GASTOS1995-2003"}</definedName>
    <definedName name="TC" localSheetId="9" hidden="1">{#N/A,#N/A,FALSE,"GRAFICO";#N/A,#N/A,FALSE,"CAJA (2)";#N/A,#N/A,FALSE,"TERCEROS-PROMEDIO";#N/A,#N/A,FALSE,"CAJA";#N/A,#N/A,FALSE,"INGRESOS1995-2003";#N/A,#N/A,FALSE,"GASTOS1995-2003"}</definedName>
    <definedName name="TC" localSheetId="8" hidden="1">{#N/A,#N/A,FALSE,"GRAFICO";#N/A,#N/A,FALSE,"CAJA (2)";#N/A,#N/A,FALSE,"TERCEROS-PROMEDIO";#N/A,#N/A,FALSE,"CAJA";#N/A,#N/A,FALSE,"INGRESOS1995-2003";#N/A,#N/A,FALSE,"GASTOS1995-2003"}</definedName>
    <definedName name="TC" localSheetId="2" hidden="1">{#N/A,#N/A,FALSE,"GRAFICO";#N/A,#N/A,FALSE,"CAJA (2)";#N/A,#N/A,FALSE,"TERCEROS-PROMEDIO";#N/A,#N/A,FALSE,"CAJA";#N/A,#N/A,FALSE,"INGRESOS1995-2003";#N/A,#N/A,FALSE,"GASTOS1995-2003"}</definedName>
    <definedName name="TC" localSheetId="4" hidden="1">{#N/A,#N/A,FALSE,"GRAFICO";#N/A,#N/A,FALSE,"CAJA (2)";#N/A,#N/A,FALSE,"TERCEROS-PROMEDIO";#N/A,#N/A,FALSE,"CAJA";#N/A,#N/A,FALSE,"INGRESOS1995-2003";#N/A,#N/A,FALSE,"GASTOS1995-2003"}</definedName>
    <definedName name="TC" hidden="1">{#N/A,#N/A,FALSE,"GRAFICO";#N/A,#N/A,FALSE,"CAJA (2)";#N/A,#N/A,FALSE,"TERCEROS-PROMEDIO";#N/A,#N/A,FALSE,"CAJA";#N/A,#N/A,FALSE,"INGRESOS1995-2003";#N/A,#N/A,FALSE,"GASTOS1995-2003"}</definedName>
    <definedName name="tdy" localSheetId="5" hidden="1">{"TAB1",#N/A,TRUE,"GENERAL";"TAB2",#N/A,TRUE,"GENERAL";"TAB3",#N/A,TRUE,"GENERAL";"TAB4",#N/A,TRUE,"GENERAL";"TAB5",#N/A,TRUE,"GENERAL"}</definedName>
    <definedName name="tdy" localSheetId="32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localSheetId="33" hidden="1">{"TAB1",#N/A,TRUE,"GENERAL";"TAB2",#N/A,TRUE,"GENERAL";"TAB3",#N/A,TRUE,"GENERAL";"TAB4",#N/A,TRUE,"GENERAL";"TAB5",#N/A,TRUE,"GENERAL"}</definedName>
    <definedName name="tdy" localSheetId="7" hidden="1">{"TAB1",#N/A,TRUE,"GENERAL";"TAB2",#N/A,TRUE,"GENERAL";"TAB3",#N/A,TRUE,"GENERAL";"TAB4",#N/A,TRUE,"GENERAL";"TAB5",#N/A,TRUE,"GENERAL"}</definedName>
    <definedName name="tdy" localSheetId="10" hidden="1">{"TAB1",#N/A,TRUE,"GENERAL";"TAB2",#N/A,TRUE,"GENERAL";"TAB3",#N/A,TRUE,"GENERAL";"TAB4",#N/A,TRUE,"GENERAL";"TAB5",#N/A,TRUE,"GENERAL"}</definedName>
    <definedName name="tdy" localSheetId="6" hidden="1">{"TAB1",#N/A,TRUE,"GENERAL";"TAB2",#N/A,TRUE,"GENERAL";"TAB3",#N/A,TRUE,"GENERAL";"TAB4",#N/A,TRUE,"GENERAL";"TAB5",#N/A,TRUE,"GENERAL"}</definedName>
    <definedName name="tdy" localSheetId="9" hidden="1">{"TAB1",#N/A,TRUE,"GENERAL";"TAB2",#N/A,TRUE,"GENERAL";"TAB3",#N/A,TRUE,"GENERAL";"TAB4",#N/A,TRUE,"GENERAL";"TAB5",#N/A,TRUE,"GENERAL"}</definedName>
    <definedName name="tdy" localSheetId="8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localSheetId="32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localSheetId="33" hidden="1">{"TAB1",#N/A,TRUE,"GENERAL";"TAB2",#N/A,TRUE,"GENERAL";"TAB3",#N/A,TRUE,"GENERAL";"TAB4",#N/A,TRUE,"GENERAL";"TAB5",#N/A,TRUE,"GENERAL"}</definedName>
    <definedName name="tewst" localSheetId="7" hidden="1">{"TAB1",#N/A,TRUE,"GENERAL";"TAB2",#N/A,TRUE,"GENERAL";"TAB3",#N/A,TRUE,"GENERAL";"TAB4",#N/A,TRUE,"GENERAL";"TAB5",#N/A,TRUE,"GENERAL"}</definedName>
    <definedName name="tewst" localSheetId="10" hidden="1">{"TAB1",#N/A,TRUE,"GENERAL";"TAB2",#N/A,TRUE,"GENERAL";"TAB3",#N/A,TRUE,"GENERAL";"TAB4",#N/A,TRUE,"GENERAL";"TAB5",#N/A,TRUE,"GENERAL"}</definedName>
    <definedName name="tewst" localSheetId="6" hidden="1">{"TAB1",#N/A,TRUE,"GENERAL";"TAB2",#N/A,TRUE,"GENERAL";"TAB3",#N/A,TRUE,"GENERAL";"TAB4",#N/A,TRUE,"GENERAL";"TAB5",#N/A,TRUE,"GENERAL"}</definedName>
    <definedName name="tewst" localSheetId="9" hidden="1">{"TAB1",#N/A,TRUE,"GENERAL";"TAB2",#N/A,TRUE,"GENERAL";"TAB3",#N/A,TRUE,"GENERAL";"TAB4",#N/A,TRUE,"GENERAL";"TAB5",#N/A,TRUE,"GENERAL"}</definedName>
    <definedName name="tewst" localSheetId="8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5" hidden="1">{"via1",#N/A,TRUE,"general";"via2",#N/A,TRUE,"general";"via3",#N/A,TRUE,"general"}</definedName>
    <definedName name="teytrh" localSheetId="32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localSheetId="33" hidden="1">{"via1",#N/A,TRUE,"general";"via2",#N/A,TRUE,"general";"via3",#N/A,TRUE,"general"}</definedName>
    <definedName name="teytrh" localSheetId="7" hidden="1">{"via1",#N/A,TRUE,"general";"via2",#N/A,TRUE,"general";"via3",#N/A,TRUE,"general"}</definedName>
    <definedName name="teytrh" localSheetId="10" hidden="1">{"via1",#N/A,TRUE,"general";"via2",#N/A,TRUE,"general";"via3",#N/A,TRUE,"general"}</definedName>
    <definedName name="teytrh" localSheetId="6" hidden="1">{"via1",#N/A,TRUE,"general";"via2",#N/A,TRUE,"general";"via3",#N/A,TRUE,"general"}</definedName>
    <definedName name="teytrh" localSheetId="9" hidden="1">{"via1",#N/A,TRUE,"general";"via2",#N/A,TRUE,"general";"via3",#N/A,TRUE,"general"}</definedName>
    <definedName name="teytrh" localSheetId="8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5" hidden="1">{"TAB1",#N/A,TRUE,"GENERAL";"TAB2",#N/A,TRUE,"GENERAL";"TAB3",#N/A,TRUE,"GENERAL";"TAB4",#N/A,TRUE,"GENERAL";"TAB5",#N/A,TRUE,"GENERAL"}</definedName>
    <definedName name="thdh" localSheetId="32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localSheetId="33" hidden="1">{"TAB1",#N/A,TRUE,"GENERAL";"TAB2",#N/A,TRUE,"GENERAL";"TAB3",#N/A,TRUE,"GENERAL";"TAB4",#N/A,TRUE,"GENERAL";"TAB5",#N/A,TRUE,"GENERAL"}</definedName>
    <definedName name="thdh" localSheetId="7" hidden="1">{"TAB1",#N/A,TRUE,"GENERAL";"TAB2",#N/A,TRUE,"GENERAL";"TAB3",#N/A,TRUE,"GENERAL";"TAB4",#N/A,TRUE,"GENERAL";"TAB5",#N/A,TRUE,"GENERAL"}</definedName>
    <definedName name="thdh" localSheetId="10" hidden="1">{"TAB1",#N/A,TRUE,"GENERAL";"TAB2",#N/A,TRUE,"GENERAL";"TAB3",#N/A,TRUE,"GENERAL";"TAB4",#N/A,TRUE,"GENERAL";"TAB5",#N/A,TRUE,"GENERAL"}</definedName>
    <definedName name="thdh" localSheetId="6" hidden="1">{"TAB1",#N/A,TRUE,"GENERAL";"TAB2",#N/A,TRUE,"GENERAL";"TAB3",#N/A,TRUE,"GENERAL";"TAB4",#N/A,TRUE,"GENERAL";"TAB5",#N/A,TRUE,"GENERAL"}</definedName>
    <definedName name="thdh" localSheetId="9" hidden="1">{"TAB1",#N/A,TRUE,"GENERAL";"TAB2",#N/A,TRUE,"GENERAL";"TAB3",#N/A,TRUE,"GENERAL";"TAB4",#N/A,TRUE,"GENERAL";"TAB5",#N/A,TRUE,"GENERAL"}</definedName>
    <definedName name="thdh" localSheetId="8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5" hidden="1">{"via1",#N/A,TRUE,"general";"via2",#N/A,TRUE,"general";"via3",#N/A,TRUE,"general"}</definedName>
    <definedName name="thtj" localSheetId="32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localSheetId="33" hidden="1">{"via1",#N/A,TRUE,"general";"via2",#N/A,TRUE,"general";"via3",#N/A,TRUE,"general"}</definedName>
    <definedName name="thtj" localSheetId="7" hidden="1">{"via1",#N/A,TRUE,"general";"via2",#N/A,TRUE,"general";"via3",#N/A,TRUE,"general"}</definedName>
    <definedName name="thtj" localSheetId="10" hidden="1">{"via1",#N/A,TRUE,"general";"via2",#N/A,TRUE,"general";"via3",#N/A,TRUE,"general"}</definedName>
    <definedName name="thtj" localSheetId="6" hidden="1">{"via1",#N/A,TRUE,"general";"via2",#N/A,TRUE,"general";"via3",#N/A,TRUE,"general"}</definedName>
    <definedName name="thtj" localSheetId="9" hidden="1">{"via1",#N/A,TRUE,"general";"via2",#N/A,TRUE,"general";"via3",#N/A,TRUE,"general"}</definedName>
    <definedName name="thtj" localSheetId="8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hidden="1">{"via1",#N/A,TRUE,"general";"via2",#N/A,TRUE,"general";"via3",#N/A,TRUE,"general"}</definedName>
    <definedName name="TK_1" localSheetId="11" hidden="1">[5]INST!#REF!</definedName>
    <definedName name="TK_1" localSheetId="13" hidden="1">[5]INST!#REF!</definedName>
    <definedName name="TK_1" localSheetId="14" hidden="1">[5]INST!#REF!</definedName>
    <definedName name="TK_1" localSheetId="17" hidden="1">[5]INST!#REF!</definedName>
    <definedName name="TK_1" localSheetId="18" hidden="1">[5]INST!#REF!</definedName>
    <definedName name="TK_1" localSheetId="19" hidden="1">[5]INST!#REF!</definedName>
    <definedName name="TK_1" localSheetId="20" hidden="1">[5]INST!#REF!</definedName>
    <definedName name="TK_1" localSheetId="22" hidden="1">[5]INST!#REF!</definedName>
    <definedName name="TK_1" localSheetId="23" hidden="1">[5]INST!#REF!</definedName>
    <definedName name="TK_1" localSheetId="24" hidden="1">[5]INST!#REF!</definedName>
    <definedName name="TK_1" localSheetId="25" hidden="1">[5]INST!#REF!</definedName>
    <definedName name="TK_1" localSheetId="26" hidden="1">[5]INST!#REF!</definedName>
    <definedName name="TK_1" localSheetId="27" hidden="1">[5]INST!#REF!</definedName>
    <definedName name="TK_1" localSheetId="28" hidden="1">[5]INST!#REF!</definedName>
    <definedName name="TK_1" localSheetId="29" hidden="1">[5]INST!#REF!</definedName>
    <definedName name="TK_1" localSheetId="30" hidden="1">[5]INST!#REF!</definedName>
    <definedName name="TK_1" localSheetId="32" hidden="1">[5]INST!#REF!</definedName>
    <definedName name="TK_1" localSheetId="1" hidden="1">[5]INST!#REF!</definedName>
    <definedName name="TK_1" localSheetId="2" hidden="1">[5]INST!#REF!</definedName>
    <definedName name="TK_1" localSheetId="3" hidden="1">[5]INST!#REF!</definedName>
    <definedName name="TK_1" hidden="1">[5]INST!#REF!</definedName>
    <definedName name="tortas" localSheetId="5" hidden="1">{"TAB1",#N/A,TRUE,"GENERAL";"TAB2",#N/A,TRUE,"GENERAL";"TAB3",#N/A,TRUE,"GENERAL";"TAB4",#N/A,TRUE,"GENERAL";"TAB5",#N/A,TRUE,"GENERAL"}</definedName>
    <definedName name="tortas" localSheetId="32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localSheetId="33" hidden="1">{"TAB1",#N/A,TRUE,"GENERAL";"TAB2",#N/A,TRUE,"GENERAL";"TAB3",#N/A,TRUE,"GENERAL";"TAB4",#N/A,TRUE,"GENERAL";"TAB5",#N/A,TRUE,"GENERAL"}</definedName>
    <definedName name="tortas" localSheetId="7" hidden="1">{"TAB1",#N/A,TRUE,"GENERAL";"TAB2",#N/A,TRUE,"GENERAL";"TAB3",#N/A,TRUE,"GENERAL";"TAB4",#N/A,TRUE,"GENERAL";"TAB5",#N/A,TRUE,"GENERAL"}</definedName>
    <definedName name="tortas" localSheetId="10" hidden="1">{"TAB1",#N/A,TRUE,"GENERAL";"TAB2",#N/A,TRUE,"GENERAL";"TAB3",#N/A,TRUE,"GENERAL";"TAB4",#N/A,TRUE,"GENERAL";"TAB5",#N/A,TRUE,"GENERAL"}</definedName>
    <definedName name="tortas" localSheetId="6" hidden="1">{"TAB1",#N/A,TRUE,"GENERAL";"TAB2",#N/A,TRUE,"GENERAL";"TAB3",#N/A,TRUE,"GENERAL";"TAB4",#N/A,TRUE,"GENERAL";"TAB5",#N/A,TRUE,"GENERAL"}</definedName>
    <definedName name="tortas" localSheetId="9" hidden="1">{"TAB1",#N/A,TRUE,"GENERAL";"TAB2",#N/A,TRUE,"GENERAL";"TAB3",#N/A,TRUE,"GENERAL";"TAB4",#N/A,TRUE,"GENERAL";"TAB5",#N/A,TRUE,"GENERAL"}</definedName>
    <definedName name="tortas" localSheetId="8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5" hidden="1">{"via1",#N/A,TRUE,"general";"via2",#N/A,TRUE,"general";"via3",#N/A,TRUE,"general"}</definedName>
    <definedName name="tortas2" localSheetId="32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localSheetId="33" hidden="1">{"via1",#N/A,TRUE,"general";"via2",#N/A,TRUE,"general";"via3",#N/A,TRUE,"general"}</definedName>
    <definedName name="tortas2" localSheetId="7" hidden="1">{"via1",#N/A,TRUE,"general";"via2",#N/A,TRUE,"general";"via3",#N/A,TRUE,"general"}</definedName>
    <definedName name="tortas2" localSheetId="10" hidden="1">{"via1",#N/A,TRUE,"general";"via2",#N/A,TRUE,"general";"via3",#N/A,TRUE,"general"}</definedName>
    <definedName name="tortas2" localSheetId="6" hidden="1">{"via1",#N/A,TRUE,"general";"via2",#N/A,TRUE,"general";"via3",#N/A,TRUE,"general"}</definedName>
    <definedName name="tortas2" localSheetId="9" hidden="1">{"via1",#N/A,TRUE,"general";"via2",#N/A,TRUE,"general";"via3",#N/A,TRUE,"general"}</definedName>
    <definedName name="tortas2" localSheetId="8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hidden="1">{"via1",#N/A,TRUE,"general";"via2",#N/A,TRUE,"general";"via3",#N/A,TRUE,"general"}</definedName>
    <definedName name="trest" localSheetId="5" hidden="1">{"TAB1",#N/A,TRUE,"GENERAL";"TAB2",#N/A,TRUE,"GENERAL";"TAB3",#N/A,TRUE,"GENERAL";"TAB4",#N/A,TRUE,"GENERAL";"TAB5",#N/A,TRUE,"GENERAL"}</definedName>
    <definedName name="trest" localSheetId="32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localSheetId="33" hidden="1">{"TAB1",#N/A,TRUE,"GENERAL";"TAB2",#N/A,TRUE,"GENERAL";"TAB3",#N/A,TRUE,"GENERAL";"TAB4",#N/A,TRUE,"GENERAL";"TAB5",#N/A,TRUE,"GENERAL"}</definedName>
    <definedName name="trest" localSheetId="7" hidden="1">{"TAB1",#N/A,TRUE,"GENERAL";"TAB2",#N/A,TRUE,"GENERAL";"TAB3",#N/A,TRUE,"GENERAL";"TAB4",#N/A,TRUE,"GENERAL";"TAB5",#N/A,TRUE,"GENERAL"}</definedName>
    <definedName name="trest" localSheetId="10" hidden="1">{"TAB1",#N/A,TRUE,"GENERAL";"TAB2",#N/A,TRUE,"GENERAL";"TAB3",#N/A,TRUE,"GENERAL";"TAB4",#N/A,TRUE,"GENERAL";"TAB5",#N/A,TRUE,"GENERAL"}</definedName>
    <definedName name="trest" localSheetId="6" hidden="1">{"TAB1",#N/A,TRUE,"GENERAL";"TAB2",#N/A,TRUE,"GENERAL";"TAB3",#N/A,TRUE,"GENERAL";"TAB4",#N/A,TRUE,"GENERAL";"TAB5",#N/A,TRUE,"GENERAL"}</definedName>
    <definedName name="trest" localSheetId="9" hidden="1">{"TAB1",#N/A,TRUE,"GENERAL";"TAB2",#N/A,TRUE,"GENERAL";"TAB3",#N/A,TRUE,"GENERAL";"TAB4",#N/A,TRUE,"GENERAL";"TAB5",#N/A,TRUE,"GENERAL"}</definedName>
    <definedName name="trest" localSheetId="8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localSheetId="32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33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localSheetId="10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localSheetId="9" hidden="1">{"TAB1",#N/A,TRUE,"GENERAL";"TAB2",#N/A,TRUE,"GENERAL";"TAB3",#N/A,TRUE,"GENERAL";"TAB4",#N/A,TRUE,"GENERAL";"TAB5",#N/A,TRUE,"GENERAL"}</definedName>
    <definedName name="tret" localSheetId="8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5" hidden="1">{"via1",#N/A,TRUE,"general";"via2",#N/A,TRUE,"general";"via3",#N/A,TRUE,"general"}</definedName>
    <definedName name="trh" localSheetId="32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localSheetId="33" hidden="1">{"via1",#N/A,TRUE,"general";"via2",#N/A,TRUE,"general";"via3",#N/A,TRUE,"general"}</definedName>
    <definedName name="trh" localSheetId="7" hidden="1">{"via1",#N/A,TRUE,"general";"via2",#N/A,TRUE,"general";"via3",#N/A,TRUE,"general"}</definedName>
    <definedName name="trh" localSheetId="10" hidden="1">{"via1",#N/A,TRUE,"general";"via2",#N/A,TRUE,"general";"via3",#N/A,TRUE,"general"}</definedName>
    <definedName name="trh" localSheetId="6" hidden="1">{"via1",#N/A,TRUE,"general";"via2",#N/A,TRUE,"general";"via3",#N/A,TRUE,"general"}</definedName>
    <definedName name="trh" localSheetId="9" hidden="1">{"via1",#N/A,TRUE,"general";"via2",#N/A,TRUE,"general";"via3",#N/A,TRUE,"general"}</definedName>
    <definedName name="trh" localSheetId="8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localSheetId="32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33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localSheetId="10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localSheetId="9" hidden="1">{"via1",#N/A,TRUE,"general";"via2",#N/A,TRUE,"general";"via3",#N/A,TRUE,"general"}</definedName>
    <definedName name="trhfh" localSheetId="8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localSheetId="32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localSheetId="33" hidden="1">{"via1",#N/A,TRUE,"general";"via2",#N/A,TRUE,"general";"via3",#N/A,TRUE,"general"}</definedName>
    <definedName name="trjfgjh" localSheetId="7" hidden="1">{"via1",#N/A,TRUE,"general";"via2",#N/A,TRUE,"general";"via3",#N/A,TRUE,"general"}</definedName>
    <definedName name="trjfgjh" localSheetId="10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localSheetId="9" hidden="1">{"via1",#N/A,TRUE,"general";"via2",#N/A,TRUE,"general";"via3",#N/A,TRUE,"general"}</definedName>
    <definedName name="trjfgjh" localSheetId="8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localSheetId="32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localSheetId="33" hidden="1">{"via1",#N/A,TRUE,"general";"via2",#N/A,TRUE,"general";"via3",#N/A,TRUE,"general"}</definedName>
    <definedName name="tru" localSheetId="7" hidden="1">{"via1",#N/A,TRUE,"general";"via2",#N/A,TRUE,"general";"via3",#N/A,TRUE,"general"}</definedName>
    <definedName name="tru" localSheetId="10" hidden="1">{"via1",#N/A,TRUE,"general";"via2",#N/A,TRUE,"general";"via3",#N/A,TRUE,"general"}</definedName>
    <definedName name="tru" localSheetId="6" hidden="1">{"via1",#N/A,TRUE,"general";"via2",#N/A,TRUE,"general";"via3",#N/A,TRUE,"general"}</definedName>
    <definedName name="tru" localSheetId="9" hidden="1">{"via1",#N/A,TRUE,"general";"via2",#N/A,TRUE,"general";"via3",#N/A,TRUE,"general"}</definedName>
    <definedName name="tru" localSheetId="8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localSheetId="32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33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localSheetId="10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localSheetId="9" hidden="1">{"via1",#N/A,TRUE,"general";"via2",#N/A,TRUE,"general";"via3",#N/A,TRUE,"general"}</definedName>
    <definedName name="truds" localSheetId="8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localSheetId="32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33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localSheetId="10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localSheetId="9" hidden="1">{"via1",#N/A,TRUE,"general";"via2",#N/A,TRUE,"general";"via3",#N/A,TRUE,"general"}</definedName>
    <definedName name="trutu" localSheetId="8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localSheetId="32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33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localSheetId="10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localSheetId="9" hidden="1">{"via1",#N/A,TRUE,"general";"via2",#N/A,TRUE,"general";"via3",#N/A,TRUE,"general"}</definedName>
    <definedName name="trydfg" localSheetId="8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localSheetId="32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33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localSheetId="10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localSheetId="9" hidden="1">{"via1",#N/A,TRUE,"general";"via2",#N/A,TRUE,"general";"via3",#N/A,TRUE,"general"}</definedName>
    <definedName name="trydtrygf" localSheetId="8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5" hidden="1">{"TAB1",#N/A,TRUE,"GENERAL";"TAB2",#N/A,TRUE,"GENERAL";"TAB3",#N/A,TRUE,"GENERAL";"TAB4",#N/A,TRUE,"GENERAL";"TAB5",#N/A,TRUE,"GENERAL"}</definedName>
    <definedName name="tryery" localSheetId="32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33" hidden="1">{"TAB1",#N/A,TRUE,"GENERAL";"TAB2",#N/A,TRUE,"GENERAL";"TAB3",#N/A,TRUE,"GENERAL";"TAB4",#N/A,TRUE,"GENERAL";"TAB5",#N/A,TRUE,"GENERAL"}</definedName>
    <definedName name="tryery" localSheetId="7" hidden="1">{"TAB1",#N/A,TRUE,"GENERAL";"TAB2",#N/A,TRUE,"GENERAL";"TAB3",#N/A,TRUE,"GENERAL";"TAB4",#N/A,TRUE,"GENERAL";"TAB5",#N/A,TRUE,"GENERAL"}</definedName>
    <definedName name="tryery" localSheetId="10" hidden="1">{"TAB1",#N/A,TRUE,"GENERAL";"TAB2",#N/A,TRUE,"GENERAL";"TAB3",#N/A,TRUE,"GENERAL";"TAB4",#N/A,TRUE,"GENERAL";"TAB5",#N/A,TRUE,"GENERAL"}</definedName>
    <definedName name="tryery" localSheetId="6" hidden="1">{"TAB1",#N/A,TRUE,"GENERAL";"TAB2",#N/A,TRUE,"GENERAL";"TAB3",#N/A,TRUE,"GENERAL";"TAB4",#N/A,TRUE,"GENERAL";"TAB5",#N/A,TRUE,"GENERAL"}</definedName>
    <definedName name="tryery" localSheetId="9" hidden="1">{"TAB1",#N/A,TRUE,"GENERAL";"TAB2",#N/A,TRUE,"GENERAL";"TAB3",#N/A,TRUE,"GENERAL";"TAB4",#N/A,TRUE,"GENERAL";"TAB5",#N/A,TRUE,"GENERAL"}</definedName>
    <definedName name="tryery" localSheetId="8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localSheetId="32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33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localSheetId="10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localSheetId="9" hidden="1">{"TAB1",#N/A,TRUE,"GENERAL";"TAB2",#N/A,TRUE,"GENERAL";"TAB3",#N/A,TRUE,"GENERAL";"TAB4",#N/A,TRUE,"GENERAL";"TAB5",#N/A,TRUE,"GENERAL"}</definedName>
    <definedName name="tryi6" localSheetId="8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5" hidden="1">{"via1",#N/A,TRUE,"general";"via2",#N/A,TRUE,"general";"via3",#N/A,TRUE,"general"}</definedName>
    <definedName name="tryrth" localSheetId="32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localSheetId="33" hidden="1">{"via1",#N/A,TRUE,"general";"via2",#N/A,TRUE,"general";"via3",#N/A,TRUE,"general"}</definedName>
    <definedName name="tryrth" localSheetId="7" hidden="1">{"via1",#N/A,TRUE,"general";"via2",#N/A,TRUE,"general";"via3",#N/A,TRUE,"general"}</definedName>
    <definedName name="tryrth" localSheetId="10" hidden="1">{"via1",#N/A,TRUE,"general";"via2",#N/A,TRUE,"general";"via3",#N/A,TRUE,"general"}</definedName>
    <definedName name="tryrth" localSheetId="6" hidden="1">{"via1",#N/A,TRUE,"general";"via2",#N/A,TRUE,"general";"via3",#N/A,TRUE,"general"}</definedName>
    <definedName name="tryrth" localSheetId="9" hidden="1">{"via1",#N/A,TRUE,"general";"via2",#N/A,TRUE,"general";"via3",#N/A,TRUE,"general"}</definedName>
    <definedName name="tryrth" localSheetId="8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5" hidden="1">{"TAB1",#N/A,TRUE,"GENERAL";"TAB2",#N/A,TRUE,"GENERAL";"TAB3",#N/A,TRUE,"GENERAL";"TAB4",#N/A,TRUE,"GENERAL";"TAB5",#N/A,TRUE,"GENERAL"}</definedName>
    <definedName name="tsert" localSheetId="32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33" hidden="1">{"TAB1",#N/A,TRUE,"GENERAL";"TAB2",#N/A,TRUE,"GENERAL";"TAB3",#N/A,TRUE,"GENERAL";"TAB4",#N/A,TRUE,"GENERAL";"TAB5",#N/A,TRUE,"GENERAL"}</definedName>
    <definedName name="tsert" localSheetId="7" hidden="1">{"TAB1",#N/A,TRUE,"GENERAL";"TAB2",#N/A,TRUE,"GENERAL";"TAB3",#N/A,TRUE,"GENERAL";"TAB4",#N/A,TRUE,"GENERAL";"TAB5",#N/A,TRUE,"GENERAL"}</definedName>
    <definedName name="tsert" localSheetId="10" hidden="1">{"TAB1",#N/A,TRUE,"GENERAL";"TAB2",#N/A,TRUE,"GENERAL";"TAB3",#N/A,TRUE,"GENERAL";"TAB4",#N/A,TRUE,"GENERAL";"TAB5",#N/A,TRUE,"GENERAL"}</definedName>
    <definedName name="tsert" localSheetId="6" hidden="1">{"TAB1",#N/A,TRUE,"GENERAL";"TAB2",#N/A,TRUE,"GENERAL";"TAB3",#N/A,TRUE,"GENERAL";"TAB4",#N/A,TRUE,"GENERAL";"TAB5",#N/A,TRUE,"GENERAL"}</definedName>
    <definedName name="tsert" localSheetId="9" hidden="1">{"TAB1",#N/A,TRUE,"GENERAL";"TAB2",#N/A,TRUE,"GENERAL";"TAB3",#N/A,TRUE,"GENERAL";"TAB4",#N/A,TRUE,"GENERAL";"TAB5",#N/A,TRUE,"GENERAL"}</definedName>
    <definedName name="tsert" localSheetId="8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5" hidden="1">{"via1",#N/A,TRUE,"general";"via2",#N/A,TRUE,"general";"via3",#N/A,TRUE,"general"}</definedName>
    <definedName name="TTR" localSheetId="32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localSheetId="33" hidden="1">{"via1",#N/A,TRUE,"general";"via2",#N/A,TRUE,"general";"via3",#N/A,TRUE,"general"}</definedName>
    <definedName name="TTR" localSheetId="7" hidden="1">{"via1",#N/A,TRUE,"general";"via2",#N/A,TRUE,"general";"via3",#N/A,TRUE,"general"}</definedName>
    <definedName name="TTR" localSheetId="10" hidden="1">{"via1",#N/A,TRUE,"general";"via2",#N/A,TRUE,"general";"via3",#N/A,TRUE,"general"}</definedName>
    <definedName name="TTR" localSheetId="6" hidden="1">{"via1",#N/A,TRUE,"general";"via2",#N/A,TRUE,"general";"via3",#N/A,TRUE,"general"}</definedName>
    <definedName name="TTR" localSheetId="9" hidden="1">{"via1",#N/A,TRUE,"general";"via2",#N/A,TRUE,"general";"via3",#N/A,TRUE,"general"}</definedName>
    <definedName name="TTR" localSheetId="8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localSheetId="32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33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localSheetId="10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localSheetId="9" hidden="1">{"via1",#N/A,TRUE,"general";"via2",#N/A,TRUE,"general";"via3",#N/A,TRUE,"general"}</definedName>
    <definedName name="ttrff" localSheetId="8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5" hidden="1">{"TAB1",#N/A,TRUE,"GENERAL";"TAB2",#N/A,TRUE,"GENERAL";"TAB3",#N/A,TRUE,"GENERAL";"TAB4",#N/A,TRUE,"GENERAL";"TAB5",#N/A,TRUE,"GENERAL"}</definedName>
    <definedName name="ttt" localSheetId="32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33" hidden="1">{"TAB1",#N/A,TRUE,"GENERAL";"TAB2",#N/A,TRUE,"GENERAL";"TAB3",#N/A,TRUE,"GENERAL";"TAB4",#N/A,TRUE,"GENERAL";"TAB5",#N/A,TRUE,"GENERAL"}</definedName>
    <definedName name="ttt" localSheetId="7" hidden="1">{"TAB1",#N/A,TRUE,"GENERAL";"TAB2",#N/A,TRUE,"GENERAL";"TAB3",#N/A,TRUE,"GENERAL";"TAB4",#N/A,TRUE,"GENERAL";"TAB5",#N/A,TRUE,"GENERAL"}</definedName>
    <definedName name="ttt" localSheetId="10" hidden="1">{"TAB1",#N/A,TRUE,"GENERAL";"TAB2",#N/A,TRUE,"GENERAL";"TAB3",#N/A,TRUE,"GENERAL";"TAB4",#N/A,TRUE,"GENERAL";"TAB5",#N/A,TRUE,"GENERAL"}</definedName>
    <definedName name="ttt" localSheetId="6" hidden="1">{"TAB1",#N/A,TRUE,"GENERAL";"TAB2",#N/A,TRUE,"GENERAL";"TAB3",#N/A,TRUE,"GENERAL";"TAB4",#N/A,TRUE,"GENERAL";"TAB5",#N/A,TRUE,"GENERAL"}</definedName>
    <definedName name="ttt" localSheetId="9" hidden="1">{"TAB1",#N/A,TRUE,"GENERAL";"TAB2",#N/A,TRUE,"GENERAL";"TAB3",#N/A,TRUE,"GENERAL";"TAB4",#N/A,TRUE,"GENERAL";"TAB5",#N/A,TRUE,"GENERAL"}</definedName>
    <definedName name="ttt" localSheetId="8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5" hidden="1">{"via1",#N/A,TRUE,"general";"via2",#N/A,TRUE,"general";"via3",#N/A,TRUE,"general"}</definedName>
    <definedName name="tttt7" localSheetId="32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localSheetId="33" hidden="1">{"via1",#N/A,TRUE,"general";"via2",#N/A,TRUE,"general";"via3",#N/A,TRUE,"general"}</definedName>
    <definedName name="tttt7" localSheetId="7" hidden="1">{"via1",#N/A,TRUE,"general";"via2",#N/A,TRUE,"general";"via3",#N/A,TRUE,"general"}</definedName>
    <definedName name="tttt7" localSheetId="10" hidden="1">{"via1",#N/A,TRUE,"general";"via2",#N/A,TRUE,"general";"via3",#N/A,TRUE,"general"}</definedName>
    <definedName name="tttt7" localSheetId="6" hidden="1">{"via1",#N/A,TRUE,"general";"via2",#N/A,TRUE,"general";"via3",#N/A,TRUE,"general"}</definedName>
    <definedName name="tttt7" localSheetId="9" hidden="1">{"via1",#N/A,TRUE,"general";"via2",#N/A,TRUE,"general";"via3",#N/A,TRUE,"general"}</definedName>
    <definedName name="tttt7" localSheetId="8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5" hidden="1">{"TAB1",#N/A,TRUE,"GENERAL";"TAB2",#N/A,TRUE,"GENERAL";"TAB3",#N/A,TRUE,"GENERAL";"TAB4",#N/A,TRUE,"GENERAL";"TAB5",#N/A,TRUE,"GENERAL"}</definedName>
    <definedName name="tttthy" localSheetId="32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33" hidden="1">{"TAB1",#N/A,TRUE,"GENERAL";"TAB2",#N/A,TRUE,"GENERAL";"TAB3",#N/A,TRUE,"GENERAL";"TAB4",#N/A,TRUE,"GENERAL";"TAB5",#N/A,TRUE,"GENERAL"}</definedName>
    <definedName name="tttthy" localSheetId="7" hidden="1">{"TAB1",#N/A,TRUE,"GENERAL";"TAB2",#N/A,TRUE,"GENERAL";"TAB3",#N/A,TRUE,"GENERAL";"TAB4",#N/A,TRUE,"GENERAL";"TAB5",#N/A,TRUE,"GENERAL"}</definedName>
    <definedName name="tttthy" localSheetId="10" hidden="1">{"TAB1",#N/A,TRUE,"GENERAL";"TAB2",#N/A,TRUE,"GENERAL";"TAB3",#N/A,TRUE,"GENERAL";"TAB4",#N/A,TRUE,"GENERAL";"TAB5",#N/A,TRUE,"GENERAL"}</definedName>
    <definedName name="tttthy" localSheetId="6" hidden="1">{"TAB1",#N/A,TRUE,"GENERAL";"TAB2",#N/A,TRUE,"GENERAL";"TAB3",#N/A,TRUE,"GENERAL";"TAB4",#N/A,TRUE,"GENERAL";"TAB5",#N/A,TRUE,"GENERAL"}</definedName>
    <definedName name="tttthy" localSheetId="9" hidden="1">{"TAB1",#N/A,TRUE,"GENERAL";"TAB2",#N/A,TRUE,"GENERAL";"TAB3",#N/A,TRUE,"GENERAL";"TAB4",#N/A,TRUE,"GENERAL";"TAB5",#N/A,TRUE,"GENERAL"}</definedName>
    <definedName name="tttthy" localSheetId="8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5" hidden="1">{"via1",#N/A,TRUE,"general";"via2",#N/A,TRUE,"general";"via3",#N/A,TRUE,"general"}</definedName>
    <definedName name="ttttr" localSheetId="32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localSheetId="33" hidden="1">{"via1",#N/A,TRUE,"general";"via2",#N/A,TRUE,"general";"via3",#N/A,TRUE,"general"}</definedName>
    <definedName name="ttttr" localSheetId="7" hidden="1">{"via1",#N/A,TRUE,"general";"via2",#N/A,TRUE,"general";"via3",#N/A,TRUE,"general"}</definedName>
    <definedName name="ttttr" localSheetId="10" hidden="1">{"via1",#N/A,TRUE,"general";"via2",#N/A,TRUE,"general";"via3",#N/A,TRUE,"general"}</definedName>
    <definedName name="ttttr" localSheetId="6" hidden="1">{"via1",#N/A,TRUE,"general";"via2",#N/A,TRUE,"general";"via3",#N/A,TRUE,"general"}</definedName>
    <definedName name="ttttr" localSheetId="9" hidden="1">{"via1",#N/A,TRUE,"general";"via2",#N/A,TRUE,"general";"via3",#N/A,TRUE,"general"}</definedName>
    <definedName name="ttttr" localSheetId="8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5" hidden="1">{"TAB1",#N/A,TRUE,"GENERAL";"TAB2",#N/A,TRUE,"GENERAL";"TAB3",#N/A,TRUE,"GENERAL";"TAB4",#N/A,TRUE,"GENERAL";"TAB5",#N/A,TRUE,"GENERAL"}</definedName>
    <definedName name="ttttt" localSheetId="32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33" hidden="1">{"TAB1",#N/A,TRUE,"GENERAL";"TAB2",#N/A,TRUE,"GENERAL";"TAB3",#N/A,TRUE,"GENERAL";"TAB4",#N/A,TRUE,"GENERAL";"TAB5",#N/A,TRUE,"GENERAL"}</definedName>
    <definedName name="ttttt" localSheetId="7" hidden="1">{"TAB1",#N/A,TRUE,"GENERAL";"TAB2",#N/A,TRUE,"GENERAL";"TAB3",#N/A,TRUE,"GENERAL";"TAB4",#N/A,TRUE,"GENERAL";"TAB5",#N/A,TRUE,"GENERAL"}</definedName>
    <definedName name="ttttt" localSheetId="10" hidden="1">{"TAB1",#N/A,TRUE,"GENERAL";"TAB2",#N/A,TRUE,"GENERAL";"TAB3",#N/A,TRUE,"GENERAL";"TAB4",#N/A,TRUE,"GENERAL";"TAB5",#N/A,TRUE,"GENERAL"}</definedName>
    <definedName name="ttttt" localSheetId="6" hidden="1">{"TAB1",#N/A,TRUE,"GENERAL";"TAB2",#N/A,TRUE,"GENERAL";"TAB3",#N/A,TRUE,"GENERAL";"TAB4",#N/A,TRUE,"GENERAL";"TAB5",#N/A,TRUE,"GENERAL"}</definedName>
    <definedName name="ttttt" localSheetId="9" hidden="1">{"TAB1",#N/A,TRUE,"GENERAL";"TAB2",#N/A,TRUE,"GENERAL";"TAB3",#N/A,TRUE,"GENERAL";"TAB4",#N/A,TRUE,"GENERAL";"TAB5",#N/A,TRUE,"GENERAL"}</definedName>
    <definedName name="ttttt" localSheetId="8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5" hidden="1">{"via1",#N/A,TRUE,"general";"via2",#N/A,TRUE,"general";"via3",#N/A,TRUE,"general"}</definedName>
    <definedName name="tu" localSheetId="32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localSheetId="33" hidden="1">{"via1",#N/A,TRUE,"general";"via2",#N/A,TRUE,"general";"via3",#N/A,TRUE,"general"}</definedName>
    <definedName name="tu" localSheetId="7" hidden="1">{"via1",#N/A,TRUE,"general";"via2",#N/A,TRUE,"general";"via3",#N/A,TRUE,"general"}</definedName>
    <definedName name="tu" localSheetId="10" hidden="1">{"via1",#N/A,TRUE,"general";"via2",#N/A,TRUE,"general";"via3",#N/A,TRUE,"general"}</definedName>
    <definedName name="tu" localSheetId="6" hidden="1">{"via1",#N/A,TRUE,"general";"via2",#N/A,TRUE,"general";"via3",#N/A,TRUE,"general"}</definedName>
    <definedName name="tu" localSheetId="9" hidden="1">{"via1",#N/A,TRUE,"general";"via2",#N/A,TRUE,"general";"via3",#N/A,TRUE,"general"}</definedName>
    <definedName name="tu" localSheetId="8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11" hidden="1">#REF!</definedName>
    <definedName name="TUBERIA" localSheetId="13" hidden="1">#REF!</definedName>
    <definedName name="TUBERIA" localSheetId="14" hidden="1">#REF!</definedName>
    <definedName name="TUBERIA" localSheetId="17" hidden="1">#REF!</definedName>
    <definedName name="TUBERIA" localSheetId="18" hidden="1">#REF!</definedName>
    <definedName name="TUBERIA" localSheetId="19" hidden="1">#REF!</definedName>
    <definedName name="TUBERIA" localSheetId="20" hidden="1">#REF!</definedName>
    <definedName name="TUBERIA" localSheetId="22" hidden="1">#REF!</definedName>
    <definedName name="TUBERIA" localSheetId="23" hidden="1">#REF!</definedName>
    <definedName name="TUBERIA" localSheetId="24" hidden="1">#REF!</definedName>
    <definedName name="TUBERIA" localSheetId="25" hidden="1">#REF!</definedName>
    <definedName name="TUBERIA" localSheetId="26" hidden="1">#REF!</definedName>
    <definedName name="TUBERIA" localSheetId="27" hidden="1">#REF!</definedName>
    <definedName name="TUBERIA" localSheetId="28" hidden="1">#REF!</definedName>
    <definedName name="TUBERIA" localSheetId="29" hidden="1">#REF!</definedName>
    <definedName name="TUBERIA" localSheetId="30" hidden="1">#REF!</definedName>
    <definedName name="TUBERIA" localSheetId="32" hidden="1">#REF!</definedName>
    <definedName name="TUBERIA" localSheetId="1" hidden="1">#REF!</definedName>
    <definedName name="TUBERIA" localSheetId="2" hidden="1">#REF!</definedName>
    <definedName name="TUBERIA" localSheetId="3" hidden="1">#REF!</definedName>
    <definedName name="TUBERIA" hidden="1">#REF!</definedName>
    <definedName name="TUBERIA1" localSheetId="11" hidden="1">#REF!</definedName>
    <definedName name="TUBERIA1" localSheetId="13" hidden="1">#REF!</definedName>
    <definedName name="TUBERIA1" localSheetId="14" hidden="1">#REF!</definedName>
    <definedName name="TUBERIA1" localSheetId="17" hidden="1">#REF!</definedName>
    <definedName name="TUBERIA1" localSheetId="18" hidden="1">#REF!</definedName>
    <definedName name="TUBERIA1" localSheetId="19" hidden="1">#REF!</definedName>
    <definedName name="TUBERIA1" localSheetId="20" hidden="1">#REF!</definedName>
    <definedName name="TUBERIA1" localSheetId="22" hidden="1">#REF!</definedName>
    <definedName name="TUBERIA1" localSheetId="23" hidden="1">#REF!</definedName>
    <definedName name="TUBERIA1" localSheetId="24" hidden="1">#REF!</definedName>
    <definedName name="TUBERIA1" localSheetId="25" hidden="1">#REF!</definedName>
    <definedName name="TUBERIA1" localSheetId="26" hidden="1">#REF!</definedName>
    <definedName name="TUBERIA1" localSheetId="27" hidden="1">#REF!</definedName>
    <definedName name="TUBERIA1" localSheetId="28" hidden="1">#REF!</definedName>
    <definedName name="TUBERIA1" localSheetId="29" hidden="1">#REF!</definedName>
    <definedName name="TUBERIA1" localSheetId="30" hidden="1">#REF!</definedName>
    <definedName name="TUBERIA1" localSheetId="5" hidden="1">#REF!</definedName>
    <definedName name="TUBERIA1" localSheetId="32" hidden="1">#REF!</definedName>
    <definedName name="TUBERIA1" localSheetId="0" hidden="1">#REF!</definedName>
    <definedName name="TUBERIA1" localSheetId="33" hidden="1">#REF!</definedName>
    <definedName name="TUBERIA1" localSheetId="1" hidden="1">#REF!</definedName>
    <definedName name="TUBERIA1" localSheetId="7" hidden="1">#REF!</definedName>
    <definedName name="TUBERIA1" localSheetId="10" hidden="1">#REF!</definedName>
    <definedName name="TUBERIA1" localSheetId="6" hidden="1">#REF!</definedName>
    <definedName name="TUBERIA1" localSheetId="9" hidden="1">#REF!</definedName>
    <definedName name="TUBERIA1" localSheetId="8" hidden="1">#REF!</definedName>
    <definedName name="TUBERIA1" localSheetId="2" hidden="1">#REF!</definedName>
    <definedName name="TUBERIA1" localSheetId="4" hidden="1">#REF!</definedName>
    <definedName name="TUBERIA1" localSheetId="3" hidden="1">#REF!</definedName>
    <definedName name="TUBERIA1" hidden="1">#REF!</definedName>
    <definedName name="tur" localSheetId="5" hidden="1">{"TAB1",#N/A,TRUE,"GENERAL";"TAB2",#N/A,TRUE,"GENERAL";"TAB3",#N/A,TRUE,"GENERAL";"TAB4",#N/A,TRUE,"GENERAL";"TAB5",#N/A,TRUE,"GENERAL"}</definedName>
    <definedName name="tur" localSheetId="32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localSheetId="33" hidden="1">{"TAB1",#N/A,TRUE,"GENERAL";"TAB2",#N/A,TRUE,"GENERAL";"TAB3",#N/A,TRUE,"GENERAL";"TAB4",#N/A,TRUE,"GENERAL";"TAB5",#N/A,TRUE,"GENERAL"}</definedName>
    <definedName name="tur" localSheetId="7" hidden="1">{"TAB1",#N/A,TRUE,"GENERAL";"TAB2",#N/A,TRUE,"GENERAL";"TAB3",#N/A,TRUE,"GENERAL";"TAB4",#N/A,TRUE,"GENERAL";"TAB5",#N/A,TRUE,"GENERAL"}</definedName>
    <definedName name="tur" localSheetId="10" hidden="1">{"TAB1",#N/A,TRUE,"GENERAL";"TAB2",#N/A,TRUE,"GENERAL";"TAB3",#N/A,TRUE,"GENERAL";"TAB4",#N/A,TRUE,"GENERAL";"TAB5",#N/A,TRUE,"GENERAL"}</definedName>
    <definedName name="tur" localSheetId="6" hidden="1">{"TAB1",#N/A,TRUE,"GENERAL";"TAB2",#N/A,TRUE,"GENERAL";"TAB3",#N/A,TRUE,"GENERAL";"TAB4",#N/A,TRUE,"GENERAL";"TAB5",#N/A,TRUE,"GENERAL"}</definedName>
    <definedName name="tur" localSheetId="9" hidden="1">{"TAB1",#N/A,TRUE,"GENERAL";"TAB2",#N/A,TRUE,"GENERAL";"TAB3",#N/A,TRUE,"GENERAL";"TAB4",#N/A,TRUE,"GENERAL";"TAB5",#N/A,TRUE,"GENERAL"}</definedName>
    <definedName name="tur" localSheetId="8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localSheetId="32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33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localSheetId="10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localSheetId="9" hidden="1">{"TAB1",#N/A,TRUE,"GENERAL";"TAB2",#N/A,TRUE,"GENERAL";"TAB3",#N/A,TRUE,"GENERAL";"TAB4",#N/A,TRUE,"GENERAL";"TAB5",#N/A,TRUE,"GENERAL"}</definedName>
    <definedName name="turu" localSheetId="8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localSheetId="32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localSheetId="33" hidden="1">{"TAB1",#N/A,TRUE,"GENERAL";"TAB2",#N/A,TRUE,"GENERAL";"TAB3",#N/A,TRUE,"GENERAL";"TAB4",#N/A,TRUE,"GENERAL";"TAB5",#N/A,TRUE,"GENERAL"}</definedName>
    <definedName name="twer" localSheetId="7" hidden="1">{"TAB1",#N/A,TRUE,"GENERAL";"TAB2",#N/A,TRUE,"GENERAL";"TAB3",#N/A,TRUE,"GENERAL";"TAB4",#N/A,TRUE,"GENERAL";"TAB5",#N/A,TRUE,"GENERAL"}</definedName>
    <definedName name="twer" localSheetId="10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localSheetId="9" hidden="1">{"TAB1",#N/A,TRUE,"GENERAL";"TAB2",#N/A,TRUE,"GENERAL";"TAB3",#N/A,TRUE,"GENERAL";"TAB4",#N/A,TRUE,"GENERAL";"TAB5",#N/A,TRUE,"GENERAL"}</definedName>
    <definedName name="twer" localSheetId="8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localSheetId="32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33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localSheetId="10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localSheetId="9" hidden="1">{"TAB1",#N/A,TRUE,"GENERAL";"TAB2",#N/A,TRUE,"GENERAL";"TAB3",#N/A,TRUE,"GENERAL";"TAB4",#N/A,TRUE,"GENERAL";"TAB5",#N/A,TRUE,"GENERAL"}</definedName>
    <definedName name="twet" localSheetId="8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5" hidden="1">{"via1",#N/A,TRUE,"general";"via2",#N/A,TRUE,"general";"via3",#N/A,TRUE,"general"}</definedName>
    <definedName name="ty" localSheetId="32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localSheetId="33" hidden="1">{"via1",#N/A,TRUE,"general";"via2",#N/A,TRUE,"general";"via3",#N/A,TRUE,"general"}</definedName>
    <definedName name="ty" localSheetId="7" hidden="1">{"via1",#N/A,TRUE,"general";"via2",#N/A,TRUE,"general";"via3",#N/A,TRUE,"general"}</definedName>
    <definedName name="ty" localSheetId="10" hidden="1">{"via1",#N/A,TRUE,"general";"via2",#N/A,TRUE,"general";"via3",#N/A,TRUE,"general"}</definedName>
    <definedName name="ty" localSheetId="6" hidden="1">{"via1",#N/A,TRUE,"general";"via2",#N/A,TRUE,"general";"via3",#N/A,TRUE,"general"}</definedName>
    <definedName name="ty" localSheetId="9" hidden="1">{"via1",#N/A,TRUE,"general";"via2",#N/A,TRUE,"general";"via3",#N/A,TRUE,"general"}</definedName>
    <definedName name="ty" localSheetId="8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localSheetId="32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33" hidden="1">{"via1",#N/A,TRUE,"general";"via2",#N/A,TRUE,"general";"via3",#N/A,TRUE,"general"}</definedName>
    <definedName name="tyery" localSheetId="7" hidden="1">{"via1",#N/A,TRUE,"general";"via2",#N/A,TRUE,"general";"via3",#N/A,TRUE,"general"}</definedName>
    <definedName name="tyery" localSheetId="10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localSheetId="9" hidden="1">{"via1",#N/A,TRUE,"general";"via2",#N/A,TRUE,"general";"via3",#N/A,TRUE,"general"}</definedName>
    <definedName name="tyery" localSheetId="8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5" hidden="1">{"TAB1",#N/A,TRUE,"GENERAL";"TAB2",#N/A,TRUE,"GENERAL";"TAB3",#N/A,TRUE,"GENERAL";"TAB4",#N/A,TRUE,"GENERAL";"TAB5",#N/A,TRUE,"GENERAL"}</definedName>
    <definedName name="tyj" localSheetId="32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33" hidden="1">{"TAB1",#N/A,TRUE,"GENERAL";"TAB2",#N/A,TRUE,"GENERAL";"TAB3",#N/A,TRUE,"GENERAL";"TAB4",#N/A,TRUE,"GENERAL";"TAB5",#N/A,TRUE,"GENERAL"}</definedName>
    <definedName name="tyj" localSheetId="7" hidden="1">{"TAB1",#N/A,TRUE,"GENERAL";"TAB2",#N/A,TRUE,"GENERAL";"TAB3",#N/A,TRUE,"GENERAL";"TAB4",#N/A,TRUE,"GENERAL";"TAB5",#N/A,TRUE,"GENERAL"}</definedName>
    <definedName name="tyj" localSheetId="10" hidden="1">{"TAB1",#N/A,TRUE,"GENERAL";"TAB2",#N/A,TRUE,"GENERAL";"TAB3",#N/A,TRUE,"GENERAL";"TAB4",#N/A,TRUE,"GENERAL";"TAB5",#N/A,TRUE,"GENERAL"}</definedName>
    <definedName name="tyj" localSheetId="6" hidden="1">{"TAB1",#N/A,TRUE,"GENERAL";"TAB2",#N/A,TRUE,"GENERAL";"TAB3",#N/A,TRUE,"GENERAL";"TAB4",#N/A,TRUE,"GENERAL";"TAB5",#N/A,TRUE,"GENERAL"}</definedName>
    <definedName name="tyj" localSheetId="9" hidden="1">{"TAB1",#N/A,TRUE,"GENERAL";"TAB2",#N/A,TRUE,"GENERAL";"TAB3",#N/A,TRUE,"GENERAL";"TAB4",#N/A,TRUE,"GENERAL";"TAB5",#N/A,TRUE,"GENERAL"}</definedName>
    <definedName name="tyj" localSheetId="8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localSheetId="32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33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localSheetId="10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localSheetId="9" hidden="1">{"TAB1",#N/A,TRUE,"GENERAL";"TAB2",#N/A,TRUE,"GENERAL";"TAB3",#N/A,TRUE,"GENERAL";"TAB4",#N/A,TRUE,"GENERAL";"TAB5",#N/A,TRUE,"GENERAL"}</definedName>
    <definedName name="tyjtyj" localSheetId="8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localSheetId="32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33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localSheetId="10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localSheetId="9" hidden="1">{"TAB1",#N/A,TRUE,"GENERAL";"TAB2",#N/A,TRUE,"GENERAL";"TAB3",#N/A,TRUE,"GENERAL";"TAB4",#N/A,TRUE,"GENERAL";"TAB5",#N/A,TRUE,"GENERAL"}</definedName>
    <definedName name="tyjytjuyjuy" localSheetId="8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5" hidden="1">{"via1",#N/A,TRUE,"general";"via2",#N/A,TRUE,"general";"via3",#N/A,TRUE,"general"}</definedName>
    <definedName name="tyk" localSheetId="32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localSheetId="33" hidden="1">{"via1",#N/A,TRUE,"general";"via2",#N/A,TRUE,"general";"via3",#N/A,TRUE,"general"}</definedName>
    <definedName name="tyk" localSheetId="7" hidden="1">{"via1",#N/A,TRUE,"general";"via2",#N/A,TRUE,"general";"via3",#N/A,TRUE,"general"}</definedName>
    <definedName name="tyk" localSheetId="10" hidden="1">{"via1",#N/A,TRUE,"general";"via2",#N/A,TRUE,"general";"via3",#N/A,TRUE,"general"}</definedName>
    <definedName name="tyk" localSheetId="6" hidden="1">{"via1",#N/A,TRUE,"general";"via2",#N/A,TRUE,"general";"via3",#N/A,TRUE,"general"}</definedName>
    <definedName name="tyk" localSheetId="9" hidden="1">{"via1",#N/A,TRUE,"general";"via2",#N/A,TRUE,"general";"via3",#N/A,TRUE,"general"}</definedName>
    <definedName name="tyk" localSheetId="8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localSheetId="32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33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localSheetId="10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localSheetId="9" hidden="1">{"via1",#N/A,TRUE,"general";"via2",#N/A,TRUE,"general";"via3",#N/A,TRUE,"general"}</definedName>
    <definedName name="tym" localSheetId="8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localSheetId="32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33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localSheetId="10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localSheetId="9" hidden="1">{"via1",#N/A,TRUE,"general";"via2",#N/A,TRUE,"general";"via3",#N/A,TRUE,"general"}</definedName>
    <definedName name="tyr" localSheetId="8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localSheetId="32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33" hidden="1">{"TAB1",#N/A,TRUE,"GENERAL";"TAB2",#N/A,TRUE,"GENERAL";"TAB3",#N/A,TRUE,"GENERAL";"TAB4",#N/A,TRUE,"GENERAL";"TAB5",#N/A,TRUE,"GENERAL"}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localSheetId="10" hidden="1">{"TAB1",#N/A,TRUE,"GENERAL";"TAB2",#N/A,TRUE,"GENERAL";"TAB3",#N/A,TRUE,"GENERAL";"TAB4",#N/A,TRUE,"GENERAL";"TAB5",#N/A,TRUE,"GENERAL"}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localSheetId="9" hidden="1">{"TAB1",#N/A,TRUE,"GENERAL";"TAB2",#N/A,TRUE,"GENERAL";"TAB3",#N/A,TRUE,"GENERAL";"TAB4",#N/A,TRUE,"GENERAL";"TAB5",#N/A,TRUE,"GENERAL"}</definedName>
    <definedName name="tytgfhgfh" localSheetId="8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localSheetId="32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33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localSheetId="10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localSheetId="9" hidden="1">{"TAB1",#N/A,TRUE,"GENERAL";"TAB2",#N/A,TRUE,"GENERAL";"TAB3",#N/A,TRUE,"GENERAL";"TAB4",#N/A,TRUE,"GENERAL";"TAB5",#N/A,TRUE,"GENERAL"}</definedName>
    <definedName name="tyty" localSheetId="8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localSheetId="32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33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localSheetId="10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localSheetId="9" hidden="1">{"TAB1",#N/A,TRUE,"GENERAL";"TAB2",#N/A,TRUE,"GENERAL";"TAB3",#N/A,TRUE,"GENERAL";"TAB4",#N/A,TRUE,"GENERAL";"TAB5",#N/A,TRUE,"GENERAL"}</definedName>
    <definedName name="TYUIYI" localSheetId="8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localSheetId="32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33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localSheetId="10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localSheetId="9" hidden="1">{"TAB1",#N/A,TRUE,"GENERAL";"TAB2",#N/A,TRUE,"GENERAL";"TAB3",#N/A,TRUE,"GENERAL";"TAB4",#N/A,TRUE,"GENERAL";"TAB5",#N/A,TRUE,"GENERAL"}</definedName>
    <definedName name="tyujh" localSheetId="8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localSheetId="32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33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localSheetId="10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localSheetId="9" hidden="1">{"TAB1",#N/A,TRUE,"GENERAL";"TAB2",#N/A,TRUE,"GENERAL";"TAB3",#N/A,TRUE,"GENERAL";"TAB4",#N/A,TRUE,"GENERAL";"TAB5",#N/A,TRUE,"GENERAL"}</definedName>
    <definedName name="tyuty" localSheetId="8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5" hidden="1">{"via1",#N/A,TRUE,"general";"via2",#N/A,TRUE,"general";"via3",#N/A,TRUE,"general"}</definedName>
    <definedName name="tyutyu" localSheetId="32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localSheetId="33" hidden="1">{"via1",#N/A,TRUE,"general";"via2",#N/A,TRUE,"general";"via3",#N/A,TRUE,"general"}</definedName>
    <definedName name="tyutyu" localSheetId="7" hidden="1">{"via1",#N/A,TRUE,"general";"via2",#N/A,TRUE,"general";"via3",#N/A,TRUE,"general"}</definedName>
    <definedName name="tyutyu" localSheetId="10" hidden="1">{"via1",#N/A,TRUE,"general";"via2",#N/A,TRUE,"general";"via3",#N/A,TRUE,"general"}</definedName>
    <definedName name="tyutyu" localSheetId="6" hidden="1">{"via1",#N/A,TRUE,"general";"via2",#N/A,TRUE,"general";"via3",#N/A,TRUE,"general"}</definedName>
    <definedName name="tyutyu" localSheetId="9" hidden="1">{"via1",#N/A,TRUE,"general";"via2",#N/A,TRUE,"general";"via3",#N/A,TRUE,"general"}</definedName>
    <definedName name="tyutyu" localSheetId="8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localSheetId="32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33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localSheetId="10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localSheetId="9" hidden="1">{"via1",#N/A,TRUE,"general";"via2",#N/A,TRUE,"general";"via3",#N/A,TRUE,"general"}</definedName>
    <definedName name="tyxg" localSheetId="8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5" hidden="1">{"TAB1",#N/A,TRUE,"GENERAL";"TAB2",#N/A,TRUE,"GENERAL";"TAB3",#N/A,TRUE,"GENERAL";"TAB4",#N/A,TRUE,"GENERAL";"TAB5",#N/A,TRUE,"GENERAL"}</definedName>
    <definedName name="u3u" localSheetId="32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localSheetId="33" hidden="1">{"TAB1",#N/A,TRUE,"GENERAL";"TAB2",#N/A,TRUE,"GENERAL";"TAB3",#N/A,TRUE,"GENERAL";"TAB4",#N/A,TRUE,"GENERAL";"TAB5",#N/A,TRUE,"GENERAL"}</definedName>
    <definedName name="u3u" localSheetId="7" hidden="1">{"TAB1",#N/A,TRUE,"GENERAL";"TAB2",#N/A,TRUE,"GENERAL";"TAB3",#N/A,TRUE,"GENERAL";"TAB4",#N/A,TRUE,"GENERAL";"TAB5",#N/A,TRUE,"GENERAL"}</definedName>
    <definedName name="u3u" localSheetId="10" hidden="1">{"TAB1",#N/A,TRUE,"GENERAL";"TAB2",#N/A,TRUE,"GENERAL";"TAB3",#N/A,TRUE,"GENERAL";"TAB4",#N/A,TRUE,"GENERAL";"TAB5",#N/A,TRUE,"GENERAL"}</definedName>
    <definedName name="u3u" localSheetId="6" hidden="1">{"TAB1",#N/A,TRUE,"GENERAL";"TAB2",#N/A,TRUE,"GENERAL";"TAB3",#N/A,TRUE,"GENERAL";"TAB4",#N/A,TRUE,"GENERAL";"TAB5",#N/A,TRUE,"GENERAL"}</definedName>
    <definedName name="u3u" localSheetId="9" hidden="1">{"TAB1",#N/A,TRUE,"GENERAL";"TAB2",#N/A,TRUE,"GENERAL";"TAB3",#N/A,TRUE,"GENERAL";"TAB4",#N/A,TRUE,"GENERAL";"TAB5",#N/A,TRUE,"GENERAL"}</definedName>
    <definedName name="u3u" localSheetId="8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localSheetId="32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33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localSheetId="10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localSheetId="9" hidden="1">{"TAB1",#N/A,TRUE,"GENERAL";"TAB2",#N/A,TRUE,"GENERAL";"TAB3",#N/A,TRUE,"GENERAL";"TAB4",#N/A,TRUE,"GENERAL";"TAB5",#N/A,TRUE,"GENERAL"}</definedName>
    <definedName name="u7u7" localSheetId="8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5" hidden="1">{"via1",#N/A,TRUE,"general";"via2",#N/A,TRUE,"general";"via3",#N/A,TRUE,"general"}</definedName>
    <definedName name="UI" localSheetId="32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localSheetId="33" hidden="1">{"via1",#N/A,TRUE,"general";"via2",#N/A,TRUE,"general";"via3",#N/A,TRUE,"general"}</definedName>
    <definedName name="UI" localSheetId="7" hidden="1">{"via1",#N/A,TRUE,"general";"via2",#N/A,TRUE,"general";"via3",#N/A,TRUE,"general"}</definedName>
    <definedName name="UI" localSheetId="10" hidden="1">{"via1",#N/A,TRUE,"general";"via2",#N/A,TRUE,"general";"via3",#N/A,TRUE,"general"}</definedName>
    <definedName name="UI" localSheetId="6" hidden="1">{"via1",#N/A,TRUE,"general";"via2",#N/A,TRUE,"general";"via3",#N/A,TRUE,"general"}</definedName>
    <definedName name="UI" localSheetId="9" hidden="1">{"via1",#N/A,TRUE,"general";"via2",#N/A,TRUE,"general";"via3",#N/A,TRUE,"general"}</definedName>
    <definedName name="UI" localSheetId="8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localSheetId="32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localSheetId="33" hidden="1">{"via1",#N/A,TRUE,"general";"via2",#N/A,TRUE,"general";"via3",#N/A,TRUE,"general"}</definedName>
    <definedName name="uijhj" localSheetId="7" hidden="1">{"via1",#N/A,TRUE,"general";"via2",#N/A,TRUE,"general";"via3",#N/A,TRUE,"general"}</definedName>
    <definedName name="uijhj" localSheetId="10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localSheetId="9" hidden="1">{"via1",#N/A,TRUE,"general";"via2",#N/A,TRUE,"general";"via3",#N/A,TRUE,"general"}</definedName>
    <definedName name="uijhj" localSheetId="8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5" hidden="1">{"TAB1",#N/A,TRUE,"GENERAL";"TAB2",#N/A,TRUE,"GENERAL";"TAB3",#N/A,TRUE,"GENERAL";"TAB4",#N/A,TRUE,"GENERAL";"TAB5",#N/A,TRUE,"GENERAL"}</definedName>
    <definedName name="uio" localSheetId="32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33" hidden="1">{"TAB1",#N/A,TRUE,"GENERAL";"TAB2",#N/A,TRUE,"GENERAL";"TAB3",#N/A,TRUE,"GENERAL";"TAB4",#N/A,TRUE,"GENERAL";"TAB5",#N/A,TRUE,"GENERAL"}</definedName>
    <definedName name="uio" localSheetId="7" hidden="1">{"TAB1",#N/A,TRUE,"GENERAL";"TAB2",#N/A,TRUE,"GENERAL";"TAB3",#N/A,TRUE,"GENERAL";"TAB4",#N/A,TRUE,"GENERAL";"TAB5",#N/A,TRUE,"GENERAL"}</definedName>
    <definedName name="uio" localSheetId="10" hidden="1">{"TAB1",#N/A,TRUE,"GENERAL";"TAB2",#N/A,TRUE,"GENERAL";"TAB3",#N/A,TRUE,"GENERAL";"TAB4",#N/A,TRUE,"GENERAL";"TAB5",#N/A,TRUE,"GENERAL"}</definedName>
    <definedName name="uio" localSheetId="6" hidden="1">{"TAB1",#N/A,TRUE,"GENERAL";"TAB2",#N/A,TRUE,"GENERAL";"TAB3",#N/A,TRUE,"GENERAL";"TAB4",#N/A,TRUE,"GENERAL";"TAB5",#N/A,TRUE,"GENERAL"}</definedName>
    <definedName name="uio" localSheetId="9" hidden="1">{"TAB1",#N/A,TRUE,"GENERAL";"TAB2",#N/A,TRUE,"GENERAL";"TAB3",#N/A,TRUE,"GENERAL";"TAB4",#N/A,TRUE,"GENERAL";"TAB5",#N/A,TRUE,"GENERAL"}</definedName>
    <definedName name="uio" localSheetId="8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localSheetId="32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33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localSheetId="10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localSheetId="9" hidden="1">{"TAB1",#N/A,TRUE,"GENERAL";"TAB2",#N/A,TRUE,"GENERAL";"TAB3",#N/A,TRUE,"GENERAL";"TAB4",#N/A,TRUE,"GENERAL";"TAB5",#N/A,TRUE,"GENERAL"}</definedName>
    <definedName name="uiou" localSheetId="8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5" hidden="1">{"via1",#N/A,TRUE,"general";"via2",#N/A,TRUE,"general";"via3",#N/A,TRUE,"general"}</definedName>
    <definedName name="uir" localSheetId="32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localSheetId="33" hidden="1">{"via1",#N/A,TRUE,"general";"via2",#N/A,TRUE,"general";"via3",#N/A,TRUE,"general"}</definedName>
    <definedName name="uir" localSheetId="7" hidden="1">{"via1",#N/A,TRUE,"general";"via2",#N/A,TRUE,"general";"via3",#N/A,TRUE,"general"}</definedName>
    <definedName name="uir" localSheetId="10" hidden="1">{"via1",#N/A,TRUE,"general";"via2",#N/A,TRUE,"general";"via3",#N/A,TRUE,"general"}</definedName>
    <definedName name="uir" localSheetId="6" hidden="1">{"via1",#N/A,TRUE,"general";"via2",#N/A,TRUE,"general";"via3",#N/A,TRUE,"general"}</definedName>
    <definedName name="uir" localSheetId="9" hidden="1">{"via1",#N/A,TRUE,"general";"via2",#N/A,TRUE,"general";"via3",#N/A,TRUE,"general"}</definedName>
    <definedName name="uir" localSheetId="8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5" hidden="1">{"TAB1",#N/A,TRUE,"GENERAL";"TAB2",#N/A,TRUE,"GENERAL";"TAB3",#N/A,TRUE,"GENERAL";"TAB4",#N/A,TRUE,"GENERAL";"TAB5",#N/A,TRUE,"GENERAL"}</definedName>
    <definedName name="uituii" localSheetId="32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33" hidden="1">{"TAB1",#N/A,TRUE,"GENERAL";"TAB2",#N/A,TRUE,"GENERAL";"TAB3",#N/A,TRUE,"GENERAL";"TAB4",#N/A,TRUE,"GENERAL";"TAB5",#N/A,TRUE,"GENERAL"}</definedName>
    <definedName name="uituii" localSheetId="7" hidden="1">{"TAB1",#N/A,TRUE,"GENERAL";"TAB2",#N/A,TRUE,"GENERAL";"TAB3",#N/A,TRUE,"GENERAL";"TAB4",#N/A,TRUE,"GENERAL";"TAB5",#N/A,TRUE,"GENERAL"}</definedName>
    <definedName name="uituii" localSheetId="10" hidden="1">{"TAB1",#N/A,TRUE,"GENERAL";"TAB2",#N/A,TRUE,"GENERAL";"TAB3",#N/A,TRUE,"GENERAL";"TAB4",#N/A,TRUE,"GENERAL";"TAB5",#N/A,TRUE,"GENERAL"}</definedName>
    <definedName name="uituii" localSheetId="6" hidden="1">{"TAB1",#N/A,TRUE,"GENERAL";"TAB2",#N/A,TRUE,"GENERAL";"TAB3",#N/A,TRUE,"GENERAL";"TAB4",#N/A,TRUE,"GENERAL";"TAB5",#N/A,TRUE,"GENERAL"}</definedName>
    <definedName name="uituii" localSheetId="9" hidden="1">{"TAB1",#N/A,TRUE,"GENERAL";"TAB2",#N/A,TRUE,"GENERAL";"TAB3",#N/A,TRUE,"GENERAL";"TAB4",#N/A,TRUE,"GENERAL";"TAB5",#N/A,TRUE,"GENERAL"}</definedName>
    <definedName name="uituii" localSheetId="8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5" hidden="1">{"via1",#N/A,TRUE,"general";"via2",#N/A,TRUE,"general";"via3",#N/A,TRUE,"general"}</definedName>
    <definedName name="uityjj" localSheetId="32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localSheetId="33" hidden="1">{"via1",#N/A,TRUE,"general";"via2",#N/A,TRUE,"general";"via3",#N/A,TRUE,"general"}</definedName>
    <definedName name="uityjj" localSheetId="7" hidden="1">{"via1",#N/A,TRUE,"general";"via2",#N/A,TRUE,"general";"via3",#N/A,TRUE,"general"}</definedName>
    <definedName name="uityjj" localSheetId="10" hidden="1">{"via1",#N/A,TRUE,"general";"via2",#N/A,TRUE,"general";"via3",#N/A,TRUE,"general"}</definedName>
    <definedName name="uityjj" localSheetId="6" hidden="1">{"via1",#N/A,TRUE,"general";"via2",#N/A,TRUE,"general";"via3",#N/A,TRUE,"general"}</definedName>
    <definedName name="uityjj" localSheetId="9" hidden="1">{"via1",#N/A,TRUE,"general";"via2",#N/A,TRUE,"general";"via3",#N/A,TRUE,"general"}</definedName>
    <definedName name="uityjj" localSheetId="8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5" hidden="1">{"TAB1",#N/A,TRUE,"GENERAL";"TAB2",#N/A,TRUE,"GENERAL";"TAB3",#N/A,TRUE,"GENERAL";"TAB4",#N/A,TRUE,"GENERAL";"TAB5",#N/A,TRUE,"GENERAL"}</definedName>
    <definedName name="uiufgj" localSheetId="32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33" hidden="1">{"TAB1",#N/A,TRUE,"GENERAL";"TAB2",#N/A,TRUE,"GENERAL";"TAB3",#N/A,TRUE,"GENERAL";"TAB4",#N/A,TRUE,"GENERAL";"TAB5",#N/A,TRUE,"GENERAL"}</definedName>
    <definedName name="uiufgj" localSheetId="7" hidden="1">{"TAB1",#N/A,TRUE,"GENERAL";"TAB2",#N/A,TRUE,"GENERAL";"TAB3",#N/A,TRUE,"GENERAL";"TAB4",#N/A,TRUE,"GENERAL";"TAB5",#N/A,TRUE,"GENERAL"}</definedName>
    <definedName name="uiufgj" localSheetId="10" hidden="1">{"TAB1",#N/A,TRUE,"GENERAL";"TAB2",#N/A,TRUE,"GENERAL";"TAB3",#N/A,TRUE,"GENERAL";"TAB4",#N/A,TRUE,"GENERAL";"TAB5",#N/A,TRUE,"GENERAL"}</definedName>
    <definedName name="uiufgj" localSheetId="6" hidden="1">{"TAB1",#N/A,TRUE,"GENERAL";"TAB2",#N/A,TRUE,"GENERAL";"TAB3",#N/A,TRUE,"GENERAL";"TAB4",#N/A,TRUE,"GENERAL";"TAB5",#N/A,TRUE,"GENERAL"}</definedName>
    <definedName name="uiufgj" localSheetId="9" hidden="1">{"TAB1",#N/A,TRUE,"GENERAL";"TAB2",#N/A,TRUE,"GENERAL";"TAB3",#N/A,TRUE,"GENERAL";"TAB4",#N/A,TRUE,"GENERAL";"TAB5",#N/A,TRUE,"GENERAL"}</definedName>
    <definedName name="uiufgj" localSheetId="8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localSheetId="32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33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localSheetId="10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localSheetId="9" hidden="1">{"TAB1",#N/A,TRUE,"GENERAL";"TAB2",#N/A,TRUE,"GENERAL";"TAB3",#N/A,TRUE,"GENERAL";"TAB4",#N/A,TRUE,"GENERAL";"TAB5",#N/A,TRUE,"GENERAL"}</definedName>
    <definedName name="UIUYI" localSheetId="8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localSheetId="11" hidden="1">[3]INST!#REF!</definedName>
    <definedName name="unj" localSheetId="13" hidden="1">[3]INST!#REF!</definedName>
    <definedName name="unj" localSheetId="14" hidden="1">[3]INST!#REF!</definedName>
    <definedName name="unj" localSheetId="17" hidden="1">[3]INST!#REF!</definedName>
    <definedName name="unj" localSheetId="18" hidden="1">[3]INST!#REF!</definedName>
    <definedName name="unj" localSheetId="19" hidden="1">[3]INST!#REF!</definedName>
    <definedName name="unj" localSheetId="20" hidden="1">[3]INST!#REF!</definedName>
    <definedName name="unj" localSheetId="22" hidden="1">[3]INST!#REF!</definedName>
    <definedName name="unj" localSheetId="23" hidden="1">[3]INST!#REF!</definedName>
    <definedName name="unj" localSheetId="24" hidden="1">[3]INST!#REF!</definedName>
    <definedName name="unj" localSheetId="25" hidden="1">[3]INST!#REF!</definedName>
    <definedName name="unj" localSheetId="26" hidden="1">[3]INST!#REF!</definedName>
    <definedName name="unj" localSheetId="27" hidden="1">[3]INST!#REF!</definedName>
    <definedName name="unj" localSheetId="28" hidden="1">[3]INST!#REF!</definedName>
    <definedName name="unj" localSheetId="29" hidden="1">[3]INST!#REF!</definedName>
    <definedName name="unj" localSheetId="30" hidden="1">[3]INST!#REF!</definedName>
    <definedName name="unj" localSheetId="32" hidden="1">[3]INST!#REF!</definedName>
    <definedName name="unj" localSheetId="1" hidden="1">[3]INST!#REF!</definedName>
    <definedName name="unj" localSheetId="2" hidden="1">[3]INST!#REF!</definedName>
    <definedName name="unj" localSheetId="3" hidden="1">[3]INST!#REF!</definedName>
    <definedName name="unj" hidden="1">[3]INST!#REF!</definedName>
    <definedName name="UOUIV" localSheetId="5" hidden="1">{"TAB1",#N/A,TRUE,"GENERAL";"TAB2",#N/A,TRUE,"GENERAL";"TAB3",#N/A,TRUE,"GENERAL";"TAB4",#N/A,TRUE,"GENERAL";"TAB5",#N/A,TRUE,"GENERAL"}</definedName>
    <definedName name="UOUIV" localSheetId="32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localSheetId="33" hidden="1">{"TAB1",#N/A,TRUE,"GENERAL";"TAB2",#N/A,TRUE,"GENERAL";"TAB3",#N/A,TRUE,"GENERAL";"TAB4",#N/A,TRUE,"GENERAL";"TAB5",#N/A,TRUE,"GENERAL"}</definedName>
    <definedName name="UOUIV" localSheetId="7" hidden="1">{"TAB1",#N/A,TRUE,"GENERAL";"TAB2",#N/A,TRUE,"GENERAL";"TAB3",#N/A,TRUE,"GENERAL";"TAB4",#N/A,TRUE,"GENERAL";"TAB5",#N/A,TRUE,"GENERAL"}</definedName>
    <definedName name="UOUIV" localSheetId="10" hidden="1">{"TAB1",#N/A,TRUE,"GENERAL";"TAB2",#N/A,TRUE,"GENERAL";"TAB3",#N/A,TRUE,"GENERAL";"TAB4",#N/A,TRUE,"GENERAL";"TAB5",#N/A,TRUE,"GENERAL"}</definedName>
    <definedName name="UOUIV" localSheetId="6" hidden="1">{"TAB1",#N/A,TRUE,"GENERAL";"TAB2",#N/A,TRUE,"GENERAL";"TAB3",#N/A,TRUE,"GENERAL";"TAB4",#N/A,TRUE,"GENERAL";"TAB5",#N/A,TRUE,"GENERAL"}</definedName>
    <definedName name="UOUIV" localSheetId="9" hidden="1">{"TAB1",#N/A,TRUE,"GENERAL";"TAB2",#N/A,TRUE,"GENERAL";"TAB3",#N/A,TRUE,"GENERAL";"TAB4",#N/A,TRUE,"GENERAL";"TAB5",#N/A,TRUE,"GENERAL"}</definedName>
    <definedName name="UOUIV" localSheetId="8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localSheetId="32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localSheetId="33" hidden="1">{"TAB1",#N/A,TRUE,"GENERAL";"TAB2",#N/A,TRUE,"GENERAL";"TAB3",#N/A,TRUE,"GENERAL";"TAB4",#N/A,TRUE,"GENERAL";"TAB5",#N/A,TRUE,"GENERAL"}</definedName>
    <definedName name="uryur" localSheetId="7" hidden="1">{"TAB1",#N/A,TRUE,"GENERAL";"TAB2",#N/A,TRUE,"GENERAL";"TAB3",#N/A,TRUE,"GENERAL";"TAB4",#N/A,TRUE,"GENERAL";"TAB5",#N/A,TRUE,"GENERAL"}</definedName>
    <definedName name="uryur" localSheetId="10" hidden="1">{"TAB1",#N/A,TRUE,"GENERAL";"TAB2",#N/A,TRUE,"GENERAL";"TAB3",#N/A,TRUE,"GENERAL";"TAB4",#N/A,TRUE,"GENERAL";"TAB5",#N/A,TRUE,"GENERAL"}</definedName>
    <definedName name="uryur" localSheetId="6" hidden="1">{"TAB1",#N/A,TRUE,"GENERAL";"TAB2",#N/A,TRUE,"GENERAL";"TAB3",#N/A,TRUE,"GENERAL";"TAB4",#N/A,TRUE,"GENERAL";"TAB5",#N/A,TRUE,"GENERAL"}</definedName>
    <definedName name="uryur" localSheetId="9" hidden="1">{"TAB1",#N/A,TRUE,"GENERAL";"TAB2",#N/A,TRUE,"GENERAL";"TAB3",#N/A,TRUE,"GENERAL";"TAB4",#N/A,TRUE,"GENERAL";"TAB5",#N/A,TRUE,"GENERAL"}</definedName>
    <definedName name="uryur" localSheetId="8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localSheetId="32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localSheetId="33" hidden="1">{"TAB1",#N/A,TRUE,"GENERAL";"TAB2",#N/A,TRUE,"GENERAL";"TAB3",#N/A,TRUE,"GENERAL";"TAB4",#N/A,TRUE,"GENERAL";"TAB5",#N/A,TRUE,"GENERAL"}</definedName>
    <definedName name="uu" localSheetId="7" hidden="1">{"TAB1",#N/A,TRUE,"GENERAL";"TAB2",#N/A,TRUE,"GENERAL";"TAB3",#N/A,TRUE,"GENERAL";"TAB4",#N/A,TRUE,"GENERAL";"TAB5",#N/A,TRUE,"GENERAL"}</definedName>
    <definedName name="uu" localSheetId="10" hidden="1">{"TAB1",#N/A,TRUE,"GENERAL";"TAB2",#N/A,TRUE,"GENERAL";"TAB3",#N/A,TRUE,"GENERAL";"TAB4",#N/A,TRUE,"GENERAL";"TAB5",#N/A,TRUE,"GENERAL"}</definedName>
    <definedName name="uu" localSheetId="6" hidden="1">{"TAB1",#N/A,TRUE,"GENERAL";"TAB2",#N/A,TRUE,"GENERAL";"TAB3",#N/A,TRUE,"GENERAL";"TAB4",#N/A,TRUE,"GENERAL";"TAB5",#N/A,TRUE,"GENERAL"}</definedName>
    <definedName name="uu" localSheetId="9" hidden="1">{"TAB1",#N/A,TRUE,"GENERAL";"TAB2",#N/A,TRUE,"GENERAL";"TAB3",#N/A,TRUE,"GENERAL";"TAB4",#N/A,TRUE,"GENERAL";"TAB5",#N/A,TRUE,"GENERAL"}</definedName>
    <definedName name="uu" localSheetId="8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localSheetId="32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33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localSheetId="10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localSheetId="9" hidden="1">{"TAB1",#N/A,TRUE,"GENERAL";"TAB2",#N/A,TRUE,"GENERAL";"TAB3",#N/A,TRUE,"GENERAL";"TAB4",#N/A,TRUE,"GENERAL";"TAB5",#N/A,TRUE,"GENERAL"}</definedName>
    <definedName name="uuuuo" localSheetId="8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5" hidden="1">{"via1",#N/A,TRUE,"general";"via2",#N/A,TRUE,"general";"via3",#N/A,TRUE,"general"}</definedName>
    <definedName name="uuuuuj" localSheetId="32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localSheetId="33" hidden="1">{"via1",#N/A,TRUE,"general";"via2",#N/A,TRUE,"general";"via3",#N/A,TRUE,"general"}</definedName>
    <definedName name="uuuuuj" localSheetId="7" hidden="1">{"via1",#N/A,TRUE,"general";"via2",#N/A,TRUE,"general";"via3",#N/A,TRUE,"general"}</definedName>
    <definedName name="uuuuuj" localSheetId="10" hidden="1">{"via1",#N/A,TRUE,"general";"via2",#N/A,TRUE,"general";"via3",#N/A,TRUE,"general"}</definedName>
    <definedName name="uuuuuj" localSheetId="6" hidden="1">{"via1",#N/A,TRUE,"general";"via2",#N/A,TRUE,"general";"via3",#N/A,TRUE,"general"}</definedName>
    <definedName name="uuuuuj" localSheetId="9" hidden="1">{"via1",#N/A,TRUE,"general";"via2",#N/A,TRUE,"general";"via3",#N/A,TRUE,"general"}</definedName>
    <definedName name="uuuuuj" localSheetId="8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5" hidden="1">{"TAB1",#N/A,TRUE,"GENERAL";"TAB2",#N/A,TRUE,"GENERAL";"TAB3",#N/A,TRUE,"GENERAL";"TAB4",#N/A,TRUE,"GENERAL";"TAB5",#N/A,TRUE,"GENERAL"}</definedName>
    <definedName name="uwkap" localSheetId="32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localSheetId="33" hidden="1">{"TAB1",#N/A,TRUE,"GENERAL";"TAB2",#N/A,TRUE,"GENERAL";"TAB3",#N/A,TRUE,"GENERAL";"TAB4",#N/A,TRUE,"GENERAL";"TAB5",#N/A,TRUE,"GENERAL"}</definedName>
    <definedName name="uwkap" localSheetId="7" hidden="1">{"TAB1",#N/A,TRUE,"GENERAL";"TAB2",#N/A,TRUE,"GENERAL";"TAB3",#N/A,TRUE,"GENERAL";"TAB4",#N/A,TRUE,"GENERAL";"TAB5",#N/A,TRUE,"GENERAL"}</definedName>
    <definedName name="uwkap" localSheetId="10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localSheetId="9" hidden="1">{"TAB1",#N/A,TRUE,"GENERAL";"TAB2",#N/A,TRUE,"GENERAL";"TAB3",#N/A,TRUE,"GENERAL";"TAB4",#N/A,TRUE,"GENERAL";"TAB5",#N/A,TRUE,"GENERAL"}</definedName>
    <definedName name="uwkap" localSheetId="8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localSheetId="32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33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localSheetId="10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localSheetId="9" hidden="1">{"TAB1",#N/A,TRUE,"GENERAL";"TAB2",#N/A,TRUE,"GENERAL";"TAB3",#N/A,TRUE,"GENERAL";"TAB4",#N/A,TRUE,"GENERAL";"TAB5",#N/A,TRUE,"GENERAL"}</definedName>
    <definedName name="uyiyiy" localSheetId="8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localSheetId="32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33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localSheetId="10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localSheetId="9" hidden="1">{"TAB1",#N/A,TRUE,"GENERAL";"TAB2",#N/A,TRUE,"GENERAL";"TAB3",#N/A,TRUE,"GENERAL";"TAB4",#N/A,TRUE,"GENERAL";"TAB5",#N/A,TRUE,"GENERAL"}</definedName>
    <definedName name="uytu" localSheetId="8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5" hidden="1">{"via1",#N/A,TRUE,"general";"via2",#N/A,TRUE,"general";"via3",#N/A,TRUE,"general"}</definedName>
    <definedName name="uyur" localSheetId="32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localSheetId="33" hidden="1">{"via1",#N/A,TRUE,"general";"via2",#N/A,TRUE,"general";"via3",#N/A,TRUE,"general"}</definedName>
    <definedName name="uyur" localSheetId="7" hidden="1">{"via1",#N/A,TRUE,"general";"via2",#N/A,TRUE,"general";"via3",#N/A,TRUE,"general"}</definedName>
    <definedName name="uyur" localSheetId="10" hidden="1">{"via1",#N/A,TRUE,"general";"via2",#N/A,TRUE,"general";"via3",#N/A,TRUE,"general"}</definedName>
    <definedName name="uyur" localSheetId="6" hidden="1">{"via1",#N/A,TRUE,"general";"via2",#N/A,TRUE,"general";"via3",#N/A,TRUE,"general"}</definedName>
    <definedName name="uyur" localSheetId="9" hidden="1">{"via1",#N/A,TRUE,"general";"via2",#N/A,TRUE,"general";"via3",#N/A,TRUE,"general"}</definedName>
    <definedName name="uyur" localSheetId="8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hidden="1">{"via1",#N/A,TRUE,"general";"via2",#N/A,TRUE,"general";"via3",#N/A,TRUE,"general"}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localSheetId="32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localSheetId="33" hidden="1">{"TAB1",#N/A,TRUE,"GENERAL";"TAB2",#N/A,TRUE,"GENERAL";"TAB3",#N/A,TRUE,"GENERAL";"TAB4",#N/A,TRUE,"GENERAL";"TAB5",#N/A,TRUE,"GENERAL"}</definedName>
    <definedName name="vbvbvbvb" localSheetId="7" hidden="1">{"TAB1",#N/A,TRUE,"GENERAL";"TAB2",#N/A,TRUE,"GENERAL";"TAB3",#N/A,TRUE,"GENERAL";"TAB4",#N/A,TRUE,"GENERAL";"TAB5",#N/A,TRUE,"GENERAL"}</definedName>
    <definedName name="vbvbvbvb" localSheetId="10" hidden="1">{"TAB1",#N/A,TRUE,"GENERAL";"TAB2",#N/A,TRUE,"GENERAL";"TAB3",#N/A,TRUE,"GENERAL";"TAB4",#N/A,TRUE,"GENERAL";"TAB5",#N/A,TRUE,"GENERAL"}</definedName>
    <definedName name="vbvbvbvb" localSheetId="6" hidden="1">{"TAB1",#N/A,TRUE,"GENERAL";"TAB2",#N/A,TRUE,"GENERAL";"TAB3",#N/A,TRUE,"GENERAL";"TAB4",#N/A,TRUE,"GENERAL";"TAB5",#N/A,TRUE,"GENERAL"}</definedName>
    <definedName name="vbvbvbvb" localSheetId="9" hidden="1">{"TAB1",#N/A,TRUE,"GENERAL";"TAB2",#N/A,TRUE,"GENERAL";"TAB3",#N/A,TRUE,"GENERAL";"TAB4",#N/A,TRUE,"GENERAL";"TAB5",#N/A,TRUE,"GENERAL"}</definedName>
    <definedName name="vbvbvbvb" localSheetId="8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5" hidden="1">{"via1",#N/A,TRUE,"general";"via2",#N/A,TRUE,"general";"via3",#N/A,TRUE,"general"}</definedName>
    <definedName name="vdfvuio" localSheetId="32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localSheetId="33" hidden="1">{"via1",#N/A,TRUE,"general";"via2",#N/A,TRUE,"general";"via3",#N/A,TRUE,"general"}</definedName>
    <definedName name="vdfvuio" localSheetId="7" hidden="1">{"via1",#N/A,TRUE,"general";"via2",#N/A,TRUE,"general";"via3",#N/A,TRUE,"general"}</definedName>
    <definedName name="vdfvuio" localSheetId="10" hidden="1">{"via1",#N/A,TRUE,"general";"via2",#N/A,TRUE,"general";"via3",#N/A,TRUE,"general"}</definedName>
    <definedName name="vdfvuio" localSheetId="6" hidden="1">{"via1",#N/A,TRUE,"general";"via2",#N/A,TRUE,"general";"via3",#N/A,TRUE,"general"}</definedName>
    <definedName name="vdfvuio" localSheetId="9" hidden="1">{"via1",#N/A,TRUE,"general";"via2",#N/A,TRUE,"general";"via3",#N/A,TRUE,"general"}</definedName>
    <definedName name="vdfvuio" localSheetId="8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localSheetId="32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33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localSheetId="10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localSheetId="9" hidden="1">{"via1",#N/A,TRUE,"general";"via2",#N/A,TRUE,"general";"via3",#N/A,TRUE,"general"}</definedName>
    <definedName name="vdsvnj" localSheetId="8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localSheetId="32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localSheetId="33" hidden="1">{"via1",#N/A,TRUE,"general";"via2",#N/A,TRUE,"general";"via3",#N/A,TRUE,"general"}</definedName>
    <definedName name="vfbgnhyt" localSheetId="7" hidden="1">{"via1",#N/A,TRUE,"general";"via2",#N/A,TRUE,"general";"via3",#N/A,TRUE,"general"}</definedName>
    <definedName name="vfbgnhyt" localSheetId="10" hidden="1">{"via1",#N/A,TRUE,"general";"via2",#N/A,TRUE,"general";"via3",#N/A,TRUE,"general"}</definedName>
    <definedName name="vfbgnhyt" localSheetId="6" hidden="1">{"via1",#N/A,TRUE,"general";"via2",#N/A,TRUE,"general";"via3",#N/A,TRUE,"general"}</definedName>
    <definedName name="vfbgnhyt" localSheetId="9" hidden="1">{"via1",#N/A,TRUE,"general";"via2",#N/A,TRUE,"general";"via3",#N/A,TRUE,"general"}</definedName>
    <definedName name="vfbgnhyt" localSheetId="8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5" hidden="1">{"TAB1",#N/A,TRUE,"GENERAL";"TAB2",#N/A,TRUE,"GENERAL";"TAB3",#N/A,TRUE,"GENERAL";"TAB4",#N/A,TRUE,"GENERAL";"TAB5",#N/A,TRUE,"GENERAL"}</definedName>
    <definedName name="vfvdv" localSheetId="32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localSheetId="33" hidden="1">{"TAB1",#N/A,TRUE,"GENERAL";"TAB2",#N/A,TRUE,"GENERAL";"TAB3",#N/A,TRUE,"GENERAL";"TAB4",#N/A,TRUE,"GENERAL";"TAB5",#N/A,TRUE,"GENERAL"}</definedName>
    <definedName name="vfvdv" localSheetId="7" hidden="1">{"TAB1",#N/A,TRUE,"GENERAL";"TAB2",#N/A,TRUE,"GENERAL";"TAB3",#N/A,TRUE,"GENERAL";"TAB4",#N/A,TRUE,"GENERAL";"TAB5",#N/A,TRUE,"GENERAL"}</definedName>
    <definedName name="vfvdv" localSheetId="10" hidden="1">{"TAB1",#N/A,TRUE,"GENERAL";"TAB2",#N/A,TRUE,"GENERAL";"TAB3",#N/A,TRUE,"GENERAL";"TAB4",#N/A,TRUE,"GENERAL";"TAB5",#N/A,TRUE,"GENERAL"}</definedName>
    <definedName name="vfvdv" localSheetId="6" hidden="1">{"TAB1",#N/A,TRUE,"GENERAL";"TAB2",#N/A,TRUE,"GENERAL";"TAB3",#N/A,TRUE,"GENERAL";"TAB4",#N/A,TRUE,"GENERAL";"TAB5",#N/A,TRUE,"GENERAL"}</definedName>
    <definedName name="vfvdv" localSheetId="9" hidden="1">{"TAB1",#N/A,TRUE,"GENERAL";"TAB2",#N/A,TRUE,"GENERAL";"TAB3",#N/A,TRUE,"GENERAL";"TAB4",#N/A,TRUE,"GENERAL";"TAB5",#N/A,TRUE,"GENERAL"}</definedName>
    <definedName name="vfvdv" localSheetId="8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localSheetId="32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33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localSheetId="10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localSheetId="9" hidden="1">{"TAB1",#N/A,TRUE,"GENERAL";"TAB2",#N/A,TRUE,"GENERAL";"TAB3",#N/A,TRUE,"GENERAL";"TAB4",#N/A,TRUE,"GENERAL";"TAB5",#N/A,TRUE,"GENERAL"}</definedName>
    <definedName name="vfvf" localSheetId="8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5" hidden="1">{"via1",#N/A,TRUE,"general";"via2",#N/A,TRUE,"general";"via3",#N/A,TRUE,"general"}</definedName>
    <definedName name="vk" localSheetId="32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localSheetId="33" hidden="1">{"via1",#N/A,TRUE,"general";"via2",#N/A,TRUE,"general";"via3",#N/A,TRUE,"general"}</definedName>
    <definedName name="vk" localSheetId="7" hidden="1">{"via1",#N/A,TRUE,"general";"via2",#N/A,TRUE,"general";"via3",#N/A,TRUE,"general"}</definedName>
    <definedName name="vk" localSheetId="10" hidden="1">{"via1",#N/A,TRUE,"general";"via2",#N/A,TRUE,"general";"via3",#N/A,TRUE,"general"}</definedName>
    <definedName name="vk" localSheetId="6" hidden="1">{"via1",#N/A,TRUE,"general";"via2",#N/A,TRUE,"general";"via3",#N/A,TRUE,"general"}</definedName>
    <definedName name="vk" localSheetId="9" hidden="1">{"via1",#N/A,TRUE,"general";"via2",#N/A,TRUE,"general";"via3",#N/A,TRUE,"general"}</definedName>
    <definedName name="vk" localSheetId="8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localSheetId="32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33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localSheetId="10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localSheetId="9" hidden="1">{"via1",#N/A,TRUE,"general";"via2",#N/A,TRUE,"general";"via3",#N/A,TRUE,"general"}</definedName>
    <definedName name="vnbvxb" localSheetId="8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5" hidden="1">{"TAB1",#N/A,TRUE,"GENERAL";"TAB2",#N/A,TRUE,"GENERAL";"TAB3",#N/A,TRUE,"GENERAL";"TAB4",#N/A,TRUE,"GENERAL";"TAB5",#N/A,TRUE,"GENERAL"}</definedName>
    <definedName name="VNVBN" localSheetId="32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33" hidden="1">{"TAB1",#N/A,TRUE,"GENERAL";"TAB2",#N/A,TRUE,"GENERAL";"TAB3",#N/A,TRUE,"GENERAL";"TAB4",#N/A,TRUE,"GENERAL";"TAB5",#N/A,TRUE,"GENERAL"}</definedName>
    <definedName name="VNVBN" localSheetId="7" hidden="1">{"TAB1",#N/A,TRUE,"GENERAL";"TAB2",#N/A,TRUE,"GENERAL";"TAB3",#N/A,TRUE,"GENERAL";"TAB4",#N/A,TRUE,"GENERAL";"TAB5",#N/A,TRUE,"GENERAL"}</definedName>
    <definedName name="VNVBN" localSheetId="10" hidden="1">{"TAB1",#N/A,TRUE,"GENERAL";"TAB2",#N/A,TRUE,"GENERAL";"TAB3",#N/A,TRUE,"GENERAL";"TAB4",#N/A,TRUE,"GENERAL";"TAB5",#N/A,TRUE,"GENERAL"}</definedName>
    <definedName name="VNVBN" localSheetId="6" hidden="1">{"TAB1",#N/A,TRUE,"GENERAL";"TAB2",#N/A,TRUE,"GENERAL";"TAB3",#N/A,TRUE,"GENERAL";"TAB4",#N/A,TRUE,"GENERAL";"TAB5",#N/A,TRUE,"GENERAL"}</definedName>
    <definedName name="VNVBN" localSheetId="9" hidden="1">{"TAB1",#N/A,TRUE,"GENERAL";"TAB2",#N/A,TRUE,"GENERAL";"TAB3",#N/A,TRUE,"GENERAL";"TAB4",#N/A,TRUE,"GENERAL";"TAB5",#N/A,TRUE,"GENERAL"}</definedName>
    <definedName name="VNVBN" localSheetId="8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5" hidden="1">{"via1",#N/A,TRUE,"general";"via2",#N/A,TRUE,"general";"via3",#N/A,TRUE,"general"}</definedName>
    <definedName name="vsdfj" localSheetId="32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localSheetId="33" hidden="1">{"via1",#N/A,TRUE,"general";"via2",#N/A,TRUE,"general";"via3",#N/A,TRUE,"general"}</definedName>
    <definedName name="vsdfj" localSheetId="7" hidden="1">{"via1",#N/A,TRUE,"general";"via2",#N/A,TRUE,"general";"via3",#N/A,TRUE,"general"}</definedName>
    <definedName name="vsdfj" localSheetId="10" hidden="1">{"via1",#N/A,TRUE,"general";"via2",#N/A,TRUE,"general";"via3",#N/A,TRUE,"general"}</definedName>
    <definedName name="vsdfj" localSheetId="6" hidden="1">{"via1",#N/A,TRUE,"general";"via2",#N/A,TRUE,"general";"via3",#N/A,TRUE,"general"}</definedName>
    <definedName name="vsdfj" localSheetId="9" hidden="1">{"via1",#N/A,TRUE,"general";"via2",#N/A,TRUE,"general";"via3",#N/A,TRUE,"general"}</definedName>
    <definedName name="vsdfj" localSheetId="8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localSheetId="32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localSheetId="33" hidden="1">{"via1",#N/A,TRUE,"general";"via2",#N/A,TRUE,"general";"via3",#N/A,TRUE,"general"}</definedName>
    <definedName name="vt" localSheetId="7" hidden="1">{"via1",#N/A,TRUE,"general";"via2",#N/A,TRUE,"general";"via3",#N/A,TRUE,"general"}</definedName>
    <definedName name="vt" localSheetId="10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localSheetId="9" hidden="1">{"via1",#N/A,TRUE,"general";"via2",#N/A,TRUE,"general";"via3",#N/A,TRUE,"general"}</definedName>
    <definedName name="vt" localSheetId="8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5" hidden="1">{"TAB1",#N/A,TRUE,"GENERAL";"TAB2",#N/A,TRUE,"GENERAL";"TAB3",#N/A,TRUE,"GENERAL";"TAB4",#N/A,TRUE,"GENERAL";"TAB5",#N/A,TRUE,"GENERAL"}</definedName>
    <definedName name="vvcxv" localSheetId="32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localSheetId="33" hidden="1">{"TAB1",#N/A,TRUE,"GENERAL";"TAB2",#N/A,TRUE,"GENERAL";"TAB3",#N/A,TRUE,"GENERAL";"TAB4",#N/A,TRUE,"GENERAL";"TAB5",#N/A,TRUE,"GENERAL"}</definedName>
    <definedName name="vvcxv" localSheetId="7" hidden="1">{"TAB1",#N/A,TRUE,"GENERAL";"TAB2",#N/A,TRUE,"GENERAL";"TAB3",#N/A,TRUE,"GENERAL";"TAB4",#N/A,TRUE,"GENERAL";"TAB5",#N/A,TRUE,"GENERAL"}</definedName>
    <definedName name="vvcxv" localSheetId="10" hidden="1">{"TAB1",#N/A,TRUE,"GENERAL";"TAB2",#N/A,TRUE,"GENERAL";"TAB3",#N/A,TRUE,"GENERAL";"TAB4",#N/A,TRUE,"GENERAL";"TAB5",#N/A,TRUE,"GENERAL"}</definedName>
    <definedName name="vvcxv" localSheetId="6" hidden="1">{"TAB1",#N/A,TRUE,"GENERAL";"TAB2",#N/A,TRUE,"GENERAL";"TAB3",#N/A,TRUE,"GENERAL";"TAB4",#N/A,TRUE,"GENERAL";"TAB5",#N/A,TRUE,"GENERAL"}</definedName>
    <definedName name="vvcxv" localSheetId="9" hidden="1">{"TAB1",#N/A,TRUE,"GENERAL";"TAB2",#N/A,TRUE,"GENERAL";"TAB3",#N/A,TRUE,"GENERAL";"TAB4",#N/A,TRUE,"GENERAL";"TAB5",#N/A,TRUE,"GENERAL"}</definedName>
    <definedName name="vvcxv" localSheetId="8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5" hidden="1">{"via1",#N/A,TRUE,"general";"via2",#N/A,TRUE,"general";"via3",#N/A,TRUE,"general"}</definedName>
    <definedName name="vvvvt" localSheetId="32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localSheetId="33" hidden="1">{"via1",#N/A,TRUE,"general";"via2",#N/A,TRUE,"general";"via3",#N/A,TRUE,"general"}</definedName>
    <definedName name="vvvvt" localSheetId="7" hidden="1">{"via1",#N/A,TRUE,"general";"via2",#N/A,TRUE,"general";"via3",#N/A,TRUE,"general"}</definedName>
    <definedName name="vvvvt" localSheetId="10" hidden="1">{"via1",#N/A,TRUE,"general";"via2",#N/A,TRUE,"general";"via3",#N/A,TRUE,"general"}</definedName>
    <definedName name="vvvvt" localSheetId="6" hidden="1">{"via1",#N/A,TRUE,"general";"via2",#N/A,TRUE,"general";"via3",#N/A,TRUE,"general"}</definedName>
    <definedName name="vvvvt" localSheetId="9" hidden="1">{"via1",#N/A,TRUE,"general";"via2",#N/A,TRUE,"general";"via3",#N/A,TRUE,"general"}</definedName>
    <definedName name="vvvvt" localSheetId="8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localSheetId="32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33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localSheetId="10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localSheetId="9" hidden="1">{"via1",#N/A,TRUE,"general";"via2",#N/A,TRUE,"general";"via3",#N/A,TRUE,"general"}</definedName>
    <definedName name="vvvvvvf" localSheetId="8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5" hidden="1">{"TAB1",#N/A,TRUE,"GENERAL";"TAB2",#N/A,TRUE,"GENERAL";"TAB3",#N/A,TRUE,"GENERAL";"TAB4",#N/A,TRUE,"GENERAL";"TAB5",#N/A,TRUE,"GENERAL"}</definedName>
    <definedName name="vy" localSheetId="32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33" hidden="1">{"TAB1",#N/A,TRUE,"GENERAL";"TAB2",#N/A,TRUE,"GENERAL";"TAB3",#N/A,TRUE,"GENERAL";"TAB4",#N/A,TRUE,"GENERAL";"TAB5",#N/A,TRUE,"GENERAL"}</definedName>
    <definedName name="vy" localSheetId="7" hidden="1">{"TAB1",#N/A,TRUE,"GENERAL";"TAB2",#N/A,TRUE,"GENERAL";"TAB3",#N/A,TRUE,"GENERAL";"TAB4",#N/A,TRUE,"GENERAL";"TAB5",#N/A,TRUE,"GENERAL"}</definedName>
    <definedName name="vy" localSheetId="10" hidden="1">{"TAB1",#N/A,TRUE,"GENERAL";"TAB2",#N/A,TRUE,"GENERAL";"TAB3",#N/A,TRUE,"GENERAL";"TAB4",#N/A,TRUE,"GENERAL";"TAB5",#N/A,TRUE,"GENERAL"}</definedName>
    <definedName name="vy" localSheetId="6" hidden="1">{"TAB1",#N/A,TRUE,"GENERAL";"TAB2",#N/A,TRUE,"GENERAL";"TAB3",#N/A,TRUE,"GENERAL";"TAB4",#N/A,TRUE,"GENERAL";"TAB5",#N/A,TRUE,"GENERAL"}</definedName>
    <definedName name="vy" localSheetId="9" hidden="1">{"TAB1",#N/A,TRUE,"GENERAL";"TAB2",#N/A,TRUE,"GENERAL";"TAB3",#N/A,TRUE,"GENERAL";"TAB4",#N/A,TRUE,"GENERAL";"TAB5",#N/A,TRUE,"GENERAL"}</definedName>
    <definedName name="vy" localSheetId="8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5" hidden="1">{"via1",#N/A,TRUE,"general";"via2",#N/A,TRUE,"general";"via3",#N/A,TRUE,"general"}</definedName>
    <definedName name="w2w2w" localSheetId="32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localSheetId="33" hidden="1">{"via1",#N/A,TRUE,"general";"via2",#N/A,TRUE,"general";"via3",#N/A,TRUE,"general"}</definedName>
    <definedName name="w2w2w" localSheetId="7" hidden="1">{"via1",#N/A,TRUE,"general";"via2",#N/A,TRUE,"general";"via3",#N/A,TRUE,"general"}</definedName>
    <definedName name="w2w2w" localSheetId="10" hidden="1">{"via1",#N/A,TRUE,"general";"via2",#N/A,TRUE,"general";"via3",#N/A,TRUE,"general"}</definedName>
    <definedName name="w2w2w" localSheetId="6" hidden="1">{"via1",#N/A,TRUE,"general";"via2",#N/A,TRUE,"general";"via3",#N/A,TRUE,"general"}</definedName>
    <definedName name="w2w2w" localSheetId="9" hidden="1">{"via1",#N/A,TRUE,"general";"via2",#N/A,TRUE,"general";"via3",#N/A,TRUE,"general"}</definedName>
    <definedName name="w2w2w" localSheetId="8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hidden="1">{"via1",#N/A,TRUE,"general";"via2",#N/A,TRUE,"general";"via3",#N/A,TRUE,"general"}</definedName>
    <definedName name="WDD" localSheetId="5" hidden="1">{#N/A,#N/A,FALSE,"orthoflow";#N/A,#N/A,FALSE,"Miscelaneos";#N/A,#N/A,FALSE,"Instrumentacio";#N/A,#N/A,FALSE,"Electrico";#N/A,#N/A,FALSE,"Valv. Seguridad"}</definedName>
    <definedName name="WDD" localSheetId="32" hidden="1">{#N/A,#N/A,FALSE,"orthoflow";#N/A,#N/A,FALSE,"Miscelaneos";#N/A,#N/A,FALSE,"Instrumentacio";#N/A,#N/A,FALSE,"Electrico";#N/A,#N/A,FALSE,"Valv. Seguridad"}</definedName>
    <definedName name="WDD" localSheetId="0" hidden="1">{#N/A,#N/A,FALSE,"orthoflow";#N/A,#N/A,FALSE,"Miscelaneos";#N/A,#N/A,FALSE,"Instrumentacio";#N/A,#N/A,FALSE,"Electrico";#N/A,#N/A,FALSE,"Valv. Seguridad"}</definedName>
    <definedName name="WDD" localSheetId="33" hidden="1">{#N/A,#N/A,FALSE,"orthoflow";#N/A,#N/A,FALSE,"Miscelaneos";#N/A,#N/A,FALSE,"Instrumentacio";#N/A,#N/A,FALSE,"Electrico";#N/A,#N/A,FALSE,"Valv. Seguridad"}</definedName>
    <definedName name="WDD" localSheetId="7" hidden="1">{#N/A,#N/A,FALSE,"orthoflow";#N/A,#N/A,FALSE,"Miscelaneos";#N/A,#N/A,FALSE,"Instrumentacio";#N/A,#N/A,FALSE,"Electrico";#N/A,#N/A,FALSE,"Valv. Seguridad"}</definedName>
    <definedName name="WDD" localSheetId="10" hidden="1">{#N/A,#N/A,FALSE,"orthoflow";#N/A,#N/A,FALSE,"Miscelaneos";#N/A,#N/A,FALSE,"Instrumentacio";#N/A,#N/A,FALSE,"Electrico";#N/A,#N/A,FALSE,"Valv. Seguridad"}</definedName>
    <definedName name="WDD" localSheetId="6" hidden="1">{#N/A,#N/A,FALSE,"orthoflow";#N/A,#N/A,FALSE,"Miscelaneos";#N/A,#N/A,FALSE,"Instrumentacio";#N/A,#N/A,FALSE,"Electrico";#N/A,#N/A,FALSE,"Valv. Seguridad"}</definedName>
    <definedName name="WDD" localSheetId="9" hidden="1">{#N/A,#N/A,FALSE,"orthoflow";#N/A,#N/A,FALSE,"Miscelaneos";#N/A,#N/A,FALSE,"Instrumentacio";#N/A,#N/A,FALSE,"Electrico";#N/A,#N/A,FALSE,"Valv. Seguridad"}</definedName>
    <definedName name="WDD" localSheetId="8" hidden="1">{#N/A,#N/A,FALSE,"orthoflow";#N/A,#N/A,FALSE,"Miscelaneos";#N/A,#N/A,FALSE,"Instrumentacio";#N/A,#N/A,FALSE,"Electrico";#N/A,#N/A,FALSE,"Valv. Seguridad"}</definedName>
    <definedName name="WDD" localSheetId="2" hidden="1">{#N/A,#N/A,FALSE,"orthoflow";#N/A,#N/A,FALSE,"Miscelaneos";#N/A,#N/A,FALSE,"Instrumentacio";#N/A,#N/A,FALSE,"Electrico";#N/A,#N/A,FALSE,"Valv. Seguridad"}</definedName>
    <definedName name="WDD" localSheetId="4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erew" localSheetId="5" hidden="1">{"TAB1",#N/A,TRUE,"GENERAL";"TAB2",#N/A,TRUE,"GENERAL";"TAB3",#N/A,TRUE,"GENERAL";"TAB4",#N/A,TRUE,"GENERAL";"TAB5",#N/A,TRUE,"GENERAL"}</definedName>
    <definedName name="werew" localSheetId="32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localSheetId="33" hidden="1">{"TAB1",#N/A,TRUE,"GENERAL";"TAB2",#N/A,TRUE,"GENERAL";"TAB3",#N/A,TRUE,"GENERAL";"TAB4",#N/A,TRUE,"GENERAL";"TAB5",#N/A,TRUE,"GENERAL"}</definedName>
    <definedName name="werew" localSheetId="7" hidden="1">{"TAB1",#N/A,TRUE,"GENERAL";"TAB2",#N/A,TRUE,"GENERAL";"TAB3",#N/A,TRUE,"GENERAL";"TAB4",#N/A,TRUE,"GENERAL";"TAB5",#N/A,TRUE,"GENERAL"}</definedName>
    <definedName name="werew" localSheetId="10" hidden="1">{"TAB1",#N/A,TRUE,"GENERAL";"TAB2",#N/A,TRUE,"GENERAL";"TAB3",#N/A,TRUE,"GENERAL";"TAB4",#N/A,TRUE,"GENERAL";"TAB5",#N/A,TRUE,"GENERAL"}</definedName>
    <definedName name="werew" localSheetId="6" hidden="1">{"TAB1",#N/A,TRUE,"GENERAL";"TAB2",#N/A,TRUE,"GENERAL";"TAB3",#N/A,TRUE,"GENERAL";"TAB4",#N/A,TRUE,"GENERAL";"TAB5",#N/A,TRUE,"GENERAL"}</definedName>
    <definedName name="werew" localSheetId="9" hidden="1">{"TAB1",#N/A,TRUE,"GENERAL";"TAB2",#N/A,TRUE,"GENERAL";"TAB3",#N/A,TRUE,"GENERAL";"TAB4",#N/A,TRUE,"GENERAL";"TAB5",#N/A,TRUE,"GENERAL"}</definedName>
    <definedName name="werew" localSheetId="8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5" hidden="1">{"via1",#N/A,TRUE,"general";"via2",#N/A,TRUE,"general";"via3",#N/A,TRUE,"general"}</definedName>
    <definedName name="WEREWR" localSheetId="32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localSheetId="33" hidden="1">{"via1",#N/A,TRUE,"general";"via2",#N/A,TRUE,"general";"via3",#N/A,TRUE,"general"}</definedName>
    <definedName name="WEREWR" localSheetId="7" hidden="1">{"via1",#N/A,TRUE,"general";"via2",#N/A,TRUE,"general";"via3",#N/A,TRUE,"general"}</definedName>
    <definedName name="WEREWR" localSheetId="10" hidden="1">{"via1",#N/A,TRUE,"general";"via2",#N/A,TRUE,"general";"via3",#N/A,TRUE,"general"}</definedName>
    <definedName name="WEREWR" localSheetId="6" hidden="1">{"via1",#N/A,TRUE,"general";"via2",#N/A,TRUE,"general";"via3",#N/A,TRUE,"general"}</definedName>
    <definedName name="WEREWR" localSheetId="9" hidden="1">{"via1",#N/A,TRUE,"general";"via2",#N/A,TRUE,"general";"via3",#N/A,TRUE,"general"}</definedName>
    <definedName name="WEREWR" localSheetId="8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localSheetId="32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33" hidden="1">{"TAB1",#N/A,TRUE,"GENERAL";"TAB2",#N/A,TRUE,"GENERAL";"TAB3",#N/A,TRUE,"GENERAL";"TAB4",#N/A,TRUE,"GENERAL";"TAB5",#N/A,TRUE,"GENERAL"}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localSheetId="10" hidden="1">{"TAB1",#N/A,TRUE,"GENERAL";"TAB2",#N/A,TRUE,"GENERAL";"TAB3",#N/A,TRUE,"GENERAL";"TAB4",#N/A,TRUE,"GENERAL";"TAB5",#N/A,TRUE,"GENERAL"}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localSheetId="9" hidden="1">{"TAB1",#N/A,TRUE,"GENERAL";"TAB2",#N/A,TRUE,"GENERAL";"TAB3",#N/A,TRUE,"GENERAL";"TAB4",#N/A,TRUE,"GENERAL";"TAB5",#N/A,TRUE,"GENERAL"}</definedName>
    <definedName name="werfdsf" localSheetId="8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5" hidden="1">{"via1",#N/A,TRUE,"general";"via2",#N/A,TRUE,"general";"via3",#N/A,TRUE,"general"}</definedName>
    <definedName name="werh" localSheetId="32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localSheetId="33" hidden="1">{"via1",#N/A,TRUE,"general";"via2",#N/A,TRUE,"general";"via3",#N/A,TRUE,"general"}</definedName>
    <definedName name="werh" localSheetId="7" hidden="1">{"via1",#N/A,TRUE,"general";"via2",#N/A,TRUE,"general";"via3",#N/A,TRUE,"general"}</definedName>
    <definedName name="werh" localSheetId="10" hidden="1">{"via1",#N/A,TRUE,"general";"via2",#N/A,TRUE,"general";"via3",#N/A,TRUE,"general"}</definedName>
    <definedName name="werh" localSheetId="6" hidden="1">{"via1",#N/A,TRUE,"general";"via2",#N/A,TRUE,"general";"via3",#N/A,TRUE,"general"}</definedName>
    <definedName name="werh" localSheetId="9" hidden="1">{"via1",#N/A,TRUE,"general";"via2",#N/A,TRUE,"general";"via3",#N/A,TRUE,"general"}</definedName>
    <definedName name="werh" localSheetId="8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localSheetId="32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33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localSheetId="10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localSheetId="9" hidden="1">{"via1",#N/A,TRUE,"general";"via2",#N/A,TRUE,"general";"via3",#N/A,TRUE,"general"}</definedName>
    <definedName name="wersfdfrguyo" localSheetId="8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localSheetId="32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33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localSheetId="10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localSheetId="9" hidden="1">{"via1",#N/A,TRUE,"general";"via2",#N/A,TRUE,"general";"via3",#N/A,TRUE,"general"}</definedName>
    <definedName name="werwr" localSheetId="8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5" hidden="1">{"TAB1",#N/A,TRUE,"GENERAL";"TAB2",#N/A,TRUE,"GENERAL";"TAB3",#N/A,TRUE,"GENERAL";"TAB4",#N/A,TRUE,"GENERAL";"TAB5",#N/A,TRUE,"GENERAL"}</definedName>
    <definedName name="WERWVN" localSheetId="32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33" hidden="1">{"TAB1",#N/A,TRUE,"GENERAL";"TAB2",#N/A,TRUE,"GENERAL";"TAB3",#N/A,TRUE,"GENERAL";"TAB4",#N/A,TRUE,"GENERAL";"TAB5",#N/A,TRUE,"GENERAL"}</definedName>
    <definedName name="WERWVN" localSheetId="7" hidden="1">{"TAB1",#N/A,TRUE,"GENERAL";"TAB2",#N/A,TRUE,"GENERAL";"TAB3",#N/A,TRUE,"GENERAL";"TAB4",#N/A,TRUE,"GENERAL";"TAB5",#N/A,TRUE,"GENERAL"}</definedName>
    <definedName name="WERWVN" localSheetId="10" hidden="1">{"TAB1",#N/A,TRUE,"GENERAL";"TAB2",#N/A,TRUE,"GENERAL";"TAB3",#N/A,TRUE,"GENERAL";"TAB4",#N/A,TRUE,"GENERAL";"TAB5",#N/A,TRUE,"GENERAL"}</definedName>
    <definedName name="WERWVN" localSheetId="6" hidden="1">{"TAB1",#N/A,TRUE,"GENERAL";"TAB2",#N/A,TRUE,"GENERAL";"TAB3",#N/A,TRUE,"GENERAL";"TAB4",#N/A,TRUE,"GENERAL";"TAB5",#N/A,TRUE,"GENERAL"}</definedName>
    <definedName name="WERWVN" localSheetId="9" hidden="1">{"TAB1",#N/A,TRUE,"GENERAL";"TAB2",#N/A,TRUE,"GENERAL";"TAB3",#N/A,TRUE,"GENERAL";"TAB4",#N/A,TRUE,"GENERAL";"TAB5",#N/A,TRUE,"GENERAL"}</definedName>
    <definedName name="WERWVN" localSheetId="8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5" hidden="1">{"via1",#N/A,TRUE,"general";"via2",#N/A,TRUE,"general";"via3",#N/A,TRUE,"general"}</definedName>
    <definedName name="wetrew" localSheetId="32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localSheetId="33" hidden="1">{"via1",#N/A,TRUE,"general";"via2",#N/A,TRUE,"general";"via3",#N/A,TRUE,"general"}</definedName>
    <definedName name="wetrew" localSheetId="7" hidden="1">{"via1",#N/A,TRUE,"general";"via2",#N/A,TRUE,"general";"via3",#N/A,TRUE,"general"}</definedName>
    <definedName name="wetrew" localSheetId="10" hidden="1">{"via1",#N/A,TRUE,"general";"via2",#N/A,TRUE,"general";"via3",#N/A,TRUE,"general"}</definedName>
    <definedName name="wetrew" localSheetId="6" hidden="1">{"via1",#N/A,TRUE,"general";"via2",#N/A,TRUE,"general";"via3",#N/A,TRUE,"general"}</definedName>
    <definedName name="wetrew" localSheetId="9" hidden="1">{"via1",#N/A,TRUE,"general";"via2",#N/A,TRUE,"general";"via3",#N/A,TRUE,"general"}</definedName>
    <definedName name="wetrew" localSheetId="8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localSheetId="32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33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localSheetId="10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localSheetId="9" hidden="1">{"via1",#N/A,TRUE,"general";"via2",#N/A,TRUE,"general";"via3",#N/A,TRUE,"general"}</definedName>
    <definedName name="wettt" localSheetId="8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localSheetId="32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33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localSheetId="10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localSheetId="9" hidden="1">{"via1",#N/A,TRUE,"general";"via2",#N/A,TRUE,"general";"via3",#N/A,TRUE,"general"}</definedName>
    <definedName name="wetwretd" localSheetId="8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localSheetId="32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33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localSheetId="10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localSheetId="9" hidden="1">{"via1",#N/A,TRUE,"general";"via2",#N/A,TRUE,"general";"via3",#N/A,TRUE,"general"}</definedName>
    <definedName name="wew" localSheetId="8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localSheetId="32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33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localSheetId="10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localSheetId="9" hidden="1">{"via1",#N/A,TRUE,"general";"via2",#N/A,TRUE,"general";"via3",#N/A,TRUE,"general"}</definedName>
    <definedName name="wffag" localSheetId="8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5" hidden="1">{"TAB1",#N/A,TRUE,"GENERAL";"TAB2",#N/A,TRUE,"GENERAL";"TAB3",#N/A,TRUE,"GENERAL";"TAB4",#N/A,TRUE,"GENERAL";"TAB5",#N/A,TRUE,"GENERAL"}</definedName>
    <definedName name="WQEEWQ" localSheetId="32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localSheetId="33" hidden="1">{"TAB1",#N/A,TRUE,"GENERAL";"TAB2",#N/A,TRUE,"GENERAL";"TAB3",#N/A,TRUE,"GENERAL";"TAB4",#N/A,TRUE,"GENERAL";"TAB5",#N/A,TRUE,"GENERAL"}</definedName>
    <definedName name="WQEEWQ" localSheetId="7" hidden="1">{"TAB1",#N/A,TRUE,"GENERAL";"TAB2",#N/A,TRUE,"GENERAL";"TAB3",#N/A,TRUE,"GENERAL";"TAB4",#N/A,TRUE,"GENERAL";"TAB5",#N/A,TRUE,"GENERAL"}</definedName>
    <definedName name="WQEEWQ" localSheetId="10" hidden="1">{"TAB1",#N/A,TRUE,"GENERAL";"TAB2",#N/A,TRUE,"GENERAL";"TAB3",#N/A,TRUE,"GENERAL";"TAB4",#N/A,TRUE,"GENERAL";"TAB5",#N/A,TRUE,"GENERAL"}</definedName>
    <definedName name="WQEEWQ" localSheetId="6" hidden="1">{"TAB1",#N/A,TRUE,"GENERAL";"TAB2",#N/A,TRUE,"GENERAL";"TAB3",#N/A,TRUE,"GENERAL";"TAB4",#N/A,TRUE,"GENERAL";"TAB5",#N/A,TRUE,"GENERAL"}</definedName>
    <definedName name="WQEEWQ" localSheetId="9" hidden="1">{"TAB1",#N/A,TRUE,"GENERAL";"TAB2",#N/A,TRUE,"GENERAL";"TAB3",#N/A,TRUE,"GENERAL";"TAB4",#N/A,TRUE,"GENERAL";"TAB5",#N/A,TRUE,"GENERAL"}</definedName>
    <definedName name="WQEEWQ" localSheetId="8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localSheetId="32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localSheetId="33" hidden="1">{#N/A,#N/A,FALSE,"Aging Summary";#N/A,#N/A,FALSE,"Ratio Analysis";#N/A,#N/A,FALSE,"Test 120 Day Accts";#N/A,#N/A,FALSE,"Tickmarks"}</definedName>
    <definedName name="wrn.Aging._.and._.Trend._.Analysis." localSheetId="7" hidden="1">{#N/A,#N/A,FALSE,"Aging Summary";#N/A,#N/A,FALSE,"Ratio Analysis";#N/A,#N/A,FALSE,"Test 120 Day Accts";#N/A,#N/A,FALSE,"Tickmarks"}</definedName>
    <definedName name="wrn.Aging._.and._.Trend._.Analysis." localSheetId="10" hidden="1">{#N/A,#N/A,FALSE,"Aging Summary";#N/A,#N/A,FALSE,"Ratio Analysis";#N/A,#N/A,FALSE,"Test 120 Day Accts";#N/A,#N/A,FALSE,"Tickmarks"}</definedName>
    <definedName name="wrn.Aging._.and._.Trend._.Analysis." localSheetId="6" hidden="1">{#N/A,#N/A,FALSE,"Aging Summary";#N/A,#N/A,FALSE,"Ratio Analysis";#N/A,#N/A,FALSE,"Test 120 Day Accts";#N/A,#N/A,FALSE,"Tickmarks"}</definedName>
    <definedName name="wrn.Aging._.and._.Trend._.Analysis." localSheetId="9" hidden="1">{#N/A,#N/A,FALSE,"Aging Summary";#N/A,#N/A,FALSE,"Ratio Analysis";#N/A,#N/A,FALSE,"Test 120 Day Accts";#N/A,#N/A,FALSE,"Tickmarks"}</definedName>
    <definedName name="wrn.Aging._.and._.Trend._.Analysis." localSheetId="8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4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civil._.works." localSheetId="5" hidden="1">{#N/A,#N/A,TRUE,"1842CWN0"}</definedName>
    <definedName name="wrn.civil._.works." localSheetId="32" hidden="1">{#N/A,#N/A,TRUE,"1842CWN0"}</definedName>
    <definedName name="wrn.civil._.works." localSheetId="0" hidden="1">{#N/A,#N/A,TRUE,"1842CWN0"}</definedName>
    <definedName name="wrn.civil._.works." localSheetId="33" hidden="1">{#N/A,#N/A,TRUE,"1842CWN0"}</definedName>
    <definedName name="wrn.civil._.works." localSheetId="7" hidden="1">{#N/A,#N/A,TRUE,"1842CWN0"}</definedName>
    <definedName name="wrn.civil._.works." localSheetId="10" hidden="1">{#N/A,#N/A,TRUE,"1842CWN0"}</definedName>
    <definedName name="wrn.civil._.works." localSheetId="6" hidden="1">{#N/A,#N/A,TRUE,"1842CWN0"}</definedName>
    <definedName name="wrn.civil._.works." localSheetId="9" hidden="1">{#N/A,#N/A,TRUE,"1842CWN0"}</definedName>
    <definedName name="wrn.civil._.works." localSheetId="8" hidden="1">{#N/A,#N/A,TRUE,"1842CWN0"}</definedName>
    <definedName name="wrn.civil._.works." localSheetId="2" hidden="1">{#N/A,#N/A,TRUE,"1842CWN0"}</definedName>
    <definedName name="wrn.civil._.works." localSheetId="4" hidden="1">{#N/A,#N/A,TRUE,"1842CWN0"}</definedName>
    <definedName name="wrn.civil._.works." hidden="1">{#N/A,#N/A,TRUE,"1842CWN0"}</definedName>
    <definedName name="wrn.FINAN97." localSheetId="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9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8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9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32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33" hidden="1">{"TAB1",#N/A,TRUE,"GENERAL";"TAB2",#N/A,TRUE,"GENERAL";"TAB3",#N/A,TRUE,"GENERAL";"TAB4",#N/A,TRUE,"GENERAL";"TAB5",#N/A,TRUE,"GENERAL"}</definedName>
    <definedName name="wrn.GENERAL." localSheetId="7" hidden="1">{"TAB1",#N/A,TRUE,"GENERAL";"TAB2",#N/A,TRUE,"GENERAL";"TAB3",#N/A,TRUE,"GENERAL";"TAB4",#N/A,TRUE,"GENERAL";"TAB5",#N/A,TRUE,"GENERAL"}</definedName>
    <definedName name="wrn.GENERAL." localSheetId="10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localSheetId="9" hidden="1">{"TAB1",#N/A,TRUE,"GENERAL";"TAB2",#N/A,TRUE,"GENERAL";"TAB3",#N/A,TRUE,"GENERAL";"TAB4",#N/A,TRUE,"GENERAL";"TAB5",#N/A,TRUE,"GENERAL"}</definedName>
    <definedName name="wrn.GENERAL." localSheetId="8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5" hidden="1">{#N/A,#N/A,TRUE,"INGENIERIA";#N/A,#N/A,TRUE,"COMPRAS";#N/A,#N/A,TRUE,"DIRECCION";#N/A,#N/A,TRUE,"RESUMEN"}</definedName>
    <definedName name="wrn.GERENCIA." localSheetId="32" hidden="1">{#N/A,#N/A,TRUE,"INGENIERIA";#N/A,#N/A,TRUE,"COMPRAS";#N/A,#N/A,TRUE,"DIRECCION";#N/A,#N/A,TRUE,"RESUMEN"}</definedName>
    <definedName name="wrn.GERENCIA." localSheetId="0" hidden="1">{#N/A,#N/A,TRUE,"INGENIERIA";#N/A,#N/A,TRUE,"COMPRAS";#N/A,#N/A,TRUE,"DIRECCION";#N/A,#N/A,TRUE,"RESUMEN"}</definedName>
    <definedName name="wrn.GERENCIA." localSheetId="33" hidden="1">{#N/A,#N/A,TRUE,"INGENIERIA";#N/A,#N/A,TRUE,"COMPRAS";#N/A,#N/A,TRUE,"DIRECCION";#N/A,#N/A,TRUE,"RESUMEN"}</definedName>
    <definedName name="wrn.GERENCIA." localSheetId="7" hidden="1">{#N/A,#N/A,TRUE,"INGENIERIA";#N/A,#N/A,TRUE,"COMPRAS";#N/A,#N/A,TRUE,"DIRECCION";#N/A,#N/A,TRUE,"RESUMEN"}</definedName>
    <definedName name="wrn.GERENCIA." localSheetId="10" hidden="1">{#N/A,#N/A,TRUE,"INGENIERIA";#N/A,#N/A,TRUE,"COMPRAS";#N/A,#N/A,TRUE,"DIRECCION";#N/A,#N/A,TRUE,"RESUMEN"}</definedName>
    <definedName name="wrn.GERENCIA." localSheetId="6" hidden="1">{#N/A,#N/A,TRUE,"INGENIERIA";#N/A,#N/A,TRUE,"COMPRAS";#N/A,#N/A,TRUE,"DIRECCION";#N/A,#N/A,TRUE,"RESUMEN"}</definedName>
    <definedName name="wrn.GERENCIA." localSheetId="9" hidden="1">{#N/A,#N/A,TRUE,"INGENIERIA";#N/A,#N/A,TRUE,"COMPRAS";#N/A,#N/A,TRUE,"DIRECCION";#N/A,#N/A,TRUE,"RESUMEN"}</definedName>
    <definedName name="wrn.GERENCIA." localSheetId="8" hidden="1">{#N/A,#N/A,TRUE,"INGENIERIA";#N/A,#N/A,TRUE,"COMPRAS";#N/A,#N/A,TRUE,"DIRECCION";#N/A,#N/A,TRUE,"RESUMEN"}</definedName>
    <definedName name="wrn.GERENCIA." localSheetId="2" hidden="1">{#N/A,#N/A,TRUE,"INGENIERIA";#N/A,#N/A,TRUE,"COMPRAS";#N/A,#N/A,TRUE,"DIRECCION";#N/A,#N/A,TRUE,"RESUMEN"}</definedName>
    <definedName name="wrn.GERENCIA." localSheetId="4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tems." localSheetId="5" hidden="1">{#N/A,#N/A,FALSE,"Items"}</definedName>
    <definedName name="wrn.items." localSheetId="32" hidden="1">{#N/A,#N/A,FALSE,"Items"}</definedName>
    <definedName name="wrn.items." localSheetId="0" hidden="1">{#N/A,#N/A,FALSE,"Items"}</definedName>
    <definedName name="wrn.items." localSheetId="33" hidden="1">{#N/A,#N/A,FALSE,"Items"}</definedName>
    <definedName name="wrn.items." localSheetId="7" hidden="1">{#N/A,#N/A,FALSE,"Items"}</definedName>
    <definedName name="wrn.items." localSheetId="10" hidden="1">{#N/A,#N/A,FALSE,"Items"}</definedName>
    <definedName name="wrn.items." localSheetId="6" hidden="1">{#N/A,#N/A,FALSE,"Items"}</definedName>
    <definedName name="wrn.items." localSheetId="9" hidden="1">{#N/A,#N/A,FALSE,"Items"}</definedName>
    <definedName name="wrn.items." localSheetId="8" hidden="1">{#N/A,#N/A,FALSE,"Items"}</definedName>
    <definedName name="wrn.items." localSheetId="2" hidden="1">{#N/A,#N/A,FALSE,"Items"}</definedName>
    <definedName name="wrn.items." localSheetId="4" hidden="1">{#N/A,#N/A,FALSE,"Items"}</definedName>
    <definedName name="wrn.items." hidden="1">{#N/A,#N/A,FALSE,"Items"}</definedName>
    <definedName name="wrn.OPERADORES." localSheetId="5" hidden="1">{#N/A,#N/A,TRUE,"T1"}</definedName>
    <definedName name="wrn.OPERADORES." localSheetId="32" hidden="1">{#N/A,#N/A,TRUE,"T1"}</definedName>
    <definedName name="wrn.OPERADORES." localSheetId="0" hidden="1">{#N/A,#N/A,TRUE,"T1"}</definedName>
    <definedName name="wrn.OPERADORES." localSheetId="33" hidden="1">{#N/A,#N/A,TRUE,"T1"}</definedName>
    <definedName name="wrn.OPERADORES." localSheetId="7" hidden="1">{#N/A,#N/A,TRUE,"T1"}</definedName>
    <definedName name="wrn.OPERADORES." localSheetId="10" hidden="1">{#N/A,#N/A,TRUE,"T1"}</definedName>
    <definedName name="wrn.OPERADORES." localSheetId="6" hidden="1">{#N/A,#N/A,TRUE,"T1"}</definedName>
    <definedName name="wrn.OPERADORES." localSheetId="9" hidden="1">{#N/A,#N/A,TRUE,"T1"}</definedName>
    <definedName name="wrn.OPERADORES." localSheetId="8" hidden="1">{#N/A,#N/A,TRUE,"T1"}</definedName>
    <definedName name="wrn.OPERADORES." localSheetId="2" hidden="1">{#N/A,#N/A,TRUE,"T1"}</definedName>
    <definedName name="wrn.OPERADORES." localSheetId="4" hidden="1">{#N/A,#N/A,TRUE,"T1"}</definedName>
    <definedName name="wrn.OPERADORES." hidden="1">{#N/A,#N/A,TRUE,"T1"}</definedName>
    <definedName name="wrn.PROYEC." localSheetId="5" hidden="1">{#N/A,#N/A,FALSE,"GRAFICO";#N/A,#N/A,FALSE,"CAJA (2)";#N/A,#N/A,FALSE,"TERCEROS-PROMEDIO";#N/A,#N/A,FALSE,"CAJA";#N/A,#N/A,FALSE,"INGRESOS1995-2003";#N/A,#N/A,FALSE,"GASTOS1995-2003"}</definedName>
    <definedName name="wrn.PROYEC." localSheetId="32" hidden="1">{#N/A,#N/A,FALSE,"GRAFICO";#N/A,#N/A,FALSE,"CAJA (2)";#N/A,#N/A,FALSE,"TERCEROS-PROMEDIO";#N/A,#N/A,FALSE,"CAJA";#N/A,#N/A,FALSE,"INGRESOS1995-2003";#N/A,#N/A,FALSE,"GASTOS1995-2003"}</definedName>
    <definedName name="wrn.PROYEC." localSheetId="0" hidden="1">{#N/A,#N/A,FALSE,"GRAFICO";#N/A,#N/A,FALSE,"CAJA (2)";#N/A,#N/A,FALSE,"TERCEROS-PROMEDIO";#N/A,#N/A,FALSE,"CAJA";#N/A,#N/A,FALSE,"INGRESOS1995-2003";#N/A,#N/A,FALSE,"GASTOS1995-2003"}</definedName>
    <definedName name="wrn.PROYEC." localSheetId="33" hidden="1">{#N/A,#N/A,FALSE,"GRAFICO";#N/A,#N/A,FALSE,"CAJA (2)";#N/A,#N/A,FALSE,"TERCEROS-PROMEDIO";#N/A,#N/A,FALSE,"CAJA";#N/A,#N/A,FALSE,"INGRESOS1995-2003";#N/A,#N/A,FALSE,"GASTOS1995-2003"}</definedName>
    <definedName name="wrn.PROYEC." localSheetId="7" hidden="1">{#N/A,#N/A,FALSE,"GRAFICO";#N/A,#N/A,FALSE,"CAJA (2)";#N/A,#N/A,FALSE,"TERCEROS-PROMEDIO";#N/A,#N/A,FALSE,"CAJA";#N/A,#N/A,FALSE,"INGRESOS1995-2003";#N/A,#N/A,FALSE,"GASTOS1995-2003"}</definedName>
    <definedName name="wrn.PROYEC." localSheetId="10" hidden="1">{#N/A,#N/A,FALSE,"GRAFICO";#N/A,#N/A,FALSE,"CAJA (2)";#N/A,#N/A,FALSE,"TERCEROS-PROMEDIO";#N/A,#N/A,FALSE,"CAJA";#N/A,#N/A,FALSE,"INGRESOS1995-2003";#N/A,#N/A,FALSE,"GASTOS1995-2003"}</definedName>
    <definedName name="wrn.PROYEC." localSheetId="6" hidden="1">{#N/A,#N/A,FALSE,"GRAFICO";#N/A,#N/A,FALSE,"CAJA (2)";#N/A,#N/A,FALSE,"TERCEROS-PROMEDIO";#N/A,#N/A,FALSE,"CAJA";#N/A,#N/A,FALSE,"INGRESOS1995-2003";#N/A,#N/A,FALSE,"GASTOS1995-2003"}</definedName>
    <definedName name="wrn.PROYEC." localSheetId="9" hidden="1">{#N/A,#N/A,FALSE,"GRAFICO";#N/A,#N/A,FALSE,"CAJA (2)";#N/A,#N/A,FALSE,"TERCEROS-PROMEDIO";#N/A,#N/A,FALSE,"CAJA";#N/A,#N/A,FALSE,"INGRESOS1995-2003";#N/A,#N/A,FALSE,"GASTOS1995-2003"}</definedName>
    <definedName name="wrn.PROYEC." localSheetId="8" hidden="1">{#N/A,#N/A,FALSE,"GRAFICO";#N/A,#N/A,FALSE,"CAJA (2)";#N/A,#N/A,FALSE,"TERCEROS-PROMEDIO";#N/A,#N/A,FALSE,"CAJA";#N/A,#N/A,FALSE,"INGRESOS1995-2003";#N/A,#N/A,FALSE,"GASTOS1995-2003"}</definedName>
    <definedName name="wrn.PROYEC." localSheetId="2" hidden="1">{#N/A,#N/A,FALSE,"GRAFICO";#N/A,#N/A,FALSE,"CAJA (2)";#N/A,#N/A,FALSE,"TERCEROS-PROMEDIO";#N/A,#N/A,FALSE,"CAJA";#N/A,#N/A,FALSE,"INGRESOS1995-2003";#N/A,#N/A,FALSE,"GASTOS1995-2003"}</definedName>
    <definedName name="wrn.PROYEC." localSheetId="4" hidden="1">{#N/A,#N/A,FALSE,"GRAFICO";#N/A,#N/A,FALSE,"CAJA (2)";#N/A,#N/A,FALSE,"TERCEROS-PROMEDIO";#N/A,#N/A,FALSE,"CAJA";#N/A,#N/A,FALSE,"INGRESOS1995-2003";#N/A,#N/A,FALSE,"GASTOS1995-2003"}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7" localSheetId="5" hidden="1">{#N/A,#N/A,FALSE,"Hoja1";#N/A,#N/A,FALSE,"Hoja2"}</definedName>
    <definedName name="wrn.res7" localSheetId="32" hidden="1">{#N/A,#N/A,FALSE,"Hoja1";#N/A,#N/A,FALSE,"Hoja2"}</definedName>
    <definedName name="wrn.res7" localSheetId="0" hidden="1">{#N/A,#N/A,FALSE,"Hoja1";#N/A,#N/A,FALSE,"Hoja2"}</definedName>
    <definedName name="wrn.res7" localSheetId="33" hidden="1">{#N/A,#N/A,FALSE,"Hoja1";#N/A,#N/A,FALSE,"Hoja2"}</definedName>
    <definedName name="wrn.res7" localSheetId="7" hidden="1">{#N/A,#N/A,FALSE,"Hoja1";#N/A,#N/A,FALSE,"Hoja2"}</definedName>
    <definedName name="wrn.res7" localSheetId="10" hidden="1">{#N/A,#N/A,FALSE,"Hoja1";#N/A,#N/A,FALSE,"Hoja2"}</definedName>
    <definedName name="wrn.res7" localSheetId="6" hidden="1">{#N/A,#N/A,FALSE,"Hoja1";#N/A,#N/A,FALSE,"Hoja2"}</definedName>
    <definedName name="wrn.res7" localSheetId="9" hidden="1">{#N/A,#N/A,FALSE,"Hoja1";#N/A,#N/A,FALSE,"Hoja2"}</definedName>
    <definedName name="wrn.res7" localSheetId="8" hidden="1">{#N/A,#N/A,FALSE,"Hoja1";#N/A,#N/A,FALSE,"Hoja2"}</definedName>
    <definedName name="wrn.res7" localSheetId="2" hidden="1">{#N/A,#N/A,FALSE,"Hoja1";#N/A,#N/A,FALSE,"Hoja2"}</definedName>
    <definedName name="wrn.res7" localSheetId="4" hidden="1">{#N/A,#N/A,FALSE,"Hoja1";#N/A,#N/A,FALSE,"Hoja2"}</definedName>
    <definedName name="wrn.res7" hidden="1">{#N/A,#N/A,FALSE,"Hoja1";#N/A,#N/A,FALSE,"Hoja2"}</definedName>
    <definedName name="wrn.Resumen." localSheetId="5" hidden="1">{#N/A,#N/A,FALSE,"Hoja1";#N/A,#N/A,FALSE,"Hoja2"}</definedName>
    <definedName name="wrn.Resumen." localSheetId="32" hidden="1">{#N/A,#N/A,FALSE,"Hoja1";#N/A,#N/A,FALSE,"Hoja2"}</definedName>
    <definedName name="wrn.Resumen." localSheetId="0" hidden="1">{#N/A,#N/A,FALSE,"Hoja1";#N/A,#N/A,FALSE,"Hoja2"}</definedName>
    <definedName name="wrn.Resumen." localSheetId="33" hidden="1">{#N/A,#N/A,FALSE,"Hoja1";#N/A,#N/A,FALSE,"Hoja2"}</definedName>
    <definedName name="wrn.Resumen." localSheetId="7" hidden="1">{#N/A,#N/A,FALSE,"Hoja1";#N/A,#N/A,FALSE,"Hoja2"}</definedName>
    <definedName name="wrn.Resumen." localSheetId="10" hidden="1">{#N/A,#N/A,FALSE,"Hoja1";#N/A,#N/A,FALSE,"Hoja2"}</definedName>
    <definedName name="wrn.Resumen." localSheetId="6" hidden="1">{#N/A,#N/A,FALSE,"Hoja1";#N/A,#N/A,FALSE,"Hoja2"}</definedName>
    <definedName name="wrn.Resumen." localSheetId="9" hidden="1">{#N/A,#N/A,FALSE,"Hoja1";#N/A,#N/A,FALSE,"Hoja2"}</definedName>
    <definedName name="wrn.Resumen." localSheetId="8" hidden="1">{#N/A,#N/A,FALSE,"Hoja1";#N/A,#N/A,FALSE,"Hoja2"}</definedName>
    <definedName name="wrn.Resumen." localSheetId="2" hidden="1">{#N/A,#N/A,FALSE,"Hoja1";#N/A,#N/A,FALSE,"Hoja2"}</definedName>
    <definedName name="wrn.Resumen." localSheetId="4" hidden="1">{#N/A,#N/A,FALSE,"Hoja1";#N/A,#N/A,FALSE,"Hoja2"}</definedName>
    <definedName name="wrn.Resumen." hidden="1">{#N/A,#N/A,FALSE,"Hoja1";#N/A,#N/A,FALSE,"Hoja2"}</definedName>
    <definedName name="wrn.SENCILLO." localSheetId="5" hidden="1">{"PYGS",#N/A,FALSE,"PYG";"ACTIS",#N/A,FALSE,"BCE_GRAL-ACTIVO";"PASIS",#N/A,FALSE,"BCE_GRAL-PASIVO-PATRIM";"CAJAS",#N/A,FALSE,"CAJA"}</definedName>
    <definedName name="wrn.SENCILLO." localSheetId="32" hidden="1">{"PYGS",#N/A,FALSE,"PYG";"ACTIS",#N/A,FALSE,"BCE_GRAL-ACTIVO";"PASIS",#N/A,FALSE,"BCE_GRAL-PASIVO-PATRIM";"CAJAS",#N/A,FALSE,"CAJA"}</definedName>
    <definedName name="wrn.SENCILLO." localSheetId="0" hidden="1">{"PYGS",#N/A,FALSE,"PYG";"ACTIS",#N/A,FALSE,"BCE_GRAL-ACTIVO";"PASIS",#N/A,FALSE,"BCE_GRAL-PASIVO-PATRIM";"CAJAS",#N/A,FALSE,"CAJA"}</definedName>
    <definedName name="wrn.SENCILLO." localSheetId="33" hidden="1">{"PYGS",#N/A,FALSE,"PYG";"ACTIS",#N/A,FALSE,"BCE_GRAL-ACTIVO";"PASIS",#N/A,FALSE,"BCE_GRAL-PASIVO-PATRIM";"CAJAS",#N/A,FALSE,"CAJA"}</definedName>
    <definedName name="wrn.SENCILLO." localSheetId="7" hidden="1">{"PYGS",#N/A,FALSE,"PYG";"ACTIS",#N/A,FALSE,"BCE_GRAL-ACTIVO";"PASIS",#N/A,FALSE,"BCE_GRAL-PASIVO-PATRIM";"CAJAS",#N/A,FALSE,"CAJA"}</definedName>
    <definedName name="wrn.SENCILLO." localSheetId="10" hidden="1">{"PYGS",#N/A,FALSE,"PYG";"ACTIS",#N/A,FALSE,"BCE_GRAL-ACTIVO";"PASIS",#N/A,FALSE,"BCE_GRAL-PASIVO-PATRIM";"CAJAS",#N/A,FALSE,"CAJA"}</definedName>
    <definedName name="wrn.SENCILLO." localSheetId="6" hidden="1">{"PYGS",#N/A,FALSE,"PYG";"ACTIS",#N/A,FALSE,"BCE_GRAL-ACTIVO";"PASIS",#N/A,FALSE,"BCE_GRAL-PASIVO-PATRIM";"CAJAS",#N/A,FALSE,"CAJA"}</definedName>
    <definedName name="wrn.SENCILLO." localSheetId="9" hidden="1">{"PYGS",#N/A,FALSE,"PYG";"ACTIS",#N/A,FALSE,"BCE_GRAL-ACTIVO";"PASIS",#N/A,FALSE,"BCE_GRAL-PASIVO-PATRIM";"CAJAS",#N/A,FALSE,"CAJA"}</definedName>
    <definedName name="wrn.SENCILLO." localSheetId="8" hidden="1">{"PYGS",#N/A,FALSE,"PYG";"ACTIS",#N/A,FALSE,"BCE_GRAL-ACTIVO";"PASIS",#N/A,FALSE,"BCE_GRAL-PASIVO-PATRIM";"CAJAS",#N/A,FALSE,"CAJA"}</definedName>
    <definedName name="wrn.SENCILLO." localSheetId="2" hidden="1">{"PYGS",#N/A,FALSE,"PYG";"ACTIS",#N/A,FALSE,"BCE_GRAL-ACTIVO";"PASIS",#N/A,FALSE,"BCE_GRAL-PASIVO-PATRIM";"CAJAS",#N/A,FALSE,"CAJA"}</definedName>
    <definedName name="wrn.SENCILLO." localSheetId="4" hidden="1">{"PYGS",#N/A,FALSE,"PYG";"ACTIS",#N/A,FALSE,"BCE_GRAL-ACTIVO";"PASIS",#N/A,FALSE,"BCE_GRAL-PASIVO-PATRIM";"CAJAS",#N/A,FALSE,"CAJA"}</definedName>
    <definedName name="wrn.SENCILLO." hidden="1">{"PYGS",#N/A,FALSE,"PYG";"ACTIS",#N/A,FALSE,"BCE_GRAL-ACTIVO";"PASIS",#N/A,FALSE,"BCE_GRAL-PASIVO-PATRIM";"CAJAS",#N/A,FALSE,"CAJA"}</definedName>
    <definedName name="wrn.Total." localSheetId="5" hidden="1">{"Parcial",#N/A,FALSE,"GastFuncionamiento";"Parcial2",#N/A,FALSE,"GastFuncionamiento";"Total",#N/A,FALSE,"GastFuncionamiento"}</definedName>
    <definedName name="wrn.Total." localSheetId="32" hidden="1">{"Parcial",#N/A,FALSE,"GastFuncionamiento";"Parcial2",#N/A,FALSE,"GastFuncionamiento";"Total",#N/A,FALSE,"GastFuncionamiento"}</definedName>
    <definedName name="wrn.Total." localSheetId="0" hidden="1">{"Parcial",#N/A,FALSE,"GastFuncionamiento";"Parcial2",#N/A,FALSE,"GastFuncionamiento";"Total",#N/A,FALSE,"GastFuncionamiento"}</definedName>
    <definedName name="wrn.Total." localSheetId="33" hidden="1">{"Parcial",#N/A,FALSE,"GastFuncionamiento";"Parcial2",#N/A,FALSE,"GastFuncionamiento";"Total",#N/A,FALSE,"GastFuncionamiento"}</definedName>
    <definedName name="wrn.Total." localSheetId="7" hidden="1">{"Parcial",#N/A,FALSE,"GastFuncionamiento";"Parcial2",#N/A,FALSE,"GastFuncionamiento";"Total",#N/A,FALSE,"GastFuncionamiento"}</definedName>
    <definedName name="wrn.Total." localSheetId="10" hidden="1">{"Parcial",#N/A,FALSE,"GastFuncionamiento";"Parcial2",#N/A,FALSE,"GastFuncionamiento";"Total",#N/A,FALSE,"GastFuncionamiento"}</definedName>
    <definedName name="wrn.Total." localSheetId="6" hidden="1">{"Parcial",#N/A,FALSE,"GastFuncionamiento";"Parcial2",#N/A,FALSE,"GastFuncionamiento";"Total",#N/A,FALSE,"GastFuncionamiento"}</definedName>
    <definedName name="wrn.Total." localSheetId="9" hidden="1">{"Parcial",#N/A,FALSE,"GastFuncionamiento";"Parcial2",#N/A,FALSE,"GastFuncionamiento";"Total",#N/A,FALSE,"GastFuncionamiento"}</definedName>
    <definedName name="wrn.Total." localSheetId="8" hidden="1">{"Parcial",#N/A,FALSE,"GastFuncionamiento";"Parcial2",#N/A,FALSE,"GastFuncionamiento";"Total",#N/A,FALSE,"GastFuncionamiento"}</definedName>
    <definedName name="wrn.Total." localSheetId="2" hidden="1">{"Parcial",#N/A,FALSE,"GastFuncionamiento";"Parcial2",#N/A,FALSE,"GastFuncionamiento";"Total",#N/A,FALSE,"GastFuncionamiento"}</definedName>
    <definedName name="wrn.Total." localSheetId="4" hidden="1">{"Parcial",#N/A,FALSE,"GastFuncionamiento";"Parcial2",#N/A,FALSE,"GastFuncionamiento";"Total",#N/A,FALSE,"GastFuncionamiento"}</definedName>
    <definedName name="wrn.Total." hidden="1">{"Parcial",#N/A,FALSE,"GastFuncionamiento";"Parcial2",#N/A,FALSE,"GastFuncionamiento";"Total",#N/A,FALSE,"GastFuncionamiento"}</definedName>
    <definedName name="wrn.TRABFENO." localSheetId="5" hidden="1">{#N/A,#N/A,FALSE,"Estatico";#N/A,#N/A,FALSE,"Tuberia";#N/A,#N/A,FALSE,"Instrumentación";#N/A,#N/A,FALSE,"Mecanica";#N/A,#N/A,FALSE,"Electrico";#N/A,#N/A,FALSE,"Ofic.Civiles"}</definedName>
    <definedName name="wrn.TRABFENO." localSheetId="32" hidden="1">{#N/A,#N/A,FALSE,"Estatico";#N/A,#N/A,FALSE,"Tuberia";#N/A,#N/A,FALSE,"Instrumentación";#N/A,#N/A,FALSE,"Mecanica";#N/A,#N/A,FALSE,"Electrico";#N/A,#N/A,FALSE,"Ofic.Civiles"}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localSheetId="33" hidden="1">{#N/A,#N/A,FALSE,"Estatico";#N/A,#N/A,FALSE,"Tuberia";#N/A,#N/A,FALSE,"Instrumentación";#N/A,#N/A,FALSE,"Mecanica";#N/A,#N/A,FALSE,"Electrico";#N/A,#N/A,FALSE,"Ofic.Civiles"}</definedName>
    <definedName name="wrn.TRABFENO." localSheetId="7" hidden="1">{#N/A,#N/A,FALSE,"Estatico";#N/A,#N/A,FALSE,"Tuberia";#N/A,#N/A,FALSE,"Instrumentación";#N/A,#N/A,FALSE,"Mecanica";#N/A,#N/A,FALSE,"Electrico";#N/A,#N/A,FALSE,"Ofic.Civiles"}</definedName>
    <definedName name="wrn.TRABFENO." localSheetId="10" hidden="1">{#N/A,#N/A,FALSE,"Estatico";#N/A,#N/A,FALSE,"Tuberia";#N/A,#N/A,FALSE,"Instrumentación";#N/A,#N/A,FALSE,"Mecanica";#N/A,#N/A,FALSE,"Electrico";#N/A,#N/A,FALSE,"Ofic.Civiles"}</definedName>
    <definedName name="wrn.TRABFENO." localSheetId="6" hidden="1">{#N/A,#N/A,FALSE,"Estatico";#N/A,#N/A,FALSE,"Tuberia";#N/A,#N/A,FALSE,"Instrumentación";#N/A,#N/A,FALSE,"Mecanica";#N/A,#N/A,FALSE,"Electrico";#N/A,#N/A,FALSE,"Ofic.Civiles"}</definedName>
    <definedName name="wrn.TRABFENO." localSheetId="9" hidden="1">{#N/A,#N/A,FALSE,"Estatico";#N/A,#N/A,FALSE,"Tuberia";#N/A,#N/A,FALSE,"Instrumentación";#N/A,#N/A,FALSE,"Mecanica";#N/A,#N/A,FALSE,"Electrico";#N/A,#N/A,FALSE,"Ofic.Civiles"}</definedName>
    <definedName name="wrn.TRABFENO." localSheetId="8" hidden="1">{#N/A,#N/A,FALSE,"Estatico";#N/A,#N/A,FALSE,"Tuberia";#N/A,#N/A,FALSE,"Instrumentación";#N/A,#N/A,FALSE,"Mecanica";#N/A,#N/A,FALSE,"Electrico";#N/A,#N/A,FALSE,"Ofic.Civiles"}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localSheetId="4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5" hidden="1">{"via1",#N/A,TRUE,"general";"via2",#N/A,TRUE,"general";"via3",#N/A,TRUE,"general"}</definedName>
    <definedName name="wrn.via." localSheetId="32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localSheetId="33" hidden="1">{"via1",#N/A,TRUE,"general";"via2",#N/A,TRUE,"general";"via3",#N/A,TRUE,"general"}</definedName>
    <definedName name="wrn.via." localSheetId="7" hidden="1">{"via1",#N/A,TRUE,"general";"via2",#N/A,TRUE,"general";"via3",#N/A,TRUE,"general"}</definedName>
    <definedName name="wrn.via." localSheetId="10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localSheetId="9" hidden="1">{"via1",#N/A,TRUE,"general";"via2",#N/A,TRUE,"general";"via3",#N/A,TRUE,"general"}</definedName>
    <definedName name="wrn.via." localSheetId="8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localSheetId="5" hidden="1">{#N/A,#N/A,FALSE,"Items"}</definedName>
    <definedName name="wrn1.items" localSheetId="32" hidden="1">{#N/A,#N/A,FALSE,"Items"}</definedName>
    <definedName name="wrn1.items" localSheetId="0" hidden="1">{#N/A,#N/A,FALSE,"Items"}</definedName>
    <definedName name="wrn1.items" localSheetId="33" hidden="1">{#N/A,#N/A,FALSE,"Items"}</definedName>
    <definedName name="wrn1.items" localSheetId="7" hidden="1">{#N/A,#N/A,FALSE,"Items"}</definedName>
    <definedName name="wrn1.items" localSheetId="10" hidden="1">{#N/A,#N/A,FALSE,"Items"}</definedName>
    <definedName name="wrn1.items" localSheetId="6" hidden="1">{#N/A,#N/A,FALSE,"Items"}</definedName>
    <definedName name="wrn1.items" localSheetId="9" hidden="1">{#N/A,#N/A,FALSE,"Items"}</definedName>
    <definedName name="wrn1.items" localSheetId="8" hidden="1">{#N/A,#N/A,FALSE,"Items"}</definedName>
    <definedName name="wrn1.items" localSheetId="2" hidden="1">{#N/A,#N/A,FALSE,"Items"}</definedName>
    <definedName name="wrn1.items" localSheetId="4" hidden="1">{#N/A,#N/A,FALSE,"Items"}</definedName>
    <definedName name="wrn1.items" hidden="1">{#N/A,#N/A,FALSE,"Items"}</definedName>
    <definedName name="wsnhed" localSheetId="5" hidden="1">{"via1",#N/A,TRUE,"general";"via2",#N/A,TRUE,"general";"via3",#N/A,TRUE,"general"}</definedName>
    <definedName name="wsnhed" localSheetId="32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33" hidden="1">{"via1",#N/A,TRUE,"general";"via2",#N/A,TRUE,"general";"via3",#N/A,TRUE,"general"}</definedName>
    <definedName name="wsnhed" localSheetId="7" hidden="1">{"via1",#N/A,TRUE,"general";"via2",#N/A,TRUE,"general";"via3",#N/A,TRUE,"general"}</definedName>
    <definedName name="wsnhed" localSheetId="10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localSheetId="9" hidden="1">{"via1",#N/A,TRUE,"general";"via2",#N/A,TRUE,"general";"via3",#N/A,TRUE,"general"}</definedName>
    <definedName name="wsnhed" localSheetId="8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localSheetId="32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33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localSheetId="10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localSheetId="9" hidden="1">{"via1",#N/A,TRUE,"general";"via2",#N/A,TRUE,"general";"via3",#N/A,TRUE,"general"}</definedName>
    <definedName name="wswswsqa" localSheetId="8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5" hidden="1">{"TAB1",#N/A,TRUE,"GENERAL";"TAB2",#N/A,TRUE,"GENERAL";"TAB3",#N/A,TRUE,"GENERAL";"TAB4",#N/A,TRUE,"GENERAL";"TAB5",#N/A,TRUE,"GENERAL"}</definedName>
    <definedName name="wtt" localSheetId="32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localSheetId="33" hidden="1">{"TAB1",#N/A,TRUE,"GENERAL";"TAB2",#N/A,TRUE,"GENERAL";"TAB3",#N/A,TRUE,"GENERAL";"TAB4",#N/A,TRUE,"GENERAL";"TAB5",#N/A,TRUE,"GENERAL"}</definedName>
    <definedName name="wtt" localSheetId="7" hidden="1">{"TAB1",#N/A,TRUE,"GENERAL";"TAB2",#N/A,TRUE,"GENERAL";"TAB3",#N/A,TRUE,"GENERAL";"TAB4",#N/A,TRUE,"GENERAL";"TAB5",#N/A,TRUE,"GENERAL"}</definedName>
    <definedName name="wtt" localSheetId="10" hidden="1">{"TAB1",#N/A,TRUE,"GENERAL";"TAB2",#N/A,TRUE,"GENERAL";"TAB3",#N/A,TRUE,"GENERAL";"TAB4",#N/A,TRUE,"GENERAL";"TAB5",#N/A,TRUE,"GENERAL"}</definedName>
    <definedName name="wtt" localSheetId="6" hidden="1">{"TAB1",#N/A,TRUE,"GENERAL";"TAB2",#N/A,TRUE,"GENERAL";"TAB3",#N/A,TRUE,"GENERAL";"TAB4",#N/A,TRUE,"GENERAL";"TAB5",#N/A,TRUE,"GENERAL"}</definedName>
    <definedName name="wtt" localSheetId="9" hidden="1">{"TAB1",#N/A,TRUE,"GENERAL";"TAB2",#N/A,TRUE,"GENERAL";"TAB3",#N/A,TRUE,"GENERAL";"TAB4",#N/A,TRUE,"GENERAL";"TAB5",#N/A,TRUE,"GENERAL"}</definedName>
    <definedName name="wtt" localSheetId="8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5" hidden="1">{"via1",#N/A,TRUE,"general";"via2",#N/A,TRUE,"general";"via3",#N/A,TRUE,"general"}</definedName>
    <definedName name="wwded3" localSheetId="32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localSheetId="33" hidden="1">{"via1",#N/A,TRUE,"general";"via2",#N/A,TRUE,"general";"via3",#N/A,TRUE,"general"}</definedName>
    <definedName name="wwded3" localSheetId="7" hidden="1">{"via1",#N/A,TRUE,"general";"via2",#N/A,TRUE,"general";"via3",#N/A,TRUE,"general"}</definedName>
    <definedName name="wwded3" localSheetId="10" hidden="1">{"via1",#N/A,TRUE,"general";"via2",#N/A,TRUE,"general";"via3",#N/A,TRUE,"general"}</definedName>
    <definedName name="wwded3" localSheetId="6" hidden="1">{"via1",#N/A,TRUE,"general";"via2",#N/A,TRUE,"general";"via3",#N/A,TRUE,"general"}</definedName>
    <definedName name="wwded3" localSheetId="9" hidden="1">{"via1",#N/A,TRUE,"general";"via2",#N/A,TRUE,"general";"via3",#N/A,TRUE,"general"}</definedName>
    <definedName name="wwded3" localSheetId="8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5" hidden="1">{"TAB1",#N/A,TRUE,"GENERAL";"TAB2",#N/A,TRUE,"GENERAL";"TAB3",#N/A,TRUE,"GENERAL";"TAB4",#N/A,TRUE,"GENERAL";"TAB5",#N/A,TRUE,"GENERAL"}</definedName>
    <definedName name="wwwwe" localSheetId="32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33" hidden="1">{"TAB1",#N/A,TRUE,"GENERAL";"TAB2",#N/A,TRUE,"GENERAL";"TAB3",#N/A,TRUE,"GENERAL";"TAB4",#N/A,TRUE,"GENERAL";"TAB5",#N/A,TRUE,"GENERAL"}</definedName>
    <definedName name="wwwwe" localSheetId="7" hidden="1">{"TAB1",#N/A,TRUE,"GENERAL";"TAB2",#N/A,TRUE,"GENERAL";"TAB3",#N/A,TRUE,"GENERAL";"TAB4",#N/A,TRUE,"GENERAL";"TAB5",#N/A,TRUE,"GENERAL"}</definedName>
    <definedName name="wwwwe" localSheetId="10" hidden="1">{"TAB1",#N/A,TRUE,"GENERAL";"TAB2",#N/A,TRUE,"GENERAL";"TAB3",#N/A,TRUE,"GENERAL";"TAB4",#N/A,TRUE,"GENERAL";"TAB5",#N/A,TRUE,"GENERAL"}</definedName>
    <definedName name="wwwwe" localSheetId="6" hidden="1">{"TAB1",#N/A,TRUE,"GENERAL";"TAB2",#N/A,TRUE,"GENERAL";"TAB3",#N/A,TRUE,"GENERAL";"TAB4",#N/A,TRUE,"GENERAL";"TAB5",#N/A,TRUE,"GENERAL"}</definedName>
    <definedName name="wwwwe" localSheetId="9" hidden="1">{"TAB1",#N/A,TRUE,"GENERAL";"TAB2",#N/A,TRUE,"GENERAL";"TAB3",#N/A,TRUE,"GENERAL";"TAB4",#N/A,TRUE,"GENERAL";"TAB5",#N/A,TRUE,"GENERAL"}</definedName>
    <definedName name="wwwwe" localSheetId="8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5" hidden="1">{"via1",#N/A,TRUE,"general";"via2",#N/A,TRUE,"general";"via3",#N/A,TRUE,"general"}</definedName>
    <definedName name="wyty" localSheetId="32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localSheetId="33" hidden="1">{"via1",#N/A,TRUE,"general";"via2",#N/A,TRUE,"general";"via3",#N/A,TRUE,"general"}</definedName>
    <definedName name="wyty" localSheetId="7" hidden="1">{"via1",#N/A,TRUE,"general";"via2",#N/A,TRUE,"general";"via3",#N/A,TRUE,"general"}</definedName>
    <definedName name="wyty" localSheetId="10" hidden="1">{"via1",#N/A,TRUE,"general";"via2",#N/A,TRUE,"general";"via3",#N/A,TRUE,"general"}</definedName>
    <definedName name="wyty" localSheetId="6" hidden="1">{"via1",#N/A,TRUE,"general";"via2",#N/A,TRUE,"general";"via3",#N/A,TRUE,"general"}</definedName>
    <definedName name="wyty" localSheetId="9" hidden="1">{"via1",#N/A,TRUE,"general";"via2",#N/A,TRUE,"general";"via3",#N/A,TRUE,"general"}</definedName>
    <definedName name="wyty" localSheetId="8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5" hidden="1">{"TAB1",#N/A,TRUE,"GENERAL";"TAB2",#N/A,TRUE,"GENERAL";"TAB3",#N/A,TRUE,"GENERAL";"TAB4",#N/A,TRUE,"GENERAL";"TAB5",#N/A,TRUE,"GENERAL"}</definedName>
    <definedName name="xcbvbs" localSheetId="32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localSheetId="33" hidden="1">{"TAB1",#N/A,TRUE,"GENERAL";"TAB2",#N/A,TRUE,"GENERAL";"TAB3",#N/A,TRUE,"GENERAL";"TAB4",#N/A,TRUE,"GENERAL";"TAB5",#N/A,TRUE,"GENERAL"}</definedName>
    <definedName name="xcbvbs" localSheetId="7" hidden="1">{"TAB1",#N/A,TRUE,"GENERAL";"TAB2",#N/A,TRUE,"GENERAL";"TAB3",#N/A,TRUE,"GENERAL";"TAB4",#N/A,TRUE,"GENERAL";"TAB5",#N/A,TRUE,"GENERAL"}</definedName>
    <definedName name="xcbvbs" localSheetId="10" hidden="1">{"TAB1",#N/A,TRUE,"GENERAL";"TAB2",#N/A,TRUE,"GENERAL";"TAB3",#N/A,TRUE,"GENERAL";"TAB4",#N/A,TRUE,"GENERAL";"TAB5",#N/A,TRUE,"GENERAL"}</definedName>
    <definedName name="xcbvbs" localSheetId="6" hidden="1">{"TAB1",#N/A,TRUE,"GENERAL";"TAB2",#N/A,TRUE,"GENERAL";"TAB3",#N/A,TRUE,"GENERAL";"TAB4",#N/A,TRUE,"GENERAL";"TAB5",#N/A,TRUE,"GENERAL"}</definedName>
    <definedName name="xcbvbs" localSheetId="9" hidden="1">{"TAB1",#N/A,TRUE,"GENERAL";"TAB2",#N/A,TRUE,"GENERAL";"TAB3",#N/A,TRUE,"GENERAL";"TAB4",#N/A,TRUE,"GENERAL";"TAB5",#N/A,TRUE,"GENERAL"}</definedName>
    <definedName name="xcbvbs" localSheetId="8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W" localSheetId="5" hidden="1">{#N/A,#N/A,TRUE,"1842CWN0"}</definedName>
    <definedName name="XSW" localSheetId="32" hidden="1">{#N/A,#N/A,TRUE,"1842CWN0"}</definedName>
    <definedName name="XSW" localSheetId="0" hidden="1">{#N/A,#N/A,TRUE,"1842CWN0"}</definedName>
    <definedName name="XSW" localSheetId="33" hidden="1">{#N/A,#N/A,TRUE,"1842CWN0"}</definedName>
    <definedName name="XSW" localSheetId="7" hidden="1">{#N/A,#N/A,TRUE,"1842CWN0"}</definedName>
    <definedName name="XSW" localSheetId="10" hidden="1">{#N/A,#N/A,TRUE,"1842CWN0"}</definedName>
    <definedName name="XSW" localSheetId="6" hidden="1">{#N/A,#N/A,TRUE,"1842CWN0"}</definedName>
    <definedName name="XSW" localSheetId="9" hidden="1">{#N/A,#N/A,TRUE,"1842CWN0"}</definedName>
    <definedName name="XSW" localSheetId="8" hidden="1">{#N/A,#N/A,TRUE,"1842CWN0"}</definedName>
    <definedName name="XSW" localSheetId="2" hidden="1">{#N/A,#N/A,TRUE,"1842CWN0"}</definedName>
    <definedName name="XSW" localSheetId="4" hidden="1">{#N/A,#N/A,TRUE,"1842CWN0"}</definedName>
    <definedName name="XSW" hidden="1">{#N/A,#N/A,TRUE,"1842CWN0"}</definedName>
    <definedName name="xsxs" localSheetId="5" hidden="1">{"TAB1",#N/A,TRUE,"GENERAL";"TAB2",#N/A,TRUE,"GENERAL";"TAB3",#N/A,TRUE,"GENERAL";"TAB4",#N/A,TRUE,"GENERAL";"TAB5",#N/A,TRUE,"GENERAL"}</definedName>
    <definedName name="xsxs" localSheetId="32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localSheetId="33" hidden="1">{"TAB1",#N/A,TRUE,"GENERAL";"TAB2",#N/A,TRUE,"GENERAL";"TAB3",#N/A,TRUE,"GENERAL";"TAB4",#N/A,TRUE,"GENERAL";"TAB5",#N/A,TRUE,"GENERAL"}</definedName>
    <definedName name="xsxs" localSheetId="7" hidden="1">{"TAB1",#N/A,TRUE,"GENERAL";"TAB2",#N/A,TRUE,"GENERAL";"TAB3",#N/A,TRUE,"GENERAL";"TAB4",#N/A,TRUE,"GENERAL";"TAB5",#N/A,TRUE,"GENERAL"}</definedName>
    <definedName name="xsxs" localSheetId="10" hidden="1">{"TAB1",#N/A,TRUE,"GENERAL";"TAB2",#N/A,TRUE,"GENERAL";"TAB3",#N/A,TRUE,"GENERAL";"TAB4",#N/A,TRUE,"GENERAL";"TAB5",#N/A,TRUE,"GENERAL"}</definedName>
    <definedName name="xsxs" localSheetId="6" hidden="1">{"TAB1",#N/A,TRUE,"GENERAL";"TAB2",#N/A,TRUE,"GENERAL";"TAB3",#N/A,TRUE,"GENERAL";"TAB4",#N/A,TRUE,"GENERAL";"TAB5",#N/A,TRUE,"GENERAL"}</definedName>
    <definedName name="xsxs" localSheetId="9" hidden="1">{"TAB1",#N/A,TRUE,"GENERAL";"TAB2",#N/A,TRUE,"GENERAL";"TAB3",#N/A,TRUE,"GENERAL";"TAB4",#N/A,TRUE,"GENERAL";"TAB5",#N/A,TRUE,"GENERAL"}</definedName>
    <definedName name="xsxs" localSheetId="8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5" hidden="1">{"via1",#N/A,TRUE,"general";"via2",#N/A,TRUE,"general";"via3",#N/A,TRUE,"general"}</definedName>
    <definedName name="xxfg" localSheetId="32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localSheetId="33" hidden="1">{"via1",#N/A,TRUE,"general";"via2",#N/A,TRUE,"general";"via3",#N/A,TRUE,"general"}</definedName>
    <definedName name="xxfg" localSheetId="7" hidden="1">{"via1",#N/A,TRUE,"general";"via2",#N/A,TRUE,"general";"via3",#N/A,TRUE,"general"}</definedName>
    <definedName name="xxfg" localSheetId="10" hidden="1">{"via1",#N/A,TRUE,"general";"via2",#N/A,TRUE,"general";"via3",#N/A,TRUE,"general"}</definedName>
    <definedName name="xxfg" localSheetId="6" hidden="1">{"via1",#N/A,TRUE,"general";"via2",#N/A,TRUE,"general";"via3",#N/A,TRUE,"general"}</definedName>
    <definedName name="xxfg" localSheetId="9" hidden="1">{"via1",#N/A,TRUE,"general";"via2",#N/A,TRUE,"general";"via3",#N/A,TRUE,"general"}</definedName>
    <definedName name="xxfg" localSheetId="8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localSheetId="32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localSheetId="33" hidden="1">{"via1",#N/A,TRUE,"general";"via2",#N/A,TRUE,"general";"via3",#N/A,TRUE,"general"}</definedName>
    <definedName name="xxxxxds" localSheetId="7" hidden="1">{"via1",#N/A,TRUE,"general";"via2",#N/A,TRUE,"general";"via3",#N/A,TRUE,"general"}</definedName>
    <definedName name="xxxxxds" localSheetId="10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localSheetId="9" hidden="1">{"via1",#N/A,TRUE,"general";"via2",#N/A,TRUE,"general";"via3",#N/A,TRUE,"general"}</definedName>
    <definedName name="xxxxxds" localSheetId="8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5" hidden="1">{#N/A,#N/A,FALSE,"orthoflow";#N/A,#N/A,FALSE,"Miscelaneos";#N/A,#N/A,FALSE,"Instrumentacio";#N/A,#N/A,FALSE,"Electrico";#N/A,#N/A,FALSE,"Valv. Seguridad"}</definedName>
    <definedName name="XXXXXX" localSheetId="32" hidden="1">{#N/A,#N/A,FALSE,"orthoflow";#N/A,#N/A,FALSE,"Miscelaneos";#N/A,#N/A,FALSE,"Instrumentacio";#N/A,#N/A,FALSE,"Electrico";#N/A,#N/A,FALSE,"Valv. Seguridad"}</definedName>
    <definedName name="XXXXXX" localSheetId="0" hidden="1">{#N/A,#N/A,FALSE,"orthoflow";#N/A,#N/A,FALSE,"Miscelaneos";#N/A,#N/A,FALSE,"Instrumentacio";#N/A,#N/A,FALSE,"Electrico";#N/A,#N/A,FALSE,"Valv. Seguridad"}</definedName>
    <definedName name="XXXXXX" localSheetId="33" hidden="1">{#N/A,#N/A,FALSE,"orthoflow";#N/A,#N/A,FALSE,"Miscelaneos";#N/A,#N/A,FALSE,"Instrumentacio";#N/A,#N/A,FALSE,"Electrico";#N/A,#N/A,FALSE,"Valv. Seguridad"}</definedName>
    <definedName name="XXXXXX" localSheetId="7" hidden="1">{#N/A,#N/A,FALSE,"orthoflow";#N/A,#N/A,FALSE,"Miscelaneos";#N/A,#N/A,FALSE,"Instrumentacio";#N/A,#N/A,FALSE,"Electrico";#N/A,#N/A,FALSE,"Valv. Seguridad"}</definedName>
    <definedName name="XXXXXX" localSheetId="10" hidden="1">{#N/A,#N/A,FALSE,"orthoflow";#N/A,#N/A,FALSE,"Miscelaneos";#N/A,#N/A,FALSE,"Instrumentacio";#N/A,#N/A,FALSE,"Electrico";#N/A,#N/A,FALSE,"Valv. Seguridad"}</definedName>
    <definedName name="XXXXXX" localSheetId="6" hidden="1">{#N/A,#N/A,FALSE,"orthoflow";#N/A,#N/A,FALSE,"Miscelaneos";#N/A,#N/A,FALSE,"Instrumentacio";#N/A,#N/A,FALSE,"Electrico";#N/A,#N/A,FALSE,"Valv. Seguridad"}</definedName>
    <definedName name="XXXXXX" localSheetId="9" hidden="1">{#N/A,#N/A,FALSE,"orthoflow";#N/A,#N/A,FALSE,"Miscelaneos";#N/A,#N/A,FALSE,"Instrumentacio";#N/A,#N/A,FALSE,"Electrico";#N/A,#N/A,FALSE,"Valv. Seguridad"}</definedName>
    <definedName name="XXXXXX" localSheetId="8" hidden="1">{#N/A,#N/A,FALSE,"orthoflow";#N/A,#N/A,FALSE,"Miscelaneos";#N/A,#N/A,FALSE,"Instrumentacio";#N/A,#N/A,FALSE,"Electrico";#N/A,#N/A,FALSE,"Valv. Seguridad"}</definedName>
    <definedName name="XXXXXX" localSheetId="2" hidden="1">{#N/A,#N/A,FALSE,"orthoflow";#N/A,#N/A,FALSE,"Miscelaneos";#N/A,#N/A,FALSE,"Instrumentacio";#N/A,#N/A,FALSE,"Electrico";#N/A,#N/A,FALSE,"Valv. Seguridad"}</definedName>
    <definedName name="XXXXXX" localSheetId="4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29" localSheetId="5" hidden="1">{"via1",#N/A,TRUE,"general";"via2",#N/A,TRUE,"general";"via3",#N/A,TRUE,"general"}</definedName>
    <definedName name="xxxxxxxxxx29" localSheetId="32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localSheetId="33" hidden="1">{"via1",#N/A,TRUE,"general";"via2",#N/A,TRUE,"general";"via3",#N/A,TRUE,"general"}</definedName>
    <definedName name="xxxxxxxxxx29" localSheetId="7" hidden="1">{"via1",#N/A,TRUE,"general";"via2",#N/A,TRUE,"general";"via3",#N/A,TRUE,"general"}</definedName>
    <definedName name="xxxxxxxxxx29" localSheetId="10" hidden="1">{"via1",#N/A,TRUE,"general";"via2",#N/A,TRUE,"general";"via3",#N/A,TRUE,"general"}</definedName>
    <definedName name="xxxxxxxxxx29" localSheetId="6" hidden="1">{"via1",#N/A,TRUE,"general";"via2",#N/A,TRUE,"general";"via3",#N/A,TRUE,"general"}</definedName>
    <definedName name="xxxxxxxxxx29" localSheetId="9" hidden="1">{"via1",#N/A,TRUE,"general";"via2",#N/A,TRUE,"general";"via3",#N/A,TRUE,"general"}</definedName>
    <definedName name="xxxxxxxxxx29" localSheetId="8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S" localSheetId="11" hidden="1">#REF!</definedName>
    <definedName name="XZS" localSheetId="13" hidden="1">#REF!</definedName>
    <definedName name="XZS" localSheetId="14" hidden="1">#REF!</definedName>
    <definedName name="XZS" localSheetId="17" hidden="1">#REF!</definedName>
    <definedName name="XZS" localSheetId="18" hidden="1">#REF!</definedName>
    <definedName name="XZS" localSheetId="19" hidden="1">#REF!</definedName>
    <definedName name="XZS" localSheetId="20" hidden="1">#REF!</definedName>
    <definedName name="XZS" localSheetId="22" hidden="1">#REF!</definedName>
    <definedName name="XZS" localSheetId="23" hidden="1">#REF!</definedName>
    <definedName name="XZS" localSheetId="24" hidden="1">#REF!</definedName>
    <definedName name="XZS" localSheetId="25" hidden="1">#REF!</definedName>
    <definedName name="XZS" localSheetId="26" hidden="1">#REF!</definedName>
    <definedName name="XZS" localSheetId="27" hidden="1">#REF!</definedName>
    <definedName name="XZS" localSheetId="28" hidden="1">#REF!</definedName>
    <definedName name="XZS" localSheetId="29" hidden="1">#REF!</definedName>
    <definedName name="XZS" localSheetId="30" hidden="1">#REF!</definedName>
    <definedName name="XZS" localSheetId="32" hidden="1">#REF!</definedName>
    <definedName name="XZS" localSheetId="1" hidden="1">#REF!</definedName>
    <definedName name="XZS" localSheetId="2" hidden="1">#REF!</definedName>
    <definedName name="XZS" localSheetId="3" hidden="1">#REF!</definedName>
    <definedName name="XZS" hidden="1">#REF!</definedName>
    <definedName name="XZXZV" localSheetId="5" hidden="1">{"via1",#N/A,TRUE,"general";"via2",#N/A,TRUE,"general";"via3",#N/A,TRUE,"general"}</definedName>
    <definedName name="XZXZV" localSheetId="32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localSheetId="33" hidden="1">{"via1",#N/A,TRUE,"general";"via2",#N/A,TRUE,"general";"via3",#N/A,TRUE,"general"}</definedName>
    <definedName name="XZXZV" localSheetId="7" hidden="1">{"via1",#N/A,TRUE,"general";"via2",#N/A,TRUE,"general";"via3",#N/A,TRUE,"general"}</definedName>
    <definedName name="XZXZV" localSheetId="10" hidden="1">{"via1",#N/A,TRUE,"general";"via2",#N/A,TRUE,"general";"via3",#N/A,TRUE,"general"}</definedName>
    <definedName name="XZXZV" localSheetId="6" hidden="1">{"via1",#N/A,TRUE,"general";"via2",#N/A,TRUE,"general";"via3",#N/A,TRUE,"general"}</definedName>
    <definedName name="XZXZV" localSheetId="9" hidden="1">{"via1",#N/A,TRUE,"general";"via2",#N/A,TRUE,"general";"via3",#N/A,TRUE,"general"}</definedName>
    <definedName name="XZXZV" localSheetId="8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localSheetId="32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localSheetId="33" hidden="1">{"via1",#N/A,TRUE,"general";"via2",#N/A,TRUE,"general";"via3",#N/A,TRUE,"general"}</definedName>
    <definedName name="y6y6" localSheetId="7" hidden="1">{"via1",#N/A,TRUE,"general";"via2",#N/A,TRUE,"general";"via3",#N/A,TRUE,"general"}</definedName>
    <definedName name="y6y6" localSheetId="10" hidden="1">{"via1",#N/A,TRUE,"general";"via2",#N/A,TRUE,"general";"via3",#N/A,TRUE,"general"}</definedName>
    <definedName name="y6y6" localSheetId="6" hidden="1">{"via1",#N/A,TRUE,"general";"via2",#N/A,TRUE,"general";"via3",#N/A,TRUE,"general"}</definedName>
    <definedName name="y6y6" localSheetId="9" hidden="1">{"via1",#N/A,TRUE,"general";"via2",#N/A,TRUE,"general";"via3",#N/A,TRUE,"general"}</definedName>
    <definedName name="y6y6" localSheetId="8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localSheetId="32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localSheetId="33" hidden="1">{"via1",#N/A,TRUE,"general";"via2",#N/A,TRUE,"general";"via3",#N/A,TRUE,"general"}</definedName>
    <definedName name="yery" localSheetId="7" hidden="1">{"via1",#N/A,TRUE,"general";"via2",#N/A,TRUE,"general";"via3",#N/A,TRUE,"general"}</definedName>
    <definedName name="yery" localSheetId="10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localSheetId="9" hidden="1">{"via1",#N/A,TRUE,"general";"via2",#N/A,TRUE,"general";"via3",#N/A,TRUE,"general"}</definedName>
    <definedName name="yery" localSheetId="8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5" hidden="1">{"TAB1",#N/A,TRUE,"GENERAL";"TAB2",#N/A,TRUE,"GENERAL";"TAB3",#N/A,TRUE,"GENERAL";"TAB4",#N/A,TRUE,"GENERAL";"TAB5",#N/A,TRUE,"GENERAL"}</definedName>
    <definedName name="yhy" localSheetId="32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localSheetId="33" hidden="1">{"TAB1",#N/A,TRUE,"GENERAL";"TAB2",#N/A,TRUE,"GENERAL";"TAB3",#N/A,TRUE,"GENERAL";"TAB4",#N/A,TRUE,"GENERAL";"TAB5",#N/A,TRUE,"GENERAL"}</definedName>
    <definedName name="yhy" localSheetId="7" hidden="1">{"TAB1",#N/A,TRUE,"GENERAL";"TAB2",#N/A,TRUE,"GENERAL";"TAB3",#N/A,TRUE,"GENERAL";"TAB4",#N/A,TRUE,"GENERAL";"TAB5",#N/A,TRUE,"GENERAL"}</definedName>
    <definedName name="yhy" localSheetId="10" hidden="1">{"TAB1",#N/A,TRUE,"GENERAL";"TAB2",#N/A,TRUE,"GENERAL";"TAB3",#N/A,TRUE,"GENERAL";"TAB4",#N/A,TRUE,"GENERAL";"TAB5",#N/A,TRUE,"GENERAL"}</definedName>
    <definedName name="yhy" localSheetId="6" hidden="1">{"TAB1",#N/A,TRUE,"GENERAL";"TAB2",#N/A,TRUE,"GENERAL";"TAB3",#N/A,TRUE,"GENERAL";"TAB4",#N/A,TRUE,"GENERAL";"TAB5",#N/A,TRUE,"GENERAL"}</definedName>
    <definedName name="yhy" localSheetId="9" hidden="1">{"TAB1",#N/A,TRUE,"GENERAL";"TAB2",#N/A,TRUE,"GENERAL";"TAB3",#N/A,TRUE,"GENERAL";"TAB4",#N/A,TRUE,"GENERAL";"TAB5",#N/A,TRUE,"GENERAL"}</definedName>
    <definedName name="yhy" localSheetId="8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localSheetId="32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localSheetId="33" hidden="1">{"TAB1",#N/A,TRUE,"GENERAL";"TAB2",#N/A,TRUE,"GENERAL";"TAB3",#N/A,TRUE,"GENERAL";"TAB4",#N/A,TRUE,"GENERAL";"TAB5",#N/A,TRUE,"GENERAL"}</definedName>
    <definedName name="yjyj" localSheetId="7" hidden="1">{"TAB1",#N/A,TRUE,"GENERAL";"TAB2",#N/A,TRUE,"GENERAL";"TAB3",#N/A,TRUE,"GENERAL";"TAB4",#N/A,TRUE,"GENERAL";"TAB5",#N/A,TRUE,"GENERAL"}</definedName>
    <definedName name="yjyj" localSheetId="10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localSheetId="9" hidden="1">{"TAB1",#N/A,TRUE,"GENERAL";"TAB2",#N/A,TRUE,"GENERAL";"TAB3",#N/A,TRUE,"GENERAL";"TAB4",#N/A,TRUE,"GENERAL";"TAB5",#N/A,TRUE,"GENERAL"}</definedName>
    <definedName name="yjyj" localSheetId="8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localSheetId="5" hidden="1">{#N/A,#N/A,FALSE,"GRAFICO";#N/A,#N/A,FALSE,"CAJA (2)";#N/A,#N/A,FALSE,"TERCEROS-PROMEDIO";#N/A,#N/A,FALSE,"CAJA";#N/A,#N/A,FALSE,"INGRESOS1995-2003";#N/A,#N/A,FALSE,"GASTOS1995-2003"}</definedName>
    <definedName name="YO" localSheetId="32" hidden="1">{#N/A,#N/A,FALSE,"GRAFICO";#N/A,#N/A,FALSE,"CAJA (2)";#N/A,#N/A,FALSE,"TERCEROS-PROMEDIO";#N/A,#N/A,FALSE,"CAJA";#N/A,#N/A,FALSE,"INGRESOS1995-2003";#N/A,#N/A,FALSE,"GASTOS1995-2003"}</definedName>
    <definedName name="YO" localSheetId="0" hidden="1">{#N/A,#N/A,FALSE,"GRAFICO";#N/A,#N/A,FALSE,"CAJA (2)";#N/A,#N/A,FALSE,"TERCEROS-PROMEDIO";#N/A,#N/A,FALSE,"CAJA";#N/A,#N/A,FALSE,"INGRESOS1995-2003";#N/A,#N/A,FALSE,"GASTOS1995-2003"}</definedName>
    <definedName name="YO" localSheetId="33" hidden="1">{#N/A,#N/A,FALSE,"GRAFICO";#N/A,#N/A,FALSE,"CAJA (2)";#N/A,#N/A,FALSE,"TERCEROS-PROMEDIO";#N/A,#N/A,FALSE,"CAJA";#N/A,#N/A,FALSE,"INGRESOS1995-2003";#N/A,#N/A,FALSE,"GASTOS1995-2003"}</definedName>
    <definedName name="YO" localSheetId="7" hidden="1">{#N/A,#N/A,FALSE,"GRAFICO";#N/A,#N/A,FALSE,"CAJA (2)";#N/A,#N/A,FALSE,"TERCEROS-PROMEDIO";#N/A,#N/A,FALSE,"CAJA";#N/A,#N/A,FALSE,"INGRESOS1995-2003";#N/A,#N/A,FALSE,"GASTOS1995-2003"}</definedName>
    <definedName name="YO" localSheetId="10" hidden="1">{#N/A,#N/A,FALSE,"GRAFICO";#N/A,#N/A,FALSE,"CAJA (2)";#N/A,#N/A,FALSE,"TERCEROS-PROMEDIO";#N/A,#N/A,FALSE,"CAJA";#N/A,#N/A,FALSE,"INGRESOS1995-2003";#N/A,#N/A,FALSE,"GASTOS1995-2003"}</definedName>
    <definedName name="YO" localSheetId="6" hidden="1">{#N/A,#N/A,FALSE,"GRAFICO";#N/A,#N/A,FALSE,"CAJA (2)";#N/A,#N/A,FALSE,"TERCEROS-PROMEDIO";#N/A,#N/A,FALSE,"CAJA";#N/A,#N/A,FALSE,"INGRESOS1995-2003";#N/A,#N/A,FALSE,"GASTOS1995-2003"}</definedName>
    <definedName name="YO" localSheetId="9" hidden="1">{#N/A,#N/A,FALSE,"GRAFICO";#N/A,#N/A,FALSE,"CAJA (2)";#N/A,#N/A,FALSE,"TERCEROS-PROMEDIO";#N/A,#N/A,FALSE,"CAJA";#N/A,#N/A,FALSE,"INGRESOS1995-2003";#N/A,#N/A,FALSE,"GASTOS1995-2003"}</definedName>
    <definedName name="YO" localSheetId="8" hidden="1">{#N/A,#N/A,FALSE,"GRAFICO";#N/A,#N/A,FALSE,"CAJA (2)";#N/A,#N/A,FALSE,"TERCEROS-PROMEDIO";#N/A,#N/A,FALSE,"CAJA";#N/A,#N/A,FALSE,"INGRESOS1995-2003";#N/A,#N/A,FALSE,"GASTOS1995-2003"}</definedName>
    <definedName name="YO" localSheetId="2" hidden="1">{#N/A,#N/A,FALSE,"GRAFICO";#N/A,#N/A,FALSE,"CAJA (2)";#N/A,#N/A,FALSE,"TERCEROS-PROMEDIO";#N/A,#N/A,FALSE,"CAJA";#N/A,#N/A,FALSE,"INGRESOS1995-2003";#N/A,#N/A,FALSE,"GASTOS1995-2003"}</definedName>
    <definedName name="YO" localSheetId="4" hidden="1">{#N/A,#N/A,FALSE,"GRAFICO";#N/A,#N/A,FALSE,"CAJA (2)";#N/A,#N/A,FALSE,"TERCEROS-PROMEDIO";#N/A,#N/A,FALSE,"CAJA";#N/A,#N/A,FALSE,"INGRESOS1995-2003";#N/A,#N/A,FALSE,"GASTOS1995-2003"}</definedName>
    <definedName name="YO" hidden="1">{#N/A,#N/A,FALSE,"GRAFICO";#N/A,#N/A,FALSE,"CAJA (2)";#N/A,#N/A,FALSE,"TERCEROS-PROMEDIO";#N/A,#N/A,FALSE,"CAJA";#N/A,#N/A,FALSE,"INGRESOS1995-2003";#N/A,#N/A,FALSE,"GASTOS1995-2003"}</definedName>
    <definedName name="yrey" localSheetId="5" hidden="1">{"via1",#N/A,TRUE,"general";"via2",#N/A,TRUE,"general";"via3",#N/A,TRUE,"general"}</definedName>
    <definedName name="yrey" localSheetId="32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localSheetId="33" hidden="1">{"via1",#N/A,TRUE,"general";"via2",#N/A,TRUE,"general";"via3",#N/A,TRUE,"general"}</definedName>
    <definedName name="yrey" localSheetId="7" hidden="1">{"via1",#N/A,TRUE,"general";"via2",#N/A,TRUE,"general";"via3",#N/A,TRUE,"general"}</definedName>
    <definedName name="yrey" localSheetId="10" hidden="1">{"via1",#N/A,TRUE,"general";"via2",#N/A,TRUE,"general";"via3",#N/A,TRUE,"general"}</definedName>
    <definedName name="yrey" localSheetId="6" hidden="1">{"via1",#N/A,TRUE,"general";"via2",#N/A,TRUE,"general";"via3",#N/A,TRUE,"general"}</definedName>
    <definedName name="yrey" localSheetId="9" hidden="1">{"via1",#N/A,TRUE,"general";"via2",#N/A,TRUE,"general";"via3",#N/A,TRUE,"general"}</definedName>
    <definedName name="yrey" localSheetId="8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localSheetId="32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33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localSheetId="10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localSheetId="9" hidden="1">{"via1",#N/A,TRUE,"general";"via2",#N/A,TRUE,"general";"via3",#N/A,TRUE,"general"}</definedName>
    <definedName name="yry" localSheetId="8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5" hidden="1">{"TAB1",#N/A,TRUE,"GENERAL";"TAB2",#N/A,TRUE,"GENERAL";"TAB3",#N/A,TRUE,"GENERAL";"TAB4",#N/A,TRUE,"GENERAL";"TAB5",#N/A,TRUE,"GENERAL"}</definedName>
    <definedName name="ytj" localSheetId="32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localSheetId="33" hidden="1">{"TAB1",#N/A,TRUE,"GENERAL";"TAB2",#N/A,TRUE,"GENERAL";"TAB3",#N/A,TRUE,"GENERAL";"TAB4",#N/A,TRUE,"GENERAL";"TAB5",#N/A,TRUE,"GENERAL"}</definedName>
    <definedName name="ytj" localSheetId="7" hidden="1">{"TAB1",#N/A,TRUE,"GENERAL";"TAB2",#N/A,TRUE,"GENERAL";"TAB3",#N/A,TRUE,"GENERAL";"TAB4",#N/A,TRUE,"GENERAL";"TAB5",#N/A,TRUE,"GENERAL"}</definedName>
    <definedName name="ytj" localSheetId="10" hidden="1">{"TAB1",#N/A,TRUE,"GENERAL";"TAB2",#N/A,TRUE,"GENERAL";"TAB3",#N/A,TRUE,"GENERAL";"TAB4",#N/A,TRUE,"GENERAL";"TAB5",#N/A,TRUE,"GENERAL"}</definedName>
    <definedName name="ytj" localSheetId="6" hidden="1">{"TAB1",#N/A,TRUE,"GENERAL";"TAB2",#N/A,TRUE,"GENERAL";"TAB3",#N/A,TRUE,"GENERAL";"TAB4",#N/A,TRUE,"GENERAL";"TAB5",#N/A,TRUE,"GENERAL"}</definedName>
    <definedName name="ytj" localSheetId="9" hidden="1">{"TAB1",#N/A,TRUE,"GENERAL";"TAB2",#N/A,TRUE,"GENERAL";"TAB3",#N/A,TRUE,"GENERAL";"TAB4",#N/A,TRUE,"GENERAL";"TAB5",#N/A,TRUE,"GENERAL"}</definedName>
    <definedName name="ytj" localSheetId="8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5" hidden="1">{"via1",#N/A,TRUE,"general";"via2",#N/A,TRUE,"general";"via3",#N/A,TRUE,"general"}</definedName>
    <definedName name="ytjt6" localSheetId="32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localSheetId="33" hidden="1">{"via1",#N/A,TRUE,"general";"via2",#N/A,TRUE,"general";"via3",#N/A,TRUE,"general"}</definedName>
    <definedName name="ytjt6" localSheetId="7" hidden="1">{"via1",#N/A,TRUE,"general";"via2",#N/A,TRUE,"general";"via3",#N/A,TRUE,"general"}</definedName>
    <definedName name="ytjt6" localSheetId="10" hidden="1">{"via1",#N/A,TRUE,"general";"via2",#N/A,TRUE,"general";"via3",#N/A,TRUE,"general"}</definedName>
    <definedName name="ytjt6" localSheetId="6" hidden="1">{"via1",#N/A,TRUE,"general";"via2",#N/A,TRUE,"general";"via3",#N/A,TRUE,"general"}</definedName>
    <definedName name="ytjt6" localSheetId="9" hidden="1">{"via1",#N/A,TRUE,"general";"via2",#N/A,TRUE,"general";"via3",#N/A,TRUE,"general"}</definedName>
    <definedName name="ytjt6" localSheetId="8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5" hidden="1">{"TAB1",#N/A,TRUE,"GENERAL";"TAB2",#N/A,TRUE,"GENERAL";"TAB3",#N/A,TRUE,"GENERAL";"TAB4",#N/A,TRUE,"GENERAL";"TAB5",#N/A,TRUE,"GENERAL"}</definedName>
    <definedName name="ytrwyr" localSheetId="32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33" hidden="1">{"TAB1",#N/A,TRUE,"GENERAL";"TAB2",#N/A,TRUE,"GENERAL";"TAB3",#N/A,TRUE,"GENERAL";"TAB4",#N/A,TRUE,"GENERAL";"TAB5",#N/A,TRUE,"GENERAL"}</definedName>
    <definedName name="ytrwyr" localSheetId="7" hidden="1">{"TAB1",#N/A,TRUE,"GENERAL";"TAB2",#N/A,TRUE,"GENERAL";"TAB3",#N/A,TRUE,"GENERAL";"TAB4",#N/A,TRUE,"GENERAL";"TAB5",#N/A,TRUE,"GENERAL"}</definedName>
    <definedName name="ytrwyr" localSheetId="10" hidden="1">{"TAB1",#N/A,TRUE,"GENERAL";"TAB2",#N/A,TRUE,"GENERAL";"TAB3",#N/A,TRUE,"GENERAL";"TAB4",#N/A,TRUE,"GENERAL";"TAB5",#N/A,TRUE,"GENERAL"}</definedName>
    <definedName name="ytrwyr" localSheetId="6" hidden="1">{"TAB1",#N/A,TRUE,"GENERAL";"TAB2",#N/A,TRUE,"GENERAL";"TAB3",#N/A,TRUE,"GENERAL";"TAB4",#N/A,TRUE,"GENERAL";"TAB5",#N/A,TRUE,"GENERAL"}</definedName>
    <definedName name="ytrwyr" localSheetId="9" hidden="1">{"TAB1",#N/A,TRUE,"GENERAL";"TAB2",#N/A,TRUE,"GENERAL";"TAB3",#N/A,TRUE,"GENERAL";"TAB4",#N/A,TRUE,"GENERAL";"TAB5",#N/A,TRUE,"GENERAL"}</definedName>
    <definedName name="ytrwyr" localSheetId="8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5" hidden="1">{"via1",#N/A,TRUE,"general";"via2",#N/A,TRUE,"general";"via3",#N/A,TRUE,"general"}</definedName>
    <definedName name="ytry" localSheetId="32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localSheetId="33" hidden="1">{"via1",#N/A,TRUE,"general";"via2",#N/A,TRUE,"general";"via3",#N/A,TRUE,"general"}</definedName>
    <definedName name="ytry" localSheetId="7" hidden="1">{"via1",#N/A,TRUE,"general";"via2",#N/A,TRUE,"general";"via3",#N/A,TRUE,"general"}</definedName>
    <definedName name="ytry" localSheetId="10" hidden="1">{"via1",#N/A,TRUE,"general";"via2",#N/A,TRUE,"general";"via3",#N/A,TRUE,"general"}</definedName>
    <definedName name="ytry" localSheetId="6" hidden="1">{"via1",#N/A,TRUE,"general";"via2",#N/A,TRUE,"general";"via3",#N/A,TRUE,"general"}</definedName>
    <definedName name="ytry" localSheetId="9" hidden="1">{"via1",#N/A,TRUE,"general";"via2",#N/A,TRUE,"general";"via3",#N/A,TRUE,"general"}</definedName>
    <definedName name="ytry" localSheetId="8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localSheetId="32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33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localSheetId="10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localSheetId="9" hidden="1">{"via1",#N/A,TRUE,"general";"via2",#N/A,TRUE,"general";"via3",#N/A,TRUE,"general"}</definedName>
    <definedName name="ytryrty" localSheetId="8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localSheetId="32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33" hidden="1">{"TAB1",#N/A,TRUE,"GENERAL";"TAB2",#N/A,TRUE,"GENERAL";"TAB3",#N/A,TRUE,"GENERAL";"TAB4",#N/A,TRUE,"GENERAL";"TAB5",#N/A,TRUE,"GENERAL"}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localSheetId="10" hidden="1">{"TAB1",#N/A,TRUE,"GENERAL";"TAB2",#N/A,TRUE,"GENERAL";"TAB3",#N/A,TRUE,"GENERAL";"TAB4",#N/A,TRUE,"GENERAL";"TAB5",#N/A,TRUE,"GENERAL"}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localSheetId="9" hidden="1">{"TAB1",#N/A,TRUE,"GENERAL";"TAB2",#N/A,TRUE,"GENERAL";"TAB3",#N/A,TRUE,"GENERAL";"TAB4",#N/A,TRUE,"GENERAL";"TAB5",#N/A,TRUE,"GENERAL"}</definedName>
    <definedName name="YTRYUYT" localSheetId="8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localSheetId="32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33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localSheetId="10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localSheetId="9" hidden="1">{"TAB1",#N/A,TRUE,"GENERAL";"TAB2",#N/A,TRUE,"GENERAL";"TAB3",#N/A,TRUE,"GENERAL";"TAB4",#N/A,TRUE,"GENERAL";"TAB5",#N/A,TRUE,"GENERAL"}</definedName>
    <definedName name="ytudfgd" localSheetId="8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localSheetId="32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33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localSheetId="10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localSheetId="9" hidden="1">{"TAB1",#N/A,TRUE,"GENERAL";"TAB2",#N/A,TRUE,"GENERAL";"TAB3",#N/A,TRUE,"GENERAL";"TAB4",#N/A,TRUE,"GENERAL";"TAB5",#N/A,TRUE,"GENERAL"}</definedName>
    <definedName name="yturtu7" localSheetId="8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localSheetId="32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33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localSheetId="10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localSheetId="9" hidden="1">{"TAB1",#N/A,TRUE,"GENERAL";"TAB2",#N/A,TRUE,"GENERAL";"TAB3",#N/A,TRUE,"GENERAL";"TAB4",#N/A,TRUE,"GENERAL";"TAB5",#N/A,TRUE,"GENERAL"}</definedName>
    <definedName name="yturu" localSheetId="8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5" hidden="1">{"via1",#N/A,TRUE,"general";"via2",#N/A,TRUE,"general";"via3",#N/A,TRUE,"general"}</definedName>
    <definedName name="ytuytfgh" localSheetId="32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localSheetId="33" hidden="1">{"via1",#N/A,TRUE,"general";"via2",#N/A,TRUE,"general";"via3",#N/A,TRUE,"general"}</definedName>
    <definedName name="ytuytfgh" localSheetId="7" hidden="1">{"via1",#N/A,TRUE,"general";"via2",#N/A,TRUE,"general";"via3",#N/A,TRUE,"general"}</definedName>
    <definedName name="ytuytfgh" localSheetId="10" hidden="1">{"via1",#N/A,TRUE,"general";"via2",#N/A,TRUE,"general";"via3",#N/A,TRUE,"general"}</definedName>
    <definedName name="ytuytfgh" localSheetId="6" hidden="1">{"via1",#N/A,TRUE,"general";"via2",#N/A,TRUE,"general";"via3",#N/A,TRUE,"general"}</definedName>
    <definedName name="ytuytfgh" localSheetId="9" hidden="1">{"via1",#N/A,TRUE,"general";"via2",#N/A,TRUE,"general";"via3",#N/A,TRUE,"general"}</definedName>
    <definedName name="ytuytfgh" localSheetId="8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5" hidden="1">{"TAB1",#N/A,TRUE,"GENERAL";"TAB2",#N/A,TRUE,"GENERAL";"TAB3",#N/A,TRUE,"GENERAL";"TAB4",#N/A,TRUE,"GENERAL";"TAB5",#N/A,TRUE,"GENERAL"}</definedName>
    <definedName name="yty" localSheetId="32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33" hidden="1">{"TAB1",#N/A,TRUE,"GENERAL";"TAB2",#N/A,TRUE,"GENERAL";"TAB3",#N/A,TRUE,"GENERAL";"TAB4",#N/A,TRUE,"GENERAL";"TAB5",#N/A,TRUE,"GENERAL"}</definedName>
    <definedName name="yty" localSheetId="7" hidden="1">{"TAB1",#N/A,TRUE,"GENERAL";"TAB2",#N/A,TRUE,"GENERAL";"TAB3",#N/A,TRUE,"GENERAL";"TAB4",#N/A,TRUE,"GENERAL";"TAB5",#N/A,TRUE,"GENERAL"}</definedName>
    <definedName name="yty" localSheetId="10" hidden="1">{"TAB1",#N/A,TRUE,"GENERAL";"TAB2",#N/A,TRUE,"GENERAL";"TAB3",#N/A,TRUE,"GENERAL";"TAB4",#N/A,TRUE,"GENERAL";"TAB5",#N/A,TRUE,"GENERAL"}</definedName>
    <definedName name="yty" localSheetId="6" hidden="1">{"TAB1",#N/A,TRUE,"GENERAL";"TAB2",#N/A,TRUE,"GENERAL";"TAB3",#N/A,TRUE,"GENERAL";"TAB4",#N/A,TRUE,"GENERAL";"TAB5",#N/A,TRUE,"GENERAL"}</definedName>
    <definedName name="yty" localSheetId="9" hidden="1">{"TAB1",#N/A,TRUE,"GENERAL";"TAB2",#N/A,TRUE,"GENERAL";"TAB3",#N/A,TRUE,"GENERAL";"TAB4",#N/A,TRUE,"GENERAL";"TAB5",#N/A,TRUE,"GENERAL"}</definedName>
    <definedName name="yty" localSheetId="8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5" hidden="1">{"via1",#N/A,TRUE,"general";"via2",#N/A,TRUE,"general";"via3",#N/A,TRUE,"general"}</definedName>
    <definedName name="ytyyh" localSheetId="32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localSheetId="33" hidden="1">{"via1",#N/A,TRUE,"general";"via2",#N/A,TRUE,"general";"via3",#N/A,TRUE,"general"}</definedName>
    <definedName name="ytyyh" localSheetId="7" hidden="1">{"via1",#N/A,TRUE,"general";"via2",#N/A,TRUE,"general";"via3",#N/A,TRUE,"general"}</definedName>
    <definedName name="ytyyh" localSheetId="10" hidden="1">{"via1",#N/A,TRUE,"general";"via2",#N/A,TRUE,"general";"via3",#N/A,TRUE,"general"}</definedName>
    <definedName name="ytyyh" localSheetId="6" hidden="1">{"via1",#N/A,TRUE,"general";"via2",#N/A,TRUE,"general";"via3",#N/A,TRUE,"general"}</definedName>
    <definedName name="ytyyh" localSheetId="9" hidden="1">{"via1",#N/A,TRUE,"general";"via2",#N/A,TRUE,"general";"via3",#N/A,TRUE,"general"}</definedName>
    <definedName name="ytyyh" localSheetId="8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localSheetId="32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33" hidden="1">{"TAB1",#N/A,TRUE,"GENERAL";"TAB2",#N/A,TRUE,"GENERAL";"TAB3",#N/A,TRUE,"GENERAL";"TAB4",#N/A,TRUE,"GENERAL";"TAB5",#N/A,TRUE,"GENERAL"}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localSheetId="10" hidden="1">{"TAB1",#N/A,TRUE,"GENERAL";"TAB2",#N/A,TRUE,"GENERAL";"TAB3",#N/A,TRUE,"GENERAL";"TAB4",#N/A,TRUE,"GENERAL";"TAB5",#N/A,TRUE,"GENERAL"}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localSheetId="9" hidden="1">{"TAB1",#N/A,TRUE,"GENERAL";"TAB2",#N/A,TRUE,"GENERAL";"TAB3",#N/A,TRUE,"GENERAL";"TAB4",#N/A,TRUE,"GENERAL";"TAB5",#N/A,TRUE,"GENERAL"}</definedName>
    <definedName name="ytzacdfg" localSheetId="8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localSheetId="32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33" hidden="1">{"TAB1",#N/A,TRUE,"GENERAL";"TAB2",#N/A,TRUE,"GENERAL";"TAB3",#N/A,TRUE,"GENERAL";"TAB4",#N/A,TRUE,"GENERAL";"TAB5",#N/A,TRUE,"GENERAL"}</definedName>
    <definedName name="yu" localSheetId="7" hidden="1">{"TAB1",#N/A,TRUE,"GENERAL";"TAB2",#N/A,TRUE,"GENERAL";"TAB3",#N/A,TRUE,"GENERAL";"TAB4",#N/A,TRUE,"GENERAL";"TAB5",#N/A,TRUE,"GENERAL"}</definedName>
    <definedName name="yu" localSheetId="10" hidden="1">{"TAB1",#N/A,TRUE,"GENERAL";"TAB2",#N/A,TRUE,"GENERAL";"TAB3",#N/A,TRUE,"GENERAL";"TAB4",#N/A,TRUE,"GENERAL";"TAB5",#N/A,TRUE,"GENERAL"}</definedName>
    <definedName name="yu" localSheetId="6" hidden="1">{"TAB1",#N/A,TRUE,"GENERAL";"TAB2",#N/A,TRUE,"GENERAL";"TAB3",#N/A,TRUE,"GENERAL";"TAB4",#N/A,TRUE,"GENERAL";"TAB5",#N/A,TRUE,"GENERAL"}</definedName>
    <definedName name="yu" localSheetId="9" hidden="1">{"TAB1",#N/A,TRUE,"GENERAL";"TAB2",#N/A,TRUE,"GENERAL";"TAB3",#N/A,TRUE,"GENERAL";"TAB4",#N/A,TRUE,"GENERAL";"TAB5",#N/A,TRUE,"GENERAL"}</definedName>
    <definedName name="yu" localSheetId="8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localSheetId="32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33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localSheetId="10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localSheetId="9" hidden="1">{"TAB1",#N/A,TRUE,"GENERAL";"TAB2",#N/A,TRUE,"GENERAL";"TAB3",#N/A,TRUE,"GENERAL";"TAB4",#N/A,TRUE,"GENERAL";"TAB5",#N/A,TRUE,"GENERAL"}</definedName>
    <definedName name="yudre54" localSheetId="8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localSheetId="32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33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localSheetId="10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localSheetId="9" hidden="1">{"TAB1",#N/A,TRUE,"GENERAL";"TAB2",#N/A,TRUE,"GENERAL";"TAB3",#N/A,TRUE,"GENERAL";"TAB4",#N/A,TRUE,"GENERAL";"TAB5",#N/A,TRUE,"GENERAL"}</definedName>
    <definedName name="yuhgh" localSheetId="8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5" hidden="1">{"via1",#N/A,TRUE,"general";"via2",#N/A,TRUE,"general";"via3",#N/A,TRUE,"general"}</definedName>
    <definedName name="yutu" localSheetId="32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localSheetId="33" hidden="1">{"via1",#N/A,TRUE,"general";"via2",#N/A,TRUE,"general";"via3",#N/A,TRUE,"general"}</definedName>
    <definedName name="yutu" localSheetId="7" hidden="1">{"via1",#N/A,TRUE,"general";"via2",#N/A,TRUE,"general";"via3",#N/A,TRUE,"general"}</definedName>
    <definedName name="yutu" localSheetId="10" hidden="1">{"via1",#N/A,TRUE,"general";"via2",#N/A,TRUE,"general";"via3",#N/A,TRUE,"general"}</definedName>
    <definedName name="yutu" localSheetId="6" hidden="1">{"via1",#N/A,TRUE,"general";"via2",#N/A,TRUE,"general";"via3",#N/A,TRUE,"general"}</definedName>
    <definedName name="yutu" localSheetId="9" hidden="1">{"via1",#N/A,TRUE,"general";"via2",#N/A,TRUE,"general";"via3",#N/A,TRUE,"general"}</definedName>
    <definedName name="yutu" localSheetId="8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localSheetId="32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33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localSheetId="10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localSheetId="9" hidden="1">{"via1",#N/A,TRUE,"general";"via2",#N/A,TRUE,"general";"via3",#N/A,TRUE,"general"}</definedName>
    <definedName name="yuuiiy" localSheetId="8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localSheetId="32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33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localSheetId="10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localSheetId="9" hidden="1">{"via1",#N/A,TRUE,"general";"via2",#N/A,TRUE,"general";"via3",#N/A,TRUE,"general"}</definedName>
    <definedName name="yuuuuuu" localSheetId="8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localSheetId="32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33" hidden="1">{"via1",#N/A,TRUE,"general";"via2",#N/A,TRUE,"general";"via3",#N/A,TRUE,"general"}</definedName>
    <definedName name="yy" localSheetId="7" hidden="1">{"via1",#N/A,TRUE,"general";"via2",#N/A,TRUE,"general";"via3",#N/A,TRUE,"general"}</definedName>
    <definedName name="yy" localSheetId="10" hidden="1">{"via1",#N/A,TRUE,"general";"via2",#N/A,TRUE,"general";"via3",#N/A,TRUE,"general"}</definedName>
    <definedName name="yy" localSheetId="6" hidden="1">{"via1",#N/A,TRUE,"general";"via2",#N/A,TRUE,"general";"via3",#N/A,TRUE,"general"}</definedName>
    <definedName name="yy" localSheetId="9" hidden="1">{"via1",#N/A,TRUE,"general";"via2",#N/A,TRUE,"general";"via3",#N/A,TRUE,"general"}</definedName>
    <definedName name="yy" localSheetId="8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5" hidden="1">{"TAB1",#N/A,TRUE,"GENERAL";"TAB2",#N/A,TRUE,"GENERAL";"TAB3",#N/A,TRUE,"GENERAL";"TAB4",#N/A,TRUE,"GENERAL";"TAB5",#N/A,TRUE,"GENERAL"}</definedName>
    <definedName name="yyy" localSheetId="32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33" hidden="1">{"TAB1",#N/A,TRUE,"GENERAL";"TAB2",#N/A,TRUE,"GENERAL";"TAB3",#N/A,TRUE,"GENERAL";"TAB4",#N/A,TRUE,"GENERAL";"TAB5",#N/A,TRUE,"GENERAL"}</definedName>
    <definedName name="yyy" localSheetId="7" hidden="1">{"TAB1",#N/A,TRUE,"GENERAL";"TAB2",#N/A,TRUE,"GENERAL";"TAB3",#N/A,TRUE,"GENERAL";"TAB4",#N/A,TRUE,"GENERAL";"TAB5",#N/A,TRUE,"GENERAL"}</definedName>
    <definedName name="yyy" localSheetId="10" hidden="1">{"TAB1",#N/A,TRUE,"GENERAL";"TAB2",#N/A,TRUE,"GENERAL";"TAB3",#N/A,TRUE,"GENERAL";"TAB4",#N/A,TRUE,"GENERAL";"TAB5",#N/A,TRUE,"GENERAL"}</definedName>
    <definedName name="yyy" localSheetId="6" hidden="1">{"TAB1",#N/A,TRUE,"GENERAL";"TAB2",#N/A,TRUE,"GENERAL";"TAB3",#N/A,TRUE,"GENERAL";"TAB4",#N/A,TRUE,"GENERAL";"TAB5",#N/A,TRUE,"GENERAL"}</definedName>
    <definedName name="yyy" localSheetId="9" hidden="1">{"TAB1",#N/A,TRUE,"GENERAL";"TAB2",#N/A,TRUE,"GENERAL";"TAB3",#N/A,TRUE,"GENERAL";"TAB4",#N/A,TRUE,"GENERAL";"TAB5",#N/A,TRUE,"GENERAL"}</definedName>
    <definedName name="yyy" localSheetId="8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localSheetId="32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33" hidden="1">{"TAB1",#N/A,TRUE,"GENERAL";"TAB2",#N/A,TRUE,"GENERAL";"TAB3",#N/A,TRUE,"GENERAL";"TAB4",#N/A,TRUE,"GENERAL";"TAB5",#N/A,TRUE,"GENERAL"}</definedName>
    <definedName name="yyyuh" localSheetId="7" hidden="1">{"TAB1",#N/A,TRUE,"GENERAL";"TAB2",#N/A,TRUE,"GENERAL";"TAB3",#N/A,TRUE,"GENERAL";"TAB4",#N/A,TRUE,"GENERAL";"TAB5",#N/A,TRUE,"GENERAL"}</definedName>
    <definedName name="yyyuh" localSheetId="10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localSheetId="9" hidden="1">{"TAB1",#N/A,TRUE,"GENERAL";"TAB2",#N/A,TRUE,"GENERAL";"TAB3",#N/A,TRUE,"GENERAL";"TAB4",#N/A,TRUE,"GENERAL";"TAB5",#N/A,TRUE,"GENERAL"}</definedName>
    <definedName name="yyyuh" localSheetId="8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localSheetId="32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33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localSheetId="10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localSheetId="9" hidden="1">{"TAB1",#N/A,TRUE,"GENERAL";"TAB2",#N/A,TRUE,"GENERAL";"TAB3",#N/A,TRUE,"GENERAL";"TAB4",#N/A,TRUE,"GENERAL";"TAB5",#N/A,TRUE,"GENERAL"}</definedName>
    <definedName name="yyyyhhh" localSheetId="8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5" hidden="1">{"via1",#N/A,TRUE,"general";"via2",#N/A,TRUE,"general";"via3",#N/A,TRUE,"general"}</definedName>
    <definedName name="yyyyyf" localSheetId="32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localSheetId="33" hidden="1">{"via1",#N/A,TRUE,"general";"via2",#N/A,TRUE,"general";"via3",#N/A,TRUE,"general"}</definedName>
    <definedName name="yyyyyf" localSheetId="7" hidden="1">{"via1",#N/A,TRUE,"general";"via2",#N/A,TRUE,"general";"via3",#N/A,TRUE,"general"}</definedName>
    <definedName name="yyyyyf" localSheetId="10" hidden="1">{"via1",#N/A,TRUE,"general";"via2",#N/A,TRUE,"general";"via3",#N/A,TRUE,"general"}</definedName>
    <definedName name="yyyyyf" localSheetId="6" hidden="1">{"via1",#N/A,TRUE,"general";"via2",#N/A,TRUE,"general";"via3",#N/A,TRUE,"general"}</definedName>
    <definedName name="yyyyyf" localSheetId="9" hidden="1">{"via1",#N/A,TRUE,"general";"via2",#N/A,TRUE,"general";"via3",#N/A,TRUE,"general"}</definedName>
    <definedName name="yyyyyf" localSheetId="8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5" hidden="1">{#N/A,#N/A,TRUE,"INGENIERIA";#N/A,#N/A,TRUE,"COMPRAS";#N/A,#N/A,TRUE,"DIRECCION";#N/A,#N/A,TRUE,"RESUMEN"}</definedName>
    <definedName name="ZAQ" localSheetId="32" hidden="1">{#N/A,#N/A,TRUE,"INGENIERIA";#N/A,#N/A,TRUE,"COMPRAS";#N/A,#N/A,TRUE,"DIRECCION";#N/A,#N/A,TRUE,"RESUMEN"}</definedName>
    <definedName name="ZAQ" localSheetId="0" hidden="1">{#N/A,#N/A,TRUE,"INGENIERIA";#N/A,#N/A,TRUE,"COMPRAS";#N/A,#N/A,TRUE,"DIRECCION";#N/A,#N/A,TRUE,"RESUMEN"}</definedName>
    <definedName name="ZAQ" localSheetId="33" hidden="1">{#N/A,#N/A,TRUE,"INGENIERIA";#N/A,#N/A,TRUE,"COMPRAS";#N/A,#N/A,TRUE,"DIRECCION";#N/A,#N/A,TRUE,"RESUMEN"}</definedName>
    <definedName name="ZAQ" localSheetId="7" hidden="1">{#N/A,#N/A,TRUE,"INGENIERIA";#N/A,#N/A,TRUE,"COMPRAS";#N/A,#N/A,TRUE,"DIRECCION";#N/A,#N/A,TRUE,"RESUMEN"}</definedName>
    <definedName name="ZAQ" localSheetId="10" hidden="1">{#N/A,#N/A,TRUE,"INGENIERIA";#N/A,#N/A,TRUE,"COMPRAS";#N/A,#N/A,TRUE,"DIRECCION";#N/A,#N/A,TRUE,"RESUMEN"}</definedName>
    <definedName name="ZAQ" localSheetId="6" hidden="1">{#N/A,#N/A,TRUE,"INGENIERIA";#N/A,#N/A,TRUE,"COMPRAS";#N/A,#N/A,TRUE,"DIRECCION";#N/A,#N/A,TRUE,"RESUMEN"}</definedName>
    <definedName name="ZAQ" localSheetId="9" hidden="1">{#N/A,#N/A,TRUE,"INGENIERIA";#N/A,#N/A,TRUE,"COMPRAS";#N/A,#N/A,TRUE,"DIRECCION";#N/A,#N/A,TRUE,"RESUMEN"}</definedName>
    <definedName name="ZAQ" localSheetId="8" hidden="1">{#N/A,#N/A,TRUE,"INGENIERIA";#N/A,#N/A,TRUE,"COMPRAS";#N/A,#N/A,TRUE,"DIRECCION";#N/A,#N/A,TRUE,"RESUMEN"}</definedName>
    <definedName name="ZAQ" localSheetId="2" hidden="1">{#N/A,#N/A,TRUE,"INGENIERIA";#N/A,#N/A,TRUE,"COMPRAS";#N/A,#N/A,TRUE,"DIRECCION";#N/A,#N/A,TRUE,"RESUMEN"}</definedName>
    <definedName name="ZAQ" localSheetId="4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5" hidden="1">{"via1",#N/A,TRUE,"general";"via2",#N/A,TRUE,"general";"via3",#N/A,TRUE,"general"}</definedName>
    <definedName name="zdervr" localSheetId="32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localSheetId="33" hidden="1">{"via1",#N/A,TRUE,"general";"via2",#N/A,TRUE,"general";"via3",#N/A,TRUE,"general"}</definedName>
    <definedName name="zdervr" localSheetId="7" hidden="1">{"via1",#N/A,TRUE,"general";"via2",#N/A,TRUE,"general";"via3",#N/A,TRUE,"general"}</definedName>
    <definedName name="zdervr" localSheetId="10" hidden="1">{"via1",#N/A,TRUE,"general";"via2",#N/A,TRUE,"general";"via3",#N/A,TRUE,"general"}</definedName>
    <definedName name="zdervr" localSheetId="6" hidden="1">{"via1",#N/A,TRUE,"general";"via2",#N/A,TRUE,"general";"via3",#N/A,TRUE,"general"}</definedName>
    <definedName name="zdervr" localSheetId="9" hidden="1">{"via1",#N/A,TRUE,"general";"via2",#N/A,TRUE,"general";"via3",#N/A,TRUE,"general"}</definedName>
    <definedName name="zdervr" localSheetId="8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5" hidden="1">{"TAB1",#N/A,TRUE,"GENERAL";"TAB2",#N/A,TRUE,"GENERAL";"TAB3",#N/A,TRUE,"GENERAL";"TAB4",#N/A,TRUE,"GENERAL";"TAB5",#N/A,TRUE,"GENERAL"}</definedName>
    <definedName name="zxczds" localSheetId="32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localSheetId="33" hidden="1">{"TAB1",#N/A,TRUE,"GENERAL";"TAB2",#N/A,TRUE,"GENERAL";"TAB3",#N/A,TRUE,"GENERAL";"TAB4",#N/A,TRUE,"GENERAL";"TAB5",#N/A,TRUE,"GENERAL"}</definedName>
    <definedName name="zxczds" localSheetId="7" hidden="1">{"TAB1",#N/A,TRUE,"GENERAL";"TAB2",#N/A,TRUE,"GENERAL";"TAB3",#N/A,TRUE,"GENERAL";"TAB4",#N/A,TRUE,"GENERAL";"TAB5",#N/A,TRUE,"GENERAL"}</definedName>
    <definedName name="zxczds" localSheetId="10" hidden="1">{"TAB1",#N/A,TRUE,"GENERAL";"TAB2",#N/A,TRUE,"GENERAL";"TAB3",#N/A,TRUE,"GENERAL";"TAB4",#N/A,TRUE,"GENERAL";"TAB5",#N/A,TRUE,"GENERAL"}</definedName>
    <definedName name="zxczds" localSheetId="6" hidden="1">{"TAB1",#N/A,TRUE,"GENERAL";"TAB2",#N/A,TRUE,"GENERAL";"TAB3",#N/A,TRUE,"GENERAL";"TAB4",#N/A,TRUE,"GENERAL";"TAB5",#N/A,TRUE,"GENERAL"}</definedName>
    <definedName name="zxczds" localSheetId="9" hidden="1">{"TAB1",#N/A,TRUE,"GENERAL";"TAB2",#N/A,TRUE,"GENERAL";"TAB3",#N/A,TRUE,"GENERAL";"TAB4",#N/A,TRUE,"GENERAL";"TAB5",#N/A,TRUE,"GENERAL"}</definedName>
    <definedName name="zxczds" localSheetId="8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5" hidden="1">{"via1",#N/A,TRUE,"general";"via2",#N/A,TRUE,"general";"via3",#N/A,TRUE,"general"}</definedName>
    <definedName name="zxsdftyu" localSheetId="32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localSheetId="33" hidden="1">{"via1",#N/A,TRUE,"general";"via2",#N/A,TRUE,"general";"via3",#N/A,TRUE,"general"}</definedName>
    <definedName name="zxsdftyu" localSheetId="7" hidden="1">{"via1",#N/A,TRUE,"general";"via2",#N/A,TRUE,"general";"via3",#N/A,TRUE,"general"}</definedName>
    <definedName name="zxsdftyu" localSheetId="10" hidden="1">{"via1",#N/A,TRUE,"general";"via2",#N/A,TRUE,"general";"via3",#N/A,TRUE,"general"}</definedName>
    <definedName name="zxsdftyu" localSheetId="6" hidden="1">{"via1",#N/A,TRUE,"general";"via2",#N/A,TRUE,"general";"via3",#N/A,TRUE,"general"}</definedName>
    <definedName name="zxsdftyu" localSheetId="9" hidden="1">{"via1",#N/A,TRUE,"general";"via2",#N/A,TRUE,"general";"via3",#N/A,TRUE,"general"}</definedName>
    <definedName name="zxsdftyu" localSheetId="8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localSheetId="32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33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localSheetId="10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localSheetId="9" hidden="1">{"via1",#N/A,TRUE,"general";"via2",#N/A,TRUE,"general";"via3",#N/A,TRUE,"general"}</definedName>
    <definedName name="zxvxczv" localSheetId="8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" localSheetId="11" hidden="1">SUMIF(#REF!,#REF!,#REF!)</definedName>
    <definedName name="zzzzzzzz" localSheetId="13" hidden="1">SUMIF(#REF!,#REF!,#REF!)</definedName>
    <definedName name="zzzzzzzz" localSheetId="14" hidden="1">SUMIF(#REF!,#REF!,#REF!)</definedName>
    <definedName name="zzzzzzzz" localSheetId="17" hidden="1">SUMIF(#REF!,#REF!,#REF!)</definedName>
    <definedName name="zzzzzzzz" localSheetId="18" hidden="1">SUMIF(#REF!,#REF!,#REF!)</definedName>
    <definedName name="zzzzzzzz" localSheetId="19" hidden="1">SUMIF(#REF!,#REF!,#REF!)</definedName>
    <definedName name="zzzzzzzz" localSheetId="20" hidden="1">SUMIF(#REF!,#REF!,#REF!)</definedName>
    <definedName name="zzzzzzzz" localSheetId="22" hidden="1">SUMIF(#REF!,#REF!,#REF!)</definedName>
    <definedName name="zzzzzzzz" localSheetId="23" hidden="1">SUMIF(#REF!,#REF!,#REF!)</definedName>
    <definedName name="zzzzzzzz" localSheetId="24" hidden="1">SUMIF(#REF!,#REF!,#REF!)</definedName>
    <definedName name="zzzzzzzz" localSheetId="25" hidden="1">SUMIF(#REF!,#REF!,#REF!)</definedName>
    <definedName name="zzzzzzzz" localSheetId="26" hidden="1">SUMIF(#REF!,#REF!,#REF!)</definedName>
    <definedName name="zzzzzzzz" localSheetId="27" hidden="1">SUMIF(#REF!,#REF!,#REF!)</definedName>
    <definedName name="zzzzzzzz" localSheetId="28" hidden="1">SUMIF(#REF!,#REF!,#REF!)</definedName>
    <definedName name="zzzzzzzz" localSheetId="29" hidden="1">SUMIF(#REF!,#REF!,#REF!)</definedName>
    <definedName name="zzzzzzzz" localSheetId="30" hidden="1">SUMIF(#REF!,#REF!,#REF!)</definedName>
    <definedName name="zzzzzzzz" localSheetId="5" hidden="1">SUMIF(#REF!,#REF!,#REF!)</definedName>
    <definedName name="zzzzzzzz" localSheetId="32" hidden="1">SUMIF(#REF!,#REF!,#REF!)</definedName>
    <definedName name="zzzzzzzz" localSheetId="0" hidden="1">SUMIF(#REF!,#REF!,#REF!)</definedName>
    <definedName name="zzzzzzzz" localSheetId="33" hidden="1">SUMIF(#REF!,#REF!,#REF!)</definedName>
    <definedName name="zzzzzzzz" localSheetId="1" hidden="1">SUMIF(#REF!,#REF!,#REF!)</definedName>
    <definedName name="zzzzzzzz" localSheetId="7" hidden="1">SUMIF(#REF!,#REF!,#REF!)</definedName>
    <definedName name="zzzzzzzz" localSheetId="10" hidden="1">SUMIF(#REF!,#REF!,#REF!)</definedName>
    <definedName name="zzzzzzzz" localSheetId="6" hidden="1">SUMIF(#REF!,#REF!,#REF!)</definedName>
    <definedName name="zzzzzzzz" localSheetId="9" hidden="1">SUMIF(#REF!,#REF!,#REF!)</definedName>
    <definedName name="zzzzzzzz" localSheetId="8" hidden="1">SUMIF(#REF!,#REF!,#REF!)</definedName>
    <definedName name="zzzzzzzz" localSheetId="2" hidden="1">SUMIF(#REF!,#REF!,#REF!)</definedName>
    <definedName name="zzzzzzzz" localSheetId="4" hidden="1">SUMIF(#REF!,#REF!,#REF!)</definedName>
    <definedName name="zzzzzzzz" localSheetId="3" hidden="1">SUMIF(#REF!,#REF!,#REF!)</definedName>
    <definedName name="zzzzzzzz" hidden="1">SUMIF(#REF!,#REF!,#REF!)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62" l="1"/>
  <c r="D33" i="62"/>
  <c r="F30" i="62"/>
  <c r="D31" i="62"/>
  <c r="D29" i="62"/>
  <c r="D28" i="62"/>
  <c r="D27" i="62"/>
  <c r="D26" i="62"/>
  <c r="D25" i="62"/>
  <c r="F20" i="62"/>
  <c r="D23" i="62"/>
  <c r="D22" i="62"/>
  <c r="D21" i="62"/>
  <c r="D19" i="62"/>
  <c r="D18" i="62"/>
  <c r="F16" i="62"/>
  <c r="D17" i="62"/>
  <c r="F14" i="62"/>
  <c r="D15" i="62"/>
  <c r="D13" i="62"/>
  <c r="D12" i="62"/>
  <c r="D10" i="62"/>
  <c r="D9" i="62"/>
  <c r="F8" i="62"/>
  <c r="D7" i="62"/>
  <c r="F5" i="62" s="1"/>
  <c r="D6" i="62"/>
  <c r="A1" i="62"/>
  <c r="H9" i="21"/>
  <c r="N27" i="50" l="1"/>
  <c r="D33" i="33"/>
  <c r="J15" i="61"/>
  <c r="I14" i="61"/>
  <c r="J14" i="61" s="1"/>
  <c r="G14" i="61"/>
  <c r="B14" i="61"/>
  <c r="I13" i="61"/>
  <c r="J13" i="61" s="1"/>
  <c r="B13" i="61"/>
  <c r="C3" i="61"/>
  <c r="B3" i="61"/>
  <c r="I38" i="61"/>
  <c r="I39" i="61" s="1"/>
  <c r="H28" i="61"/>
  <c r="J28" i="61" s="1"/>
  <c r="H27" i="61"/>
  <c r="J27" i="61" s="1"/>
  <c r="J24" i="61"/>
  <c r="E138" i="32"/>
  <c r="I13" i="47"/>
  <c r="E139" i="32"/>
  <c r="E140" i="32"/>
  <c r="I14" i="60"/>
  <c r="J14" i="60" s="1"/>
  <c r="G14" i="60"/>
  <c r="B14" i="60"/>
  <c r="C3" i="60"/>
  <c r="B3" i="60"/>
  <c r="I41" i="60"/>
  <c r="I42" i="60" s="1"/>
  <c r="G32" i="60"/>
  <c r="H32" i="60" s="1"/>
  <c r="J32" i="60" s="1"/>
  <c r="H31" i="60"/>
  <c r="J31" i="60" s="1"/>
  <c r="H30" i="60"/>
  <c r="J30" i="60" s="1"/>
  <c r="J22" i="60"/>
  <c r="J27" i="60" s="1"/>
  <c r="I15" i="60"/>
  <c r="J15" i="60" s="1"/>
  <c r="B15" i="60"/>
  <c r="I14" i="59"/>
  <c r="J14" i="59" s="1"/>
  <c r="B14" i="59"/>
  <c r="C3" i="59"/>
  <c r="B3" i="59"/>
  <c r="I41" i="59"/>
  <c r="I42" i="59" s="1"/>
  <c r="G32" i="59"/>
  <c r="H32" i="59" s="1"/>
  <c r="J32" i="59" s="1"/>
  <c r="H31" i="59"/>
  <c r="J31" i="59" s="1"/>
  <c r="H30" i="59"/>
  <c r="J30" i="59" s="1"/>
  <c r="J22" i="59"/>
  <c r="J27" i="59" s="1"/>
  <c r="I15" i="59"/>
  <c r="J15" i="59" s="1"/>
  <c r="B15" i="59"/>
  <c r="J3" i="58"/>
  <c r="C3" i="58"/>
  <c r="B3" i="58"/>
  <c r="I36" i="58"/>
  <c r="I37" i="58" s="1"/>
  <c r="H27" i="58"/>
  <c r="J27" i="58" s="1"/>
  <c r="H26" i="58"/>
  <c r="J26" i="58" s="1"/>
  <c r="H25" i="58"/>
  <c r="J25" i="58" s="1"/>
  <c r="H17" i="58"/>
  <c r="J17" i="58" s="1"/>
  <c r="J22" i="58" s="1"/>
  <c r="I13" i="58"/>
  <c r="J13" i="58" s="1"/>
  <c r="G13" i="58"/>
  <c r="B13" i="58"/>
  <c r="I12" i="58"/>
  <c r="J12" i="58" s="1"/>
  <c r="B12" i="58"/>
  <c r="C3" i="57"/>
  <c r="B3" i="57"/>
  <c r="I36" i="57"/>
  <c r="I37" i="57" s="1"/>
  <c r="H27" i="57"/>
  <c r="J27" i="57" s="1"/>
  <c r="H26" i="57"/>
  <c r="J26" i="57" s="1"/>
  <c r="H25" i="57"/>
  <c r="J25" i="57" s="1"/>
  <c r="H18" i="57"/>
  <c r="J18" i="57" s="1"/>
  <c r="J22" i="57" s="1"/>
  <c r="I13" i="57"/>
  <c r="J13" i="57" s="1"/>
  <c r="G13" i="57"/>
  <c r="B13" i="57"/>
  <c r="I12" i="57"/>
  <c r="J12" i="57" s="1"/>
  <c r="B12" i="57"/>
  <c r="G29" i="40"/>
  <c r="L14" i="40"/>
  <c r="L16" i="40" s="1"/>
  <c r="I13" i="40"/>
  <c r="I14" i="40"/>
  <c r="J14" i="40" s="1"/>
  <c r="G14" i="40"/>
  <c r="B14" i="40"/>
  <c r="B13" i="40"/>
  <c r="L12" i="44"/>
  <c r="I14" i="56"/>
  <c r="G32" i="56"/>
  <c r="I15" i="56"/>
  <c r="J15" i="56" s="1"/>
  <c r="B15" i="56"/>
  <c r="M10" i="56"/>
  <c r="B14" i="56"/>
  <c r="G32" i="43"/>
  <c r="I14" i="43"/>
  <c r="B14" i="43"/>
  <c r="I15" i="43"/>
  <c r="J15" i="43" s="1"/>
  <c r="B15" i="43"/>
  <c r="G33" i="28"/>
  <c r="I13" i="39"/>
  <c r="J13" i="39" s="1"/>
  <c r="G13" i="39"/>
  <c r="B13" i="39"/>
  <c r="I13" i="38"/>
  <c r="J13" i="38" s="1"/>
  <c r="G13" i="38"/>
  <c r="B13" i="38"/>
  <c r="G13" i="44"/>
  <c r="I13" i="44"/>
  <c r="J13" i="44" s="1"/>
  <c r="B13" i="44"/>
  <c r="I15" i="28"/>
  <c r="J15" i="28" s="1"/>
  <c r="B15" i="28"/>
  <c r="I14" i="28"/>
  <c r="B14" i="28"/>
  <c r="I12" i="39"/>
  <c r="B12" i="39"/>
  <c r="I12" i="38"/>
  <c r="B12" i="38"/>
  <c r="J14" i="57" l="1"/>
  <c r="J14" i="58"/>
  <c r="J19" i="59"/>
  <c r="J19" i="60"/>
  <c r="J33" i="59"/>
  <c r="H9" i="59" s="1"/>
  <c r="J9" i="59" s="1"/>
  <c r="J11" i="59" s="1"/>
  <c r="J30" i="61"/>
  <c r="H9" i="61" s="1"/>
  <c r="J9" i="61" s="1"/>
  <c r="J10" i="61" s="1"/>
  <c r="J18" i="61"/>
  <c r="J28" i="57"/>
  <c r="H8" i="57" s="1"/>
  <c r="J8" i="57" s="1"/>
  <c r="J9" i="57" s="1"/>
  <c r="J30" i="57" s="1"/>
  <c r="J33" i="60"/>
  <c r="H9" i="60" s="1"/>
  <c r="J9" i="60" s="1"/>
  <c r="J11" i="60" s="1"/>
  <c r="J28" i="58"/>
  <c r="H8" i="58" s="1"/>
  <c r="J8" i="58" s="1"/>
  <c r="J9" i="58" s="1"/>
  <c r="J30" i="58" s="1"/>
  <c r="I12" i="44"/>
  <c r="B12" i="44"/>
  <c r="I22" i="30"/>
  <c r="B22" i="30"/>
  <c r="J3" i="30"/>
  <c r="C3" i="30"/>
  <c r="B3" i="30"/>
  <c r="G28" i="32"/>
  <c r="D15" i="32"/>
  <c r="J3" i="50"/>
  <c r="C3" i="50"/>
  <c r="B3" i="50"/>
  <c r="B178" i="32"/>
  <c r="H390" i="32"/>
  <c r="H389" i="32"/>
  <c r="H388" i="32"/>
  <c r="H387" i="32"/>
  <c r="H386" i="32"/>
  <c r="H385" i="32"/>
  <c r="H384" i="32"/>
  <c r="H383" i="32"/>
  <c r="H382" i="32"/>
  <c r="H381" i="32"/>
  <c r="B378" i="32"/>
  <c r="A378" i="32"/>
  <c r="B358" i="32"/>
  <c r="A358" i="32"/>
  <c r="E341" i="32"/>
  <c r="B338" i="32"/>
  <c r="A338" i="32"/>
  <c r="J35" i="60" l="1"/>
  <c r="E29" i="33" s="1"/>
  <c r="J35" i="59"/>
  <c r="J39" i="59" s="1"/>
  <c r="H391" i="32"/>
  <c r="H378" i="32" s="1"/>
  <c r="D31" i="33" s="1"/>
  <c r="J38" i="59"/>
  <c r="E28" i="33"/>
  <c r="J40" i="59"/>
  <c r="J34" i="58"/>
  <c r="E27" i="33"/>
  <c r="J32" i="61"/>
  <c r="J36" i="61" s="1"/>
  <c r="E26" i="33"/>
  <c r="J35" i="57"/>
  <c r="J36" i="57"/>
  <c r="J37" i="57" s="1"/>
  <c r="J39" i="57" s="1"/>
  <c r="J34" i="57"/>
  <c r="J33" i="57"/>
  <c r="J38" i="60"/>
  <c r="J39" i="60"/>
  <c r="J41" i="60"/>
  <c r="J42" i="60" s="1"/>
  <c r="J44" i="60" s="1"/>
  <c r="J40" i="60"/>
  <c r="J41" i="59"/>
  <c r="J42" i="59" s="1"/>
  <c r="J44" i="59" s="1"/>
  <c r="J33" i="58"/>
  <c r="J36" i="58"/>
  <c r="J37" i="58" s="1"/>
  <c r="J39" i="58" s="1"/>
  <c r="J35" i="58"/>
  <c r="H15" i="32"/>
  <c r="D35" i="32"/>
  <c r="H35" i="32" s="1"/>
  <c r="H301" i="32"/>
  <c r="D281" i="32"/>
  <c r="H201" i="32"/>
  <c r="H138" i="32"/>
  <c r="H140" i="32"/>
  <c r="H139" i="32"/>
  <c r="H74" i="32"/>
  <c r="B28" i="32"/>
  <c r="A28" i="32"/>
  <c r="J35" i="61" l="1"/>
  <c r="E33" i="33"/>
  <c r="F33" i="33" s="1"/>
  <c r="F32" i="33" s="1"/>
  <c r="D14" i="32"/>
  <c r="D34" i="32" s="1"/>
  <c r="H34" i="32" s="1"/>
  <c r="J38" i="61"/>
  <c r="J39" i="61" s="1"/>
  <c r="J41" i="61" s="1"/>
  <c r="J37" i="61"/>
  <c r="H14" i="32"/>
  <c r="F153" i="34"/>
  <c r="G153" i="34" s="1"/>
  <c r="F155" i="34"/>
  <c r="C155" i="34"/>
  <c r="D155" i="34"/>
  <c r="B155" i="34"/>
  <c r="A155" i="34"/>
  <c r="F154" i="34"/>
  <c r="C154" i="34"/>
  <c r="B154" i="34"/>
  <c r="A154" i="34"/>
  <c r="C153" i="34"/>
  <c r="B153" i="34"/>
  <c r="A153" i="34"/>
  <c r="D154" i="34"/>
  <c r="F146" i="34"/>
  <c r="G146" i="34" s="1"/>
  <c r="F145" i="34"/>
  <c r="G145" i="34" s="1"/>
  <c r="B146" i="34"/>
  <c r="A146" i="34"/>
  <c r="J46" i="9"/>
  <c r="I46" i="9"/>
  <c r="H48" i="9"/>
  <c r="C146" i="34"/>
  <c r="C145" i="34"/>
  <c r="A145" i="34"/>
  <c r="B145" i="34"/>
  <c r="G155" i="34" l="1"/>
  <c r="G154" i="34"/>
  <c r="G156" i="34" s="1"/>
  <c r="A391" i="32" l="1"/>
  <c r="A372" i="32"/>
  <c r="A371" i="32"/>
  <c r="H361" i="32"/>
  <c r="A370" i="32"/>
  <c r="A352" i="32"/>
  <c r="A351" i="32"/>
  <c r="A350" i="32"/>
  <c r="H341" i="32"/>
  <c r="H350" i="32" s="1"/>
  <c r="A332" i="32"/>
  <c r="A331" i="32"/>
  <c r="H321" i="32"/>
  <c r="H330" i="32" s="1"/>
  <c r="B318" i="32"/>
  <c r="A318" i="32"/>
  <c r="A330" i="32"/>
  <c r="A312" i="32"/>
  <c r="A311" i="32"/>
  <c r="H310" i="32"/>
  <c r="B298" i="32"/>
  <c r="A298" i="32"/>
  <c r="A310" i="32"/>
  <c r="A292" i="32"/>
  <c r="A291" i="32"/>
  <c r="B278" i="32"/>
  <c r="A278" i="32"/>
  <c r="A290" i="32"/>
  <c r="H281" i="32"/>
  <c r="H290" i="32" s="1"/>
  <c r="A272" i="32"/>
  <c r="A271" i="32"/>
  <c r="B258" i="32"/>
  <c r="A258" i="32"/>
  <c r="A270" i="32"/>
  <c r="H261" i="32"/>
  <c r="H270" i="32" s="1"/>
  <c r="A252" i="32"/>
  <c r="A251" i="32"/>
  <c r="B238" i="32"/>
  <c r="A238" i="32"/>
  <c r="A250" i="32"/>
  <c r="H241" i="32"/>
  <c r="H238" i="32" s="1"/>
  <c r="A232" i="32"/>
  <c r="A231" i="32"/>
  <c r="B218" i="32"/>
  <c r="A218" i="32"/>
  <c r="H181" i="32"/>
  <c r="H161" i="32"/>
  <c r="M22" i="50"/>
  <c r="F23" i="50"/>
  <c r="H23" i="50" s="1"/>
  <c r="J23" i="50" s="1"/>
  <c r="D22" i="33" l="1"/>
  <c r="H370" i="32"/>
  <c r="H358" i="32"/>
  <c r="D29" i="33" s="1"/>
  <c r="F29" i="33" s="1"/>
  <c r="H338" i="32"/>
  <c r="D28" i="33" s="1"/>
  <c r="F28" i="33" s="1"/>
  <c r="H318" i="32"/>
  <c r="H298" i="32"/>
  <c r="H278" i="32"/>
  <c r="H258" i="32"/>
  <c r="H250" i="32"/>
  <c r="D27" i="33" l="1"/>
  <c r="D26" i="33"/>
  <c r="D23" i="33"/>
  <c r="D25" i="33"/>
  <c r="G29" i="44"/>
  <c r="H21" i="44"/>
  <c r="G135" i="32" l="1"/>
  <c r="B135" i="32"/>
  <c r="A135" i="32"/>
  <c r="A115" i="32"/>
  <c r="G115" i="32"/>
  <c r="B115" i="32"/>
  <c r="H96" i="32"/>
  <c r="H95" i="32"/>
  <c r="G92" i="32"/>
  <c r="B92" i="32"/>
  <c r="A92" i="32"/>
  <c r="B15" i="42"/>
  <c r="I15" i="42"/>
  <c r="A66" i="32"/>
  <c r="A45" i="32"/>
  <c r="G8" i="32"/>
  <c r="B8" i="32"/>
  <c r="A8" i="32"/>
  <c r="A20" i="32"/>
  <c r="A2" i="32"/>
  <c r="A1" i="32"/>
  <c r="H92" i="32" l="1"/>
  <c r="D11" i="32" s="1"/>
  <c r="C3" i="56"/>
  <c r="B3" i="56"/>
  <c r="I41" i="56"/>
  <c r="I42" i="56" s="1"/>
  <c r="H32" i="56"/>
  <c r="J32" i="56" s="1"/>
  <c r="H31" i="56"/>
  <c r="J31" i="56" s="1"/>
  <c r="H30" i="56"/>
  <c r="J30" i="56" s="1"/>
  <c r="H22" i="56"/>
  <c r="J22" i="56" s="1"/>
  <c r="J14" i="56"/>
  <c r="J19" i="56" s="1"/>
  <c r="H32" i="43"/>
  <c r="J32" i="43" s="1"/>
  <c r="J14" i="43"/>
  <c r="D31" i="32" l="1"/>
  <c r="H31" i="32" s="1"/>
  <c r="H11" i="32"/>
  <c r="J27" i="56"/>
  <c r="J33" i="56"/>
  <c r="H9" i="56" s="1"/>
  <c r="J9" i="56" s="1"/>
  <c r="J11" i="56" s="1"/>
  <c r="H27" i="40"/>
  <c r="H28" i="40"/>
  <c r="J28" i="40" s="1"/>
  <c r="J13" i="40"/>
  <c r="H29" i="40"/>
  <c r="J29" i="40" s="1"/>
  <c r="H21" i="40"/>
  <c r="H27" i="39"/>
  <c r="J27" i="39" s="1"/>
  <c r="H26" i="39"/>
  <c r="J26" i="39" s="1"/>
  <c r="H25" i="39"/>
  <c r="J25" i="39" s="1"/>
  <c r="H17" i="39"/>
  <c r="J17" i="39" s="1"/>
  <c r="J12" i="39"/>
  <c r="H27" i="38"/>
  <c r="J27" i="38" s="1"/>
  <c r="H29" i="44"/>
  <c r="G28" i="44"/>
  <c r="H28" i="44" s="1"/>
  <c r="J28" i="44" s="1"/>
  <c r="J7" i="44"/>
  <c r="J12" i="44"/>
  <c r="J17" i="44" s="1"/>
  <c r="J35" i="56" l="1"/>
  <c r="J22" i="39"/>
  <c r="J28" i="39"/>
  <c r="J40" i="56" l="1"/>
  <c r="E23" i="33"/>
  <c r="J39" i="56"/>
  <c r="J41" i="56"/>
  <c r="J42" i="56" s="1"/>
  <c r="J44" i="56" s="1"/>
  <c r="J38" i="56"/>
  <c r="G25" i="36" l="1"/>
  <c r="I19" i="36"/>
  <c r="B19" i="36"/>
  <c r="I14" i="36"/>
  <c r="B14" i="36"/>
  <c r="I13" i="36"/>
  <c r="B13" i="36"/>
  <c r="B14" i="5"/>
  <c r="G27" i="5"/>
  <c r="I20" i="5"/>
  <c r="H20" i="5"/>
  <c r="J20" i="5" s="1"/>
  <c r="B20" i="5"/>
  <c r="B13" i="5"/>
  <c r="I13" i="5"/>
  <c r="J7" i="5"/>
  <c r="G37" i="25" l="1"/>
  <c r="H37" i="25" s="1"/>
  <c r="H36" i="25"/>
  <c r="J36" i="25" s="1"/>
  <c r="H35" i="25"/>
  <c r="J20" i="25"/>
  <c r="J21" i="25"/>
  <c r="J22" i="25"/>
  <c r="J23" i="25"/>
  <c r="J24" i="25"/>
  <c r="J19" i="25"/>
  <c r="J8" i="25"/>
  <c r="J9" i="25"/>
  <c r="J10" i="25"/>
  <c r="J11" i="25"/>
  <c r="J12" i="25"/>
  <c r="J7" i="25"/>
  <c r="H7" i="42"/>
  <c r="J7" i="42" s="1"/>
  <c r="G29" i="31"/>
  <c r="H29" i="31" s="1"/>
  <c r="H28" i="31"/>
  <c r="J28" i="31" s="1"/>
  <c r="F23" i="33" l="1"/>
  <c r="L23" i="36" l="1"/>
  <c r="L26" i="36" s="1"/>
  <c r="H22" i="31"/>
  <c r="H22" i="30"/>
  <c r="I39" i="50"/>
  <c r="I40" i="50" s="1"/>
  <c r="J24" i="50"/>
  <c r="J25" i="50" l="1"/>
  <c r="J19" i="50"/>
  <c r="J31" i="50"/>
  <c r="J10" i="50" s="1"/>
  <c r="J33" i="50" l="1"/>
  <c r="E6" i="33" s="1"/>
  <c r="J39" i="50" l="1"/>
  <c r="J40" i="50" s="1"/>
  <c r="J42" i="50" s="1"/>
  <c r="J38" i="50"/>
  <c r="J37" i="50"/>
  <c r="J36" i="50"/>
  <c r="H22" i="47"/>
  <c r="J22" i="47" s="1"/>
  <c r="C3" i="47"/>
  <c r="I38" i="47"/>
  <c r="I39" i="47" s="1"/>
  <c r="H28" i="47"/>
  <c r="J28" i="47" s="1"/>
  <c r="H27" i="47"/>
  <c r="J27" i="47" s="1"/>
  <c r="J23" i="47"/>
  <c r="J13" i="47"/>
  <c r="B3" i="47"/>
  <c r="C3" i="40"/>
  <c r="B3" i="40"/>
  <c r="J18" i="47" l="1"/>
  <c r="J24" i="47"/>
  <c r="J30" i="47"/>
  <c r="H9" i="47" s="1"/>
  <c r="J9" i="47" s="1"/>
  <c r="J10" i="47" s="1"/>
  <c r="J32" i="47" l="1"/>
  <c r="J35" i="47" l="1"/>
  <c r="E31" i="33"/>
  <c r="F31" i="33" s="1"/>
  <c r="F30" i="33" s="1"/>
  <c r="J37" i="47"/>
  <c r="J38" i="47"/>
  <c r="J39" i="47" s="1"/>
  <c r="J41" i="47" s="1"/>
  <c r="J36" i="47"/>
  <c r="F27" i="33"/>
  <c r="F26" i="33"/>
  <c r="C3" i="44" l="1"/>
  <c r="B3" i="44"/>
  <c r="I39" i="44"/>
  <c r="I40" i="44" s="1"/>
  <c r="J29" i="44"/>
  <c r="J31" i="44" s="1"/>
  <c r="J21" i="44"/>
  <c r="J25" i="44" s="1"/>
  <c r="H8" i="44" l="1"/>
  <c r="J8" i="44" s="1"/>
  <c r="J9" i="44" s="1"/>
  <c r="C3" i="43"/>
  <c r="B3" i="43"/>
  <c r="I41" i="43"/>
  <c r="I42" i="43" s="1"/>
  <c r="H31" i="43"/>
  <c r="J31" i="43" s="1"/>
  <c r="H30" i="43"/>
  <c r="J30" i="43" s="1"/>
  <c r="J22" i="43"/>
  <c r="H23" i="28"/>
  <c r="B158" i="32"/>
  <c r="A158" i="32"/>
  <c r="A170" i="32"/>
  <c r="H170" i="32"/>
  <c r="A152" i="32"/>
  <c r="A151" i="32"/>
  <c r="J33" i="43" l="1"/>
  <c r="H9" i="43" s="1"/>
  <c r="J9" i="43" s="1"/>
  <c r="J11" i="43" s="1"/>
  <c r="J19" i="43"/>
  <c r="J27" i="43"/>
  <c r="H158" i="32"/>
  <c r="D17" i="33" s="1"/>
  <c r="H19" i="36"/>
  <c r="J3" i="42"/>
  <c r="C3" i="42"/>
  <c r="B3" i="42"/>
  <c r="B71" i="32"/>
  <c r="A71" i="32"/>
  <c r="A83" i="32"/>
  <c r="A65" i="32"/>
  <c r="A64" i="32"/>
  <c r="I39" i="42"/>
  <c r="I40" i="42" s="1"/>
  <c r="G29" i="42"/>
  <c r="H28" i="42"/>
  <c r="J28" i="42" s="1"/>
  <c r="J24" i="42"/>
  <c r="H22" i="42"/>
  <c r="J22" i="42" s="1"/>
  <c r="J15" i="42"/>
  <c r="D8" i="19"/>
  <c r="F8" i="19"/>
  <c r="G8" i="19"/>
  <c r="C8" i="19"/>
  <c r="J35" i="43" l="1"/>
  <c r="J19" i="42"/>
  <c r="J25" i="42"/>
  <c r="H29" i="42"/>
  <c r="J29" i="42" s="1"/>
  <c r="J31" i="42" s="1"/>
  <c r="H83" i="32"/>
  <c r="H71" i="32"/>
  <c r="H8" i="19"/>
  <c r="D10" i="33" l="1"/>
  <c r="E22" i="33"/>
  <c r="F22" i="33" s="1"/>
  <c r="H11" i="42"/>
  <c r="J11" i="42" s="1"/>
  <c r="J12" i="42" s="1"/>
  <c r="J39" i="43"/>
  <c r="J38" i="43"/>
  <c r="J40" i="43"/>
  <c r="J41" i="43"/>
  <c r="J42" i="43" s="1"/>
  <c r="J44" i="43" s="1"/>
  <c r="J33" i="42" l="1"/>
  <c r="I38" i="40"/>
  <c r="I39" i="40" s="1"/>
  <c r="J27" i="40"/>
  <c r="J23" i="40"/>
  <c r="J21" i="40"/>
  <c r="H33" i="28"/>
  <c r="J33" i="28" s="1"/>
  <c r="H32" i="28"/>
  <c r="J32" i="28" s="1"/>
  <c r="H31" i="28"/>
  <c r="J31" i="28" s="1"/>
  <c r="J23" i="28"/>
  <c r="B3" i="28"/>
  <c r="C3" i="39"/>
  <c r="B3" i="39"/>
  <c r="I36" i="39"/>
  <c r="I37" i="39" s="1"/>
  <c r="H26" i="38"/>
  <c r="J26" i="38" s="1"/>
  <c r="H25" i="38"/>
  <c r="J25" i="38" s="1"/>
  <c r="H18" i="38"/>
  <c r="J18" i="38" s="1"/>
  <c r="C3" i="38"/>
  <c r="I36" i="38"/>
  <c r="I37" i="38" s="1"/>
  <c r="J12" i="38"/>
  <c r="J14" i="38" s="1"/>
  <c r="J24" i="40" l="1"/>
  <c r="E10" i="33"/>
  <c r="F10" i="33" s="1"/>
  <c r="J37" i="42"/>
  <c r="J38" i="42"/>
  <c r="J36" i="42"/>
  <c r="J39" i="42"/>
  <c r="J40" i="42" s="1"/>
  <c r="J42" i="42" s="1"/>
  <c r="J28" i="28"/>
  <c r="J34" i="28"/>
  <c r="H9" i="28" s="1"/>
  <c r="J9" i="28" s="1"/>
  <c r="J11" i="28" s="1"/>
  <c r="J30" i="40"/>
  <c r="H9" i="40" s="1"/>
  <c r="J9" i="40" s="1"/>
  <c r="J10" i="40" s="1"/>
  <c r="H8" i="39"/>
  <c r="J8" i="39" s="1"/>
  <c r="J9" i="39" s="1"/>
  <c r="J28" i="38"/>
  <c r="H8" i="38" s="1"/>
  <c r="J8" i="38" s="1"/>
  <c r="J9" i="38" s="1"/>
  <c r="J22" i="38"/>
  <c r="J19" i="36"/>
  <c r="C3" i="36"/>
  <c r="B3" i="36"/>
  <c r="I35" i="36"/>
  <c r="I36" i="36" s="1"/>
  <c r="H25" i="36"/>
  <c r="J25" i="36" s="1"/>
  <c r="H24" i="36"/>
  <c r="J24" i="36" s="1"/>
  <c r="J20" i="36"/>
  <c r="H18" i="36"/>
  <c r="J18" i="36" s="1"/>
  <c r="J14" i="36"/>
  <c r="J13" i="36"/>
  <c r="F800" i="34"/>
  <c r="F799" i="34"/>
  <c r="F790" i="34"/>
  <c r="G790" i="34" s="1"/>
  <c r="D790" i="34"/>
  <c r="F789" i="34"/>
  <c r="G789" i="34" s="1"/>
  <c r="D789" i="34"/>
  <c r="A789" i="34"/>
  <c r="F788" i="34"/>
  <c r="G788" i="34" s="1"/>
  <c r="D788" i="34"/>
  <c r="A788" i="34"/>
  <c r="F783" i="34"/>
  <c r="G783" i="34" s="1"/>
  <c r="G782" i="34"/>
  <c r="A781" i="34"/>
  <c r="E781" i="34" s="1"/>
  <c r="G781" i="34" s="1"/>
  <c r="A780" i="34"/>
  <c r="E780" i="34" s="1"/>
  <c r="G780" i="34" s="1"/>
  <c r="E775" i="34"/>
  <c r="D775" i="34"/>
  <c r="A775" i="34"/>
  <c r="F775" i="34" s="1"/>
  <c r="E774" i="34"/>
  <c r="D774" i="34"/>
  <c r="A774" i="34"/>
  <c r="F774" i="34" s="1"/>
  <c r="A769" i="34"/>
  <c r="A768" i="34"/>
  <c r="F768" i="34" s="1"/>
  <c r="G768" i="34" s="1"/>
  <c r="A767" i="34"/>
  <c r="A761" i="34"/>
  <c r="E761" i="34" s="1"/>
  <c r="G761" i="34" s="1"/>
  <c r="E755" i="34"/>
  <c r="B755" i="34"/>
  <c r="A750" i="34"/>
  <c r="A749" i="34"/>
  <c r="A748" i="34"/>
  <c r="F738" i="34"/>
  <c r="F737" i="34"/>
  <c r="F728" i="34"/>
  <c r="G728" i="34" s="1"/>
  <c r="D728" i="34"/>
  <c r="F727" i="34"/>
  <c r="G727" i="34" s="1"/>
  <c r="D727" i="34"/>
  <c r="A727" i="34"/>
  <c r="F726" i="34"/>
  <c r="G726" i="34" s="1"/>
  <c r="D726" i="34"/>
  <c r="A726" i="34"/>
  <c r="F721" i="34"/>
  <c r="G721" i="34" s="1"/>
  <c r="G720" i="34"/>
  <c r="A719" i="34"/>
  <c r="E719" i="34" s="1"/>
  <c r="G719" i="34" s="1"/>
  <c r="A718" i="34"/>
  <c r="E718" i="34" s="1"/>
  <c r="G718" i="34" s="1"/>
  <c r="E713" i="34"/>
  <c r="D713" i="34"/>
  <c r="A713" i="34"/>
  <c r="F713" i="34" s="1"/>
  <c r="E712" i="34"/>
  <c r="D712" i="34"/>
  <c r="A712" i="34"/>
  <c r="F712" i="34" s="1"/>
  <c r="A707" i="34"/>
  <c r="F707" i="34" s="1"/>
  <c r="G707" i="34" s="1"/>
  <c r="A706" i="34"/>
  <c r="C706" i="34" s="1"/>
  <c r="A705" i="34"/>
  <c r="F705" i="34" s="1"/>
  <c r="G705" i="34" s="1"/>
  <c r="A699" i="34"/>
  <c r="E699" i="34" s="1"/>
  <c r="G699" i="34" s="1"/>
  <c r="E693" i="34"/>
  <c r="B693" i="34"/>
  <c r="A688" i="34"/>
  <c r="A687" i="34"/>
  <c r="A686" i="34"/>
  <c r="F676" i="34"/>
  <c r="F675" i="34"/>
  <c r="F666" i="34"/>
  <c r="G666" i="34" s="1"/>
  <c r="D666" i="34"/>
  <c r="F665" i="34"/>
  <c r="G665" i="34" s="1"/>
  <c r="D665" i="34"/>
  <c r="A665" i="34"/>
  <c r="F664" i="34"/>
  <c r="G664" i="34" s="1"/>
  <c r="D664" i="34"/>
  <c r="A664" i="34"/>
  <c r="F659" i="34"/>
  <c r="G659" i="34" s="1"/>
  <c r="G658" i="34"/>
  <c r="A657" i="34"/>
  <c r="E657" i="34" s="1"/>
  <c r="G657" i="34" s="1"/>
  <c r="A656" i="34"/>
  <c r="E656" i="34" s="1"/>
  <c r="G656" i="34" s="1"/>
  <c r="E651" i="34"/>
  <c r="D651" i="34"/>
  <c r="A651" i="34"/>
  <c r="F651" i="34" s="1"/>
  <c r="E650" i="34"/>
  <c r="D650" i="34"/>
  <c r="A650" i="34"/>
  <c r="F650" i="34" s="1"/>
  <c r="A645" i="34"/>
  <c r="F645" i="34" s="1"/>
  <c r="G645" i="34" s="1"/>
  <c r="A644" i="34"/>
  <c r="F644" i="34" s="1"/>
  <c r="G644" i="34" s="1"/>
  <c r="A643" i="34"/>
  <c r="C643" i="34" s="1"/>
  <c r="A637" i="34"/>
  <c r="D637" i="34" s="1"/>
  <c r="E631" i="34"/>
  <c r="B631" i="34"/>
  <c r="A626" i="34"/>
  <c r="A625" i="34"/>
  <c r="A624" i="34"/>
  <c r="F614" i="34"/>
  <c r="F613" i="34"/>
  <c r="F604" i="34"/>
  <c r="G604" i="34" s="1"/>
  <c r="D604" i="34"/>
  <c r="F603" i="34"/>
  <c r="G603" i="34" s="1"/>
  <c r="D603" i="34"/>
  <c r="A603" i="34"/>
  <c r="F602" i="34"/>
  <c r="G602" i="34" s="1"/>
  <c r="D602" i="34"/>
  <c r="A602" i="34"/>
  <c r="F597" i="34"/>
  <c r="G597" i="34" s="1"/>
  <c r="G596" i="34"/>
  <c r="A595" i="34"/>
  <c r="E595" i="34" s="1"/>
  <c r="G595" i="34" s="1"/>
  <c r="A594" i="34"/>
  <c r="E594" i="34" s="1"/>
  <c r="G594" i="34" s="1"/>
  <c r="E589" i="34"/>
  <c r="D589" i="34"/>
  <c r="A589" i="34"/>
  <c r="F589" i="34" s="1"/>
  <c r="E588" i="34"/>
  <c r="D588" i="34"/>
  <c r="A588" i="34"/>
  <c r="F588" i="34" s="1"/>
  <c r="A583" i="34"/>
  <c r="F583" i="34" s="1"/>
  <c r="G583" i="34" s="1"/>
  <c r="A582" i="34"/>
  <c r="A581" i="34"/>
  <c r="F581" i="34" s="1"/>
  <c r="G581" i="34" s="1"/>
  <c r="A575" i="34"/>
  <c r="E575" i="34" s="1"/>
  <c r="G575" i="34" s="1"/>
  <c r="E569" i="34"/>
  <c r="B569" i="34"/>
  <c r="A564" i="34"/>
  <c r="A563" i="34"/>
  <c r="A562" i="34"/>
  <c r="F552" i="34"/>
  <c r="F551" i="34"/>
  <c r="F542" i="34"/>
  <c r="G542" i="34" s="1"/>
  <c r="D542" i="34"/>
  <c r="F541" i="34"/>
  <c r="G541" i="34" s="1"/>
  <c r="D541" i="34"/>
  <c r="A541" i="34"/>
  <c r="F540" i="34"/>
  <c r="G540" i="34" s="1"/>
  <c r="D540" i="34"/>
  <c r="A540" i="34"/>
  <c r="F535" i="34"/>
  <c r="G535" i="34" s="1"/>
  <c r="G534" i="34"/>
  <c r="A533" i="34"/>
  <c r="E533" i="34" s="1"/>
  <c r="G533" i="34" s="1"/>
  <c r="A532" i="34"/>
  <c r="E532" i="34" s="1"/>
  <c r="G532" i="34" s="1"/>
  <c r="E527" i="34"/>
  <c r="D527" i="34"/>
  <c r="A527" i="34"/>
  <c r="F527" i="34" s="1"/>
  <c r="E526" i="34"/>
  <c r="D526" i="34"/>
  <c r="A526" i="34"/>
  <c r="F526" i="34" s="1"/>
  <c r="A521" i="34"/>
  <c r="F521" i="34" s="1"/>
  <c r="G521" i="34" s="1"/>
  <c r="A520" i="34"/>
  <c r="F520" i="34" s="1"/>
  <c r="G520" i="34" s="1"/>
  <c r="A519" i="34"/>
  <c r="F519" i="34" s="1"/>
  <c r="G519" i="34" s="1"/>
  <c r="A513" i="34"/>
  <c r="E507" i="34"/>
  <c r="B507" i="34"/>
  <c r="A502" i="34"/>
  <c r="A501" i="34"/>
  <c r="A500" i="34"/>
  <c r="F490" i="34"/>
  <c r="F489" i="34"/>
  <c r="F480" i="34"/>
  <c r="G480" i="34" s="1"/>
  <c r="D480" i="34"/>
  <c r="F479" i="34"/>
  <c r="G479" i="34" s="1"/>
  <c r="D479" i="34"/>
  <c r="A479" i="34"/>
  <c r="F478" i="34"/>
  <c r="G478" i="34" s="1"/>
  <c r="D478" i="34"/>
  <c r="A478" i="34"/>
  <c r="F473" i="34"/>
  <c r="G473" i="34" s="1"/>
  <c r="G472" i="34"/>
  <c r="A471" i="34"/>
  <c r="E471" i="34" s="1"/>
  <c r="G471" i="34" s="1"/>
  <c r="A470" i="34"/>
  <c r="E470" i="34" s="1"/>
  <c r="G470" i="34" s="1"/>
  <c r="E465" i="34"/>
  <c r="D465" i="34"/>
  <c r="A465" i="34"/>
  <c r="F465" i="34" s="1"/>
  <c r="E464" i="34"/>
  <c r="D464" i="34"/>
  <c r="A464" i="34"/>
  <c r="F464" i="34" s="1"/>
  <c r="A459" i="34"/>
  <c r="F459" i="34" s="1"/>
  <c r="G459" i="34" s="1"/>
  <c r="A458" i="34"/>
  <c r="C458" i="34" s="1"/>
  <c r="A457" i="34"/>
  <c r="C457" i="34" s="1"/>
  <c r="A451" i="34"/>
  <c r="E451" i="34" s="1"/>
  <c r="G451" i="34" s="1"/>
  <c r="E445" i="34"/>
  <c r="B445" i="34"/>
  <c r="A440" i="34"/>
  <c r="A439" i="34"/>
  <c r="A438" i="34"/>
  <c r="F428" i="34"/>
  <c r="F427" i="34"/>
  <c r="F418" i="34"/>
  <c r="G418" i="34" s="1"/>
  <c r="D418" i="34"/>
  <c r="F417" i="34"/>
  <c r="G417" i="34" s="1"/>
  <c r="D417" i="34"/>
  <c r="A417" i="34"/>
  <c r="F416" i="34"/>
  <c r="G416" i="34" s="1"/>
  <c r="D416" i="34"/>
  <c r="A416" i="34"/>
  <c r="F411" i="34"/>
  <c r="G411" i="34" s="1"/>
  <c r="G410" i="34"/>
  <c r="A409" i="34"/>
  <c r="E409" i="34" s="1"/>
  <c r="G409" i="34" s="1"/>
  <c r="A408" i="34"/>
  <c r="E408" i="34" s="1"/>
  <c r="G408" i="34" s="1"/>
  <c r="E403" i="34"/>
  <c r="D403" i="34"/>
  <c r="A403" i="34"/>
  <c r="F403" i="34" s="1"/>
  <c r="E402" i="34"/>
  <c r="D402" i="34"/>
  <c r="A402" i="34"/>
  <c r="F402" i="34" s="1"/>
  <c r="A397" i="34"/>
  <c r="C397" i="34" s="1"/>
  <c r="A396" i="34"/>
  <c r="F396" i="34" s="1"/>
  <c r="G396" i="34" s="1"/>
  <c r="A395" i="34"/>
  <c r="C395" i="34" s="1"/>
  <c r="A389" i="34"/>
  <c r="D389" i="34" s="1"/>
  <c r="E383" i="34"/>
  <c r="B383" i="34"/>
  <c r="A378" i="34"/>
  <c r="A377" i="34"/>
  <c r="A376" i="34"/>
  <c r="F366" i="34"/>
  <c r="F365" i="34"/>
  <c r="F356" i="34"/>
  <c r="G356" i="34" s="1"/>
  <c r="D356" i="34"/>
  <c r="F355" i="34"/>
  <c r="G355" i="34" s="1"/>
  <c r="D355" i="34"/>
  <c r="A355" i="34"/>
  <c r="F354" i="34"/>
  <c r="G354" i="34" s="1"/>
  <c r="D354" i="34"/>
  <c r="A354" i="34"/>
  <c r="F349" i="34"/>
  <c r="G349" i="34" s="1"/>
  <c r="G348" i="34"/>
  <c r="A347" i="34"/>
  <c r="E347" i="34" s="1"/>
  <c r="G347" i="34" s="1"/>
  <c r="A346" i="34"/>
  <c r="E346" i="34" s="1"/>
  <c r="G346" i="34" s="1"/>
  <c r="E341" i="34"/>
  <c r="D341" i="34"/>
  <c r="A341" i="34"/>
  <c r="F341" i="34" s="1"/>
  <c r="E340" i="34"/>
  <c r="D340" i="34"/>
  <c r="A340" i="34"/>
  <c r="F340" i="34" s="1"/>
  <c r="A335" i="34"/>
  <c r="A334" i="34"/>
  <c r="A333" i="34"/>
  <c r="A327" i="34"/>
  <c r="E327" i="34" s="1"/>
  <c r="G327" i="34" s="1"/>
  <c r="E321" i="34"/>
  <c r="B321" i="34"/>
  <c r="A316" i="34"/>
  <c r="A315" i="34"/>
  <c r="A314" i="34"/>
  <c r="F304" i="34"/>
  <c r="F303" i="34"/>
  <c r="F294" i="34"/>
  <c r="G294" i="34" s="1"/>
  <c r="D294" i="34"/>
  <c r="F293" i="34"/>
  <c r="G293" i="34" s="1"/>
  <c r="D293" i="34"/>
  <c r="A293" i="34"/>
  <c r="F292" i="34"/>
  <c r="G292" i="34" s="1"/>
  <c r="D292" i="34"/>
  <c r="A292" i="34"/>
  <c r="F287" i="34"/>
  <c r="G287" i="34" s="1"/>
  <c r="G286" i="34"/>
  <c r="A285" i="34"/>
  <c r="E285" i="34" s="1"/>
  <c r="G285" i="34" s="1"/>
  <c r="A284" i="34"/>
  <c r="E284" i="34" s="1"/>
  <c r="G284" i="34" s="1"/>
  <c r="E279" i="34"/>
  <c r="D279" i="34"/>
  <c r="A279" i="34"/>
  <c r="F279" i="34" s="1"/>
  <c r="A278" i="34"/>
  <c r="F278" i="34" s="1"/>
  <c r="G278" i="34" s="1"/>
  <c r="G280" i="34" s="1"/>
  <c r="A273" i="34"/>
  <c r="C273" i="34" s="1"/>
  <c r="A272" i="34"/>
  <c r="F272" i="34" s="1"/>
  <c r="G272" i="34" s="1"/>
  <c r="A271" i="34"/>
  <c r="C271" i="34" s="1"/>
  <c r="A265" i="34"/>
  <c r="E265" i="34" s="1"/>
  <c r="G265" i="34" s="1"/>
  <c r="E259" i="34"/>
  <c r="B259" i="34"/>
  <c r="A254" i="34"/>
  <c r="A253" i="34"/>
  <c r="A252" i="34"/>
  <c r="F242" i="34"/>
  <c r="F241" i="34"/>
  <c r="F232" i="34"/>
  <c r="G232" i="34" s="1"/>
  <c r="D232" i="34"/>
  <c r="F231" i="34"/>
  <c r="G231" i="34" s="1"/>
  <c r="D231" i="34"/>
  <c r="A231" i="34"/>
  <c r="F230" i="34"/>
  <c r="G230" i="34" s="1"/>
  <c r="D230" i="34"/>
  <c r="A230" i="34"/>
  <c r="F225" i="34"/>
  <c r="G225" i="34" s="1"/>
  <c r="G224" i="34"/>
  <c r="A223" i="34"/>
  <c r="E223" i="34" s="1"/>
  <c r="G223" i="34" s="1"/>
  <c r="A222" i="34"/>
  <c r="E222" i="34" s="1"/>
  <c r="G222" i="34" s="1"/>
  <c r="E217" i="34"/>
  <c r="D217" i="34"/>
  <c r="A217" i="34"/>
  <c r="F217" i="34" s="1"/>
  <c r="A216" i="34"/>
  <c r="F216" i="34" s="1"/>
  <c r="G216" i="34" s="1"/>
  <c r="G218" i="34" s="1"/>
  <c r="A211" i="34"/>
  <c r="F211" i="34" s="1"/>
  <c r="G211" i="34" s="1"/>
  <c r="A210" i="34"/>
  <c r="C210" i="34" s="1"/>
  <c r="A209" i="34"/>
  <c r="F209" i="34" s="1"/>
  <c r="G209" i="34" s="1"/>
  <c r="A203" i="34"/>
  <c r="E203" i="34" s="1"/>
  <c r="G203" i="34" s="1"/>
  <c r="E197" i="34"/>
  <c r="B197" i="34"/>
  <c r="A192" i="34"/>
  <c r="A191" i="34"/>
  <c r="A190" i="34"/>
  <c r="F180" i="34"/>
  <c r="F179" i="34"/>
  <c r="F170" i="34"/>
  <c r="G170" i="34" s="1"/>
  <c r="D170" i="34"/>
  <c r="F169" i="34"/>
  <c r="G169" i="34" s="1"/>
  <c r="D169" i="34"/>
  <c r="A169" i="34"/>
  <c r="F168" i="34"/>
  <c r="G168" i="34" s="1"/>
  <c r="D168" i="34"/>
  <c r="A168" i="34"/>
  <c r="F163" i="34"/>
  <c r="G163" i="34" s="1"/>
  <c r="G162" i="34"/>
  <c r="A161" i="34"/>
  <c r="E161" i="34" s="1"/>
  <c r="G161" i="34" s="1"/>
  <c r="A160" i="34"/>
  <c r="E160" i="34" s="1"/>
  <c r="G160" i="34" s="1"/>
  <c r="A148" i="34"/>
  <c r="F148" i="34" s="1"/>
  <c r="G148" i="34" s="1"/>
  <c r="A147" i="34"/>
  <c r="F147" i="34" s="1"/>
  <c r="G147" i="34" s="1"/>
  <c r="A139" i="34"/>
  <c r="E133" i="34"/>
  <c r="B133" i="34"/>
  <c r="B25" i="25" s="1"/>
  <c r="A128" i="34"/>
  <c r="A127" i="34"/>
  <c r="A126" i="34"/>
  <c r="F116" i="34"/>
  <c r="F115" i="34"/>
  <c r="F106" i="34"/>
  <c r="G106" i="34" s="1"/>
  <c r="D106" i="34"/>
  <c r="F105" i="34"/>
  <c r="G105" i="34" s="1"/>
  <c r="D105" i="34"/>
  <c r="A105" i="34"/>
  <c r="F104" i="34"/>
  <c r="G104" i="34" s="1"/>
  <c r="D104" i="34"/>
  <c r="A104" i="34"/>
  <c r="F99" i="34"/>
  <c r="G99" i="34" s="1"/>
  <c r="G98" i="34"/>
  <c r="A97" i="34"/>
  <c r="E97" i="34" s="1"/>
  <c r="G97" i="34" s="1"/>
  <c r="A96" i="34"/>
  <c r="E96" i="34" s="1"/>
  <c r="G96" i="34" s="1"/>
  <c r="E91" i="34"/>
  <c r="D91" i="34"/>
  <c r="A91" i="34"/>
  <c r="F91" i="34" s="1"/>
  <c r="A90" i="34"/>
  <c r="F90" i="34" s="1"/>
  <c r="G90" i="34" s="1"/>
  <c r="G92" i="34" s="1"/>
  <c r="A85" i="34"/>
  <c r="C85" i="34" s="1"/>
  <c r="A84" i="34"/>
  <c r="A83" i="34"/>
  <c r="C83" i="34" s="1"/>
  <c r="A77" i="34"/>
  <c r="D77" i="34" s="1"/>
  <c r="E71" i="34"/>
  <c r="B71" i="34"/>
  <c r="A66" i="34"/>
  <c r="A65" i="34"/>
  <c r="A64" i="34"/>
  <c r="F54" i="34"/>
  <c r="F53" i="34"/>
  <c r="F44" i="34"/>
  <c r="G44" i="34" s="1"/>
  <c r="D44" i="34"/>
  <c r="F43" i="34"/>
  <c r="G43" i="34" s="1"/>
  <c r="D43" i="34"/>
  <c r="A43" i="34"/>
  <c r="F42" i="34"/>
  <c r="G42" i="34" s="1"/>
  <c r="D42" i="34"/>
  <c r="A42" i="34"/>
  <c r="F37" i="34"/>
  <c r="G37" i="34" s="1"/>
  <c r="G36" i="34"/>
  <c r="A35" i="34"/>
  <c r="E35" i="34" s="1"/>
  <c r="G35" i="34" s="1"/>
  <c r="A34" i="34"/>
  <c r="E34" i="34" s="1"/>
  <c r="G34" i="34" s="1"/>
  <c r="E29" i="34"/>
  <c r="D29" i="34"/>
  <c r="A29" i="34"/>
  <c r="F29" i="34" s="1"/>
  <c r="A28" i="34"/>
  <c r="F28" i="34" s="1"/>
  <c r="G28" i="34" s="1"/>
  <c r="G30" i="34" s="1"/>
  <c r="F23" i="34"/>
  <c r="G23" i="34" s="1"/>
  <c r="C23" i="34"/>
  <c r="A23" i="34"/>
  <c r="A22" i="34"/>
  <c r="C22" i="34" s="1"/>
  <c r="A21" i="34"/>
  <c r="C21" i="34" s="1"/>
  <c r="A20" i="34"/>
  <c r="C20" i="34" s="1"/>
  <c r="A14" i="34"/>
  <c r="E14" i="34" s="1"/>
  <c r="G14" i="34" s="1"/>
  <c r="E8" i="34"/>
  <c r="B8" i="34"/>
  <c r="A3" i="34"/>
  <c r="A2" i="34"/>
  <c r="A1" i="34"/>
  <c r="G149" i="34" l="1"/>
  <c r="G164" i="34"/>
  <c r="J21" i="36"/>
  <c r="J27" i="36"/>
  <c r="G774" i="34"/>
  <c r="G712" i="34"/>
  <c r="G526" i="34"/>
  <c r="G465" i="34"/>
  <c r="E389" i="34"/>
  <c r="G389" i="34" s="1"/>
  <c r="G722" i="34"/>
  <c r="F700" i="34" s="1"/>
  <c r="F210" i="34"/>
  <c r="G210" i="34" s="1"/>
  <c r="G212" i="34" s="1"/>
  <c r="D327" i="34"/>
  <c r="G402" i="34"/>
  <c r="G464" i="34"/>
  <c r="F643" i="34"/>
  <c r="G643" i="34" s="1"/>
  <c r="G646" i="34" s="1"/>
  <c r="C459" i="34"/>
  <c r="F83" i="34"/>
  <c r="G83" i="34" s="1"/>
  <c r="C209" i="34"/>
  <c r="F273" i="34"/>
  <c r="G273" i="34" s="1"/>
  <c r="G171" i="34"/>
  <c r="D451" i="34"/>
  <c r="F458" i="34"/>
  <c r="G458" i="34" s="1"/>
  <c r="C272" i="34"/>
  <c r="F457" i="34"/>
  <c r="G457" i="34" s="1"/>
  <c r="C645" i="34"/>
  <c r="G45" i="34"/>
  <c r="C396" i="34"/>
  <c r="G481" i="34"/>
  <c r="D14" i="34"/>
  <c r="C211" i="34"/>
  <c r="F397" i="34"/>
  <c r="G397" i="34" s="1"/>
  <c r="C519" i="34"/>
  <c r="E637" i="34"/>
  <c r="G637" i="34" s="1"/>
  <c r="D699" i="34"/>
  <c r="G100" i="34"/>
  <c r="A78" i="34" s="1"/>
  <c r="G38" i="34"/>
  <c r="F15" i="34" s="1"/>
  <c r="G341" i="34"/>
  <c r="G403" i="34"/>
  <c r="C521" i="34"/>
  <c r="G588" i="34"/>
  <c r="C707" i="34"/>
  <c r="G543" i="34"/>
  <c r="F21" i="34"/>
  <c r="G21" i="34" s="1"/>
  <c r="D265" i="34"/>
  <c r="G522" i="34"/>
  <c r="G589" i="34"/>
  <c r="C705" i="34"/>
  <c r="C768" i="34"/>
  <c r="G29" i="34"/>
  <c r="G107" i="34"/>
  <c r="A140" i="34"/>
  <c r="F395" i="34"/>
  <c r="G395" i="34" s="1"/>
  <c r="G784" i="34"/>
  <c r="F762" i="34" s="1"/>
  <c r="G91" i="34"/>
  <c r="E77" i="34"/>
  <c r="G77" i="34" s="1"/>
  <c r="F271" i="34"/>
  <c r="G271" i="34" s="1"/>
  <c r="G295" i="34"/>
  <c r="C520" i="34"/>
  <c r="G527" i="34"/>
  <c r="G598" i="34"/>
  <c r="F576" i="34" s="1"/>
  <c r="F706" i="34"/>
  <c r="G706" i="34" s="1"/>
  <c r="G708" i="34" s="1"/>
  <c r="G288" i="34"/>
  <c r="F22" i="34"/>
  <c r="G22" i="34" s="1"/>
  <c r="G226" i="34"/>
  <c r="G233" i="34"/>
  <c r="G279" i="34"/>
  <c r="G605" i="34"/>
  <c r="G651" i="34"/>
  <c r="F769" i="34"/>
  <c r="G769" i="34" s="1"/>
  <c r="C769" i="34"/>
  <c r="F85" i="34"/>
  <c r="G85" i="34" s="1"/>
  <c r="C148" i="34"/>
  <c r="F333" i="34"/>
  <c r="G333" i="34" s="1"/>
  <c r="C333" i="34"/>
  <c r="G350" i="34"/>
  <c r="G357" i="34"/>
  <c r="E513" i="34"/>
  <c r="G513" i="34" s="1"/>
  <c r="D513" i="34"/>
  <c r="G713" i="34"/>
  <c r="F20" i="34"/>
  <c r="G20" i="34" s="1"/>
  <c r="D203" i="34"/>
  <c r="G340" i="34"/>
  <c r="G342" i="34" s="1"/>
  <c r="G667" i="34"/>
  <c r="F334" i="34"/>
  <c r="G334" i="34" s="1"/>
  <c r="C334" i="34"/>
  <c r="G419" i="34"/>
  <c r="G536" i="34"/>
  <c r="C147" i="34"/>
  <c r="G217" i="34"/>
  <c r="G412" i="34"/>
  <c r="G474" i="34"/>
  <c r="G660" i="34"/>
  <c r="G729" i="34"/>
  <c r="F767" i="34"/>
  <c r="G767" i="34" s="1"/>
  <c r="C767" i="34"/>
  <c r="F84" i="34"/>
  <c r="G84" i="34" s="1"/>
  <c r="C84" i="34"/>
  <c r="G139" i="34"/>
  <c r="D139" i="34"/>
  <c r="F335" i="34"/>
  <c r="G335" i="34" s="1"/>
  <c r="C335" i="34"/>
  <c r="F582" i="34"/>
  <c r="G582" i="34" s="1"/>
  <c r="G584" i="34" s="1"/>
  <c r="C582" i="34"/>
  <c r="G775" i="34"/>
  <c r="G650" i="34"/>
  <c r="G791" i="34"/>
  <c r="D575" i="34"/>
  <c r="C644" i="34"/>
  <c r="C581" i="34"/>
  <c r="C583" i="34"/>
  <c r="D761" i="34"/>
  <c r="G714" i="34" l="1"/>
  <c r="G776" i="34"/>
  <c r="G528" i="34"/>
  <c r="G404" i="34"/>
  <c r="G466" i="34"/>
  <c r="F78" i="34"/>
  <c r="A700" i="34"/>
  <c r="B700" i="34" s="1"/>
  <c r="A15" i="34"/>
  <c r="D15" i="34" s="1"/>
  <c r="G398" i="34"/>
  <c r="G274" i="34"/>
  <c r="G460" i="34"/>
  <c r="A762" i="34"/>
  <c r="D762" i="34" s="1"/>
  <c r="G652" i="34"/>
  <c r="G86" i="34"/>
  <c r="F140" i="34"/>
  <c r="G590" i="34"/>
  <c r="A576" i="34"/>
  <c r="B576" i="34" s="1"/>
  <c r="H9" i="36"/>
  <c r="J9" i="36" s="1"/>
  <c r="J10" i="36" s="1"/>
  <c r="G770" i="34"/>
  <c r="G24" i="34"/>
  <c r="F390" i="34"/>
  <c r="A390" i="34"/>
  <c r="F266" i="34"/>
  <c r="A266" i="34"/>
  <c r="A452" i="34"/>
  <c r="F452" i="34"/>
  <c r="A514" i="34"/>
  <c r="F514" i="34"/>
  <c r="F328" i="34"/>
  <c r="A328" i="34"/>
  <c r="F204" i="34"/>
  <c r="A204" i="34"/>
  <c r="B140" i="34"/>
  <c r="D140" i="34"/>
  <c r="D78" i="34"/>
  <c r="B78" i="34"/>
  <c r="E78" i="34"/>
  <c r="A638" i="34"/>
  <c r="F638" i="34"/>
  <c r="G336" i="34"/>
  <c r="G78" i="34" l="1"/>
  <c r="G79" i="34" s="1"/>
  <c r="G109" i="34" s="1"/>
  <c r="G115" i="34" s="1"/>
  <c r="E762" i="34"/>
  <c r="G762" i="34" s="1"/>
  <c r="G763" i="34" s="1"/>
  <c r="G793" i="34" s="1"/>
  <c r="D700" i="34"/>
  <c r="E700" i="34"/>
  <c r="G700" i="34" s="1"/>
  <c r="G701" i="34" s="1"/>
  <c r="G731" i="34" s="1"/>
  <c r="G738" i="34" s="1"/>
  <c r="B15" i="34"/>
  <c r="E15" i="34"/>
  <c r="G15" i="34" s="1"/>
  <c r="G16" i="34" s="1"/>
  <c r="G47" i="34" s="1"/>
  <c r="G54" i="34" s="1"/>
  <c r="D576" i="34"/>
  <c r="E576" i="34"/>
  <c r="G576" i="34" s="1"/>
  <c r="G577" i="34" s="1"/>
  <c r="G607" i="34" s="1"/>
  <c r="G614" i="34" s="1"/>
  <c r="G140" i="34"/>
  <c r="G141" i="34" s="1"/>
  <c r="G173" i="34" s="1"/>
  <c r="B762" i="34"/>
  <c r="E390" i="34"/>
  <c r="G390" i="34" s="1"/>
  <c r="G391" i="34" s="1"/>
  <c r="G421" i="34" s="1"/>
  <c r="B390" i="34"/>
  <c r="D390" i="34"/>
  <c r="D204" i="34"/>
  <c r="E204" i="34"/>
  <c r="G204" i="34" s="1"/>
  <c r="G205" i="34" s="1"/>
  <c r="G235" i="34" s="1"/>
  <c r="B204" i="34"/>
  <c r="E638" i="34"/>
  <c r="G638" i="34" s="1"/>
  <c r="G639" i="34" s="1"/>
  <c r="G669" i="34" s="1"/>
  <c r="D638" i="34"/>
  <c r="B638" i="34"/>
  <c r="E266" i="34"/>
  <c r="G266" i="34" s="1"/>
  <c r="G267" i="34" s="1"/>
  <c r="G297" i="34" s="1"/>
  <c r="D266" i="34"/>
  <c r="B266" i="34"/>
  <c r="B328" i="34"/>
  <c r="D328" i="34"/>
  <c r="E328" i="34"/>
  <c r="G328" i="34" s="1"/>
  <c r="G329" i="34" s="1"/>
  <c r="G359" i="34" s="1"/>
  <c r="D514" i="34"/>
  <c r="B514" i="34"/>
  <c r="E514" i="34"/>
  <c r="G514" i="34" s="1"/>
  <c r="G515" i="34" s="1"/>
  <c r="G545" i="34" s="1"/>
  <c r="E452" i="34"/>
  <c r="G452" i="34" s="1"/>
  <c r="G453" i="34" s="1"/>
  <c r="G483" i="34" s="1"/>
  <c r="D452" i="34"/>
  <c r="B452" i="34"/>
  <c r="G737" i="34" l="1"/>
  <c r="G800" i="34"/>
  <c r="G799" i="34"/>
  <c r="G116" i="34"/>
  <c r="G613" i="34"/>
  <c r="G53" i="34"/>
  <c r="G303" i="34"/>
  <c r="G304" i="34"/>
  <c r="G676" i="34"/>
  <c r="G675" i="34"/>
  <c r="G551" i="34"/>
  <c r="G552" i="34"/>
  <c r="G365" i="34"/>
  <c r="G366" i="34"/>
  <c r="G490" i="34"/>
  <c r="G489" i="34"/>
  <c r="G241" i="34"/>
  <c r="G242" i="34"/>
  <c r="G428" i="34"/>
  <c r="G427" i="34"/>
  <c r="I25" i="25" l="1"/>
  <c r="D17" i="13"/>
  <c r="I14" i="5" s="1"/>
  <c r="J14" i="5" s="1"/>
  <c r="G179" i="34"/>
  <c r="G180" i="34"/>
  <c r="C3" i="5"/>
  <c r="B3" i="5"/>
  <c r="B3" i="25" l="1"/>
  <c r="A230" i="32"/>
  <c r="H221" i="32"/>
  <c r="H230" i="32" s="1"/>
  <c r="A212" i="32"/>
  <c r="A211" i="32"/>
  <c r="H218" i="32" l="1"/>
  <c r="D21" i="33" l="1"/>
  <c r="B198" i="32"/>
  <c r="A198" i="32"/>
  <c r="A210" i="32"/>
  <c r="H210" i="32"/>
  <c r="H198" i="32"/>
  <c r="A192" i="32"/>
  <c r="A191" i="32"/>
  <c r="A178" i="32"/>
  <c r="A190" i="32"/>
  <c r="H190" i="32"/>
  <c r="A172" i="32"/>
  <c r="A171" i="32"/>
  <c r="D19" i="33" l="1"/>
  <c r="H178" i="32"/>
  <c r="D18" i="33" l="1"/>
  <c r="H118" i="32"/>
  <c r="H115" i="32" s="1"/>
  <c r="D12" i="32" s="1"/>
  <c r="H12" i="32" l="1"/>
  <c r="D32" i="32"/>
  <c r="H32" i="32" s="1"/>
  <c r="D13" i="33"/>
  <c r="B50" i="32"/>
  <c r="A50" i="32"/>
  <c r="C3" i="28" l="1"/>
  <c r="C3" i="25"/>
  <c r="C3" i="31"/>
  <c r="H27" i="5"/>
  <c r="H26" i="5"/>
  <c r="H25" i="5"/>
  <c r="H19" i="5"/>
  <c r="H54" i="32" l="1"/>
  <c r="A62" i="32"/>
  <c r="H53" i="32"/>
  <c r="A44" i="32"/>
  <c r="A43" i="32"/>
  <c r="A23" i="32"/>
  <c r="A40" i="32"/>
  <c r="A22" i="32"/>
  <c r="A21" i="32"/>
  <c r="A147" i="32"/>
  <c r="A129" i="32"/>
  <c r="A128" i="32"/>
  <c r="A126" i="32"/>
  <c r="A109" i="32"/>
  <c r="A108" i="32"/>
  <c r="A104" i="32"/>
  <c r="A86" i="32"/>
  <c r="A85" i="32"/>
  <c r="H50" i="32" l="1"/>
  <c r="H135" i="32"/>
  <c r="D13" i="32" s="1"/>
  <c r="H62" i="32"/>
  <c r="H126" i="32"/>
  <c r="H147" i="32"/>
  <c r="H13" i="32" l="1"/>
  <c r="D33" i="32"/>
  <c r="H33" i="32" s="1"/>
  <c r="D9" i="33"/>
  <c r="D12" i="33"/>
  <c r="D15" i="33"/>
  <c r="I38" i="31"/>
  <c r="I39" i="31" s="1"/>
  <c r="J29" i="31"/>
  <c r="J22" i="31"/>
  <c r="J15" i="31"/>
  <c r="J18" i="31" s="1"/>
  <c r="J22" i="30"/>
  <c r="H28" i="32" l="1"/>
  <c r="D7" i="33" s="1"/>
  <c r="H40" i="32"/>
  <c r="H20" i="32"/>
  <c r="H8" i="32"/>
  <c r="D6" i="33" s="1"/>
  <c r="F6" i="33" s="1"/>
  <c r="J24" i="31"/>
  <c r="J30" i="31"/>
  <c r="H10" i="31" s="1"/>
  <c r="J10" i="31" s="1"/>
  <c r="J12" i="31" s="1"/>
  <c r="J32" i="31" s="1"/>
  <c r="E9" i="33" l="1"/>
  <c r="F9" i="33" s="1"/>
  <c r="F8" i="33" s="1"/>
  <c r="J38" i="31"/>
  <c r="J39" i="31" s="1"/>
  <c r="J41" i="31" s="1"/>
  <c r="J37" i="31"/>
  <c r="J35" i="31"/>
  <c r="J36" i="31"/>
  <c r="I38" i="30"/>
  <c r="I39" i="30" s="1"/>
  <c r="I42" i="28"/>
  <c r="I43" i="28" s="1"/>
  <c r="J14" i="28"/>
  <c r="I47" i="25"/>
  <c r="I48" i="25" s="1"/>
  <c r="J35" i="25"/>
  <c r="J37" i="25"/>
  <c r="J29" i="25"/>
  <c r="J32" i="25" s="1"/>
  <c r="J25" i="25"/>
  <c r="J18" i="25"/>
  <c r="BE12" i="23"/>
  <c r="BE14" i="23" s="1"/>
  <c r="BD12" i="23"/>
  <c r="BD14" i="23" s="1"/>
  <c r="BC12" i="23"/>
  <c r="BC14" i="23" s="1"/>
  <c r="BB12" i="23"/>
  <c r="BA12" i="23"/>
  <c r="BA14" i="23" s="1"/>
  <c r="AZ12" i="23"/>
  <c r="AY12" i="23"/>
  <c r="AY14" i="23" s="1"/>
  <c r="AX12" i="23"/>
  <c r="AW12" i="23"/>
  <c r="AW14" i="23" s="1"/>
  <c r="AV12" i="23"/>
  <c r="AU12" i="23"/>
  <c r="AU14" i="23" s="1"/>
  <c r="AT12" i="23"/>
  <c r="AS12" i="23"/>
  <c r="AR12" i="23"/>
  <c r="AQ12" i="23"/>
  <c r="AQ14" i="23" s="1"/>
  <c r="AP12" i="23"/>
  <c r="AO12" i="23"/>
  <c r="AO14" i="23" s="1"/>
  <c r="AN12" i="23"/>
  <c r="AN14" i="23" s="1"/>
  <c r="AM12" i="23"/>
  <c r="AL12" i="23"/>
  <c r="AL14" i="23" s="1"/>
  <c r="AK12" i="23"/>
  <c r="AJ12" i="23"/>
  <c r="AJ14" i="23" s="1"/>
  <c r="AI12" i="23"/>
  <c r="AI14" i="23" s="1"/>
  <c r="AH12" i="23"/>
  <c r="AH14" i="23" s="1"/>
  <c r="AG12" i="23"/>
  <c r="AG14" i="23" s="1"/>
  <c r="AF12" i="23"/>
  <c r="AF14" i="23" s="1"/>
  <c r="AE12" i="23"/>
  <c r="AD12" i="23"/>
  <c r="AD14" i="23" s="1"/>
  <c r="AC12" i="23"/>
  <c r="AC14" i="23" s="1"/>
  <c r="AB12" i="23"/>
  <c r="AB14" i="23" s="1"/>
  <c r="AA12" i="23"/>
  <c r="Z12" i="23"/>
  <c r="Z14" i="23" s="1"/>
  <c r="Y12" i="23"/>
  <c r="Y14" i="23" s="1"/>
  <c r="X12" i="23"/>
  <c r="X14" i="23" s="1"/>
  <c r="W12" i="23"/>
  <c r="W14" i="23" s="1"/>
  <c r="V12" i="23"/>
  <c r="V14" i="23" s="1"/>
  <c r="U12" i="23"/>
  <c r="U14" i="23" s="1"/>
  <c r="T12" i="23"/>
  <c r="S12" i="23"/>
  <c r="R12" i="23"/>
  <c r="Q12" i="23"/>
  <c r="Q14" i="23" s="1"/>
  <c r="P12" i="23"/>
  <c r="O12" i="23"/>
  <c r="O14" i="23" s="1"/>
  <c r="N12" i="23"/>
  <c r="M12" i="23"/>
  <c r="M14" i="23" s="1"/>
  <c r="L12" i="23"/>
  <c r="K12" i="23"/>
  <c r="J12" i="23"/>
  <c r="I12" i="23"/>
  <c r="I14" i="23" s="1"/>
  <c r="H12" i="23"/>
  <c r="G12" i="23"/>
  <c r="G14" i="23" s="1"/>
  <c r="F12" i="23"/>
  <c r="E12" i="23"/>
  <c r="E14" i="23" s="1"/>
  <c r="D12" i="23"/>
  <c r="C12" i="23"/>
  <c r="C14" i="23" s="1"/>
  <c r="B12" i="23"/>
  <c r="B14" i="23" s="1"/>
  <c r="BC11" i="23"/>
  <c r="BC13" i="23" s="1"/>
  <c r="BB11" i="23"/>
  <c r="BB13" i="23" s="1"/>
  <c r="BA11" i="23"/>
  <c r="AZ11" i="23"/>
  <c r="AZ13" i="23" s="1"/>
  <c r="AZ30" i="23" s="1"/>
  <c r="AY11" i="23"/>
  <c r="AY13" i="23" s="1"/>
  <c r="AX11" i="23"/>
  <c r="AX13" i="23" s="1"/>
  <c r="AW11" i="23"/>
  <c r="AV11" i="23"/>
  <c r="AV13" i="23" s="1"/>
  <c r="AV30" i="23" s="1"/>
  <c r="AU11" i="23"/>
  <c r="AT11" i="23"/>
  <c r="AT13" i="23" s="1"/>
  <c r="AT30" i="23" s="1"/>
  <c r="AS11" i="23"/>
  <c r="AS13" i="23" s="1"/>
  <c r="AS30" i="23" s="1"/>
  <c r="AR11" i="23"/>
  <c r="AR13" i="23" s="1"/>
  <c r="AQ11" i="23"/>
  <c r="AP11" i="23"/>
  <c r="AP13" i="23" s="1"/>
  <c r="AP30" i="23" s="1"/>
  <c r="AO11" i="23"/>
  <c r="AO13" i="23" s="1"/>
  <c r="AN11" i="23"/>
  <c r="AN13" i="23" s="1"/>
  <c r="AN30" i="23" s="1"/>
  <c r="AM11" i="23"/>
  <c r="AM13" i="23" s="1"/>
  <c r="AL11" i="23"/>
  <c r="AL13" i="23" s="1"/>
  <c r="AL30" i="23" s="1"/>
  <c r="AK11" i="23"/>
  <c r="AK13" i="23" s="1"/>
  <c r="AJ11" i="23"/>
  <c r="AI11" i="23"/>
  <c r="AG11" i="23"/>
  <c r="AF11" i="23"/>
  <c r="AF13" i="23" s="1"/>
  <c r="AE11" i="23"/>
  <c r="AE13" i="23" s="1"/>
  <c r="AE30" i="23" s="1"/>
  <c r="AD11" i="23"/>
  <c r="AD13" i="23" s="1"/>
  <c r="AD30" i="23" s="1"/>
  <c r="AB11" i="23"/>
  <c r="AB13" i="23" s="1"/>
  <c r="AA11" i="23"/>
  <c r="AA13" i="23" s="1"/>
  <c r="AA30" i="23" s="1"/>
  <c r="Z11" i="23"/>
  <c r="Y11" i="23"/>
  <c r="Y13" i="23" s="1"/>
  <c r="X11" i="23"/>
  <c r="X13" i="23" s="1"/>
  <c r="W11" i="23"/>
  <c r="V11" i="23"/>
  <c r="V13" i="23" s="1"/>
  <c r="U11" i="23"/>
  <c r="U13" i="23" s="1"/>
  <c r="U30" i="23" s="1"/>
  <c r="T11" i="23"/>
  <c r="S11" i="23"/>
  <c r="S13" i="23" s="1"/>
  <c r="S30" i="23" s="1"/>
  <c r="R11" i="23"/>
  <c r="R13" i="23" s="1"/>
  <c r="R30" i="23" s="1"/>
  <c r="Q11" i="23"/>
  <c r="Q13" i="23" s="1"/>
  <c r="P11" i="23"/>
  <c r="P13" i="23" s="1"/>
  <c r="P30" i="23" s="1"/>
  <c r="O11" i="23"/>
  <c r="O13" i="23" s="1"/>
  <c r="O30" i="23" s="1"/>
  <c r="N11" i="23"/>
  <c r="N13" i="23" s="1"/>
  <c r="N30" i="23" s="1"/>
  <c r="M11" i="23"/>
  <c r="M13" i="23" s="1"/>
  <c r="M30" i="23" s="1"/>
  <c r="L11" i="23"/>
  <c r="L13" i="23" s="1"/>
  <c r="L30" i="23" s="1"/>
  <c r="K11" i="23"/>
  <c r="K13" i="23" s="1"/>
  <c r="K30" i="23" s="1"/>
  <c r="J11" i="23"/>
  <c r="J13" i="23" s="1"/>
  <c r="I11" i="23"/>
  <c r="I13" i="23" s="1"/>
  <c r="H11" i="23"/>
  <c r="H13" i="23" s="1"/>
  <c r="H30" i="23" s="1"/>
  <c r="G11" i="23"/>
  <c r="G13" i="23" s="1"/>
  <c r="F11" i="23"/>
  <c r="F13" i="23" s="1"/>
  <c r="F30" i="23" s="1"/>
  <c r="E11" i="23"/>
  <c r="E13" i="23" s="1"/>
  <c r="D11" i="23"/>
  <c r="D13" i="23" s="1"/>
  <c r="D30" i="23" s="1"/>
  <c r="C11" i="23"/>
  <c r="C13" i="23" s="1"/>
  <c r="B11" i="23"/>
  <c r="B2" i="23"/>
  <c r="P2" i="23"/>
  <c r="AD2" i="23"/>
  <c r="AR2" i="23"/>
  <c r="P3" i="23"/>
  <c r="AD3" i="23"/>
  <c r="AR3" i="23"/>
  <c r="AC11" i="23"/>
  <c r="AC13" i="23" s="1"/>
  <c r="AH11" i="23"/>
  <c r="BD11" i="23"/>
  <c r="BD13" i="23" s="1"/>
  <c r="BD30" i="23" s="1"/>
  <c r="BE11" i="23"/>
  <c r="AM14" i="23"/>
  <c r="B19" i="23"/>
  <c r="C19" i="23"/>
  <c r="D19" i="23"/>
  <c r="E19" i="23"/>
  <c r="F19" i="23"/>
  <c r="G19" i="23"/>
  <c r="H19" i="23"/>
  <c r="I19" i="23"/>
  <c r="J19" i="23"/>
  <c r="K19" i="23"/>
  <c r="L19" i="23"/>
  <c r="M19" i="23"/>
  <c r="N19" i="23"/>
  <c r="O19" i="23"/>
  <c r="P19" i="23"/>
  <c r="Q19" i="23"/>
  <c r="R19" i="23"/>
  <c r="S19" i="23"/>
  <c r="T19" i="23"/>
  <c r="U19" i="23"/>
  <c r="V19" i="23"/>
  <c r="W19" i="23"/>
  <c r="X19" i="23"/>
  <c r="Y19" i="23"/>
  <c r="Z19" i="23"/>
  <c r="AA19" i="23"/>
  <c r="AB19" i="23"/>
  <c r="AC19" i="23"/>
  <c r="AD19" i="23"/>
  <c r="AE19" i="23"/>
  <c r="AF19" i="23"/>
  <c r="AG19" i="23"/>
  <c r="AH19" i="23"/>
  <c r="AI19" i="23"/>
  <c r="AJ19" i="23"/>
  <c r="AK19" i="23"/>
  <c r="AL19" i="23"/>
  <c r="AM19" i="23"/>
  <c r="AN19" i="23"/>
  <c r="AO19" i="23"/>
  <c r="AP19" i="23"/>
  <c r="AQ19" i="23"/>
  <c r="AR19" i="23"/>
  <c r="AS19" i="23"/>
  <c r="AT19" i="23"/>
  <c r="AU19" i="23"/>
  <c r="AV19" i="23"/>
  <c r="AW19" i="23"/>
  <c r="AX19" i="23"/>
  <c r="AY19" i="23"/>
  <c r="AZ19" i="23"/>
  <c r="BA19" i="23"/>
  <c r="BB19" i="23"/>
  <c r="BC19" i="23"/>
  <c r="BD19" i="23"/>
  <c r="BE19" i="23"/>
  <c r="B20" i="23"/>
  <c r="C20" i="23"/>
  <c r="D20" i="23"/>
  <c r="E20" i="23"/>
  <c r="F20" i="23"/>
  <c r="G20" i="23"/>
  <c r="H20" i="23"/>
  <c r="I20" i="23"/>
  <c r="J20" i="23"/>
  <c r="K20" i="23"/>
  <c r="L20" i="23"/>
  <c r="M20" i="23"/>
  <c r="N20" i="23"/>
  <c r="O20" i="23"/>
  <c r="P20" i="23"/>
  <c r="Q20" i="23"/>
  <c r="R20" i="23"/>
  <c r="S20" i="23"/>
  <c r="T20" i="23"/>
  <c r="U20" i="23"/>
  <c r="V20" i="23"/>
  <c r="W20" i="23"/>
  <c r="X20" i="23"/>
  <c r="Y20" i="23"/>
  <c r="Z20" i="23"/>
  <c r="AA20" i="23"/>
  <c r="AB20" i="23"/>
  <c r="AC20" i="23"/>
  <c r="AD20" i="23"/>
  <c r="AE20" i="23"/>
  <c r="AF20" i="23"/>
  <c r="AG20" i="23"/>
  <c r="AH20" i="23"/>
  <c r="AI20" i="23"/>
  <c r="AJ20" i="23"/>
  <c r="AK20" i="23"/>
  <c r="AL20" i="23"/>
  <c r="AM20" i="23"/>
  <c r="AN20" i="23"/>
  <c r="AO20" i="23"/>
  <c r="AP20" i="23"/>
  <c r="AQ20" i="23"/>
  <c r="AR20" i="23"/>
  <c r="AS20" i="23"/>
  <c r="AT20" i="23"/>
  <c r="AU20" i="23"/>
  <c r="AV20" i="23"/>
  <c r="AW20" i="23"/>
  <c r="AX20" i="23"/>
  <c r="AY20" i="23"/>
  <c r="AZ20" i="23"/>
  <c r="BA20" i="23"/>
  <c r="BB20" i="23"/>
  <c r="BC20" i="23"/>
  <c r="BD20" i="23"/>
  <c r="BE20" i="23"/>
  <c r="B24" i="23"/>
  <c r="C24" i="23"/>
  <c r="D24" i="23"/>
  <c r="E24" i="23"/>
  <c r="F24" i="23"/>
  <c r="G24" i="23"/>
  <c r="H24" i="23"/>
  <c r="I24" i="23"/>
  <c r="J24" i="23"/>
  <c r="K24" i="23"/>
  <c r="L24" i="23"/>
  <c r="M24" i="23"/>
  <c r="N24" i="23"/>
  <c r="O24" i="23"/>
  <c r="P24" i="23"/>
  <c r="Q24" i="23"/>
  <c r="R24" i="23"/>
  <c r="S24" i="23"/>
  <c r="T24" i="23"/>
  <c r="U24" i="23"/>
  <c r="V24" i="23"/>
  <c r="W24" i="23"/>
  <c r="X24" i="23"/>
  <c r="Y24" i="23"/>
  <c r="Z24" i="23"/>
  <c r="AA24" i="23"/>
  <c r="AB24" i="23"/>
  <c r="AC24" i="23"/>
  <c r="AD24" i="23"/>
  <c r="AE24" i="23"/>
  <c r="AF24" i="23"/>
  <c r="AG24" i="23"/>
  <c r="AH24" i="23"/>
  <c r="AI24" i="23"/>
  <c r="AJ24" i="23"/>
  <c r="AK24" i="23"/>
  <c r="AL24" i="23"/>
  <c r="AM24" i="23"/>
  <c r="AN24" i="23"/>
  <c r="AO24" i="23"/>
  <c r="AP24" i="23"/>
  <c r="AQ24" i="23"/>
  <c r="AR24" i="23"/>
  <c r="AS24" i="23"/>
  <c r="AT24" i="23"/>
  <c r="AU24" i="23"/>
  <c r="AV24" i="23"/>
  <c r="AW24" i="23"/>
  <c r="AX24" i="23"/>
  <c r="AY24" i="23"/>
  <c r="AZ24" i="23"/>
  <c r="BA24" i="23"/>
  <c r="BB24" i="23"/>
  <c r="BC24" i="23"/>
  <c r="BD24" i="23"/>
  <c r="BE24" i="23"/>
  <c r="B25" i="23"/>
  <c r="C25" i="23"/>
  <c r="D25" i="23"/>
  <c r="E25" i="23"/>
  <c r="F25" i="23"/>
  <c r="G25" i="23"/>
  <c r="H25" i="23"/>
  <c r="I25" i="23"/>
  <c r="J25" i="23"/>
  <c r="K25" i="23"/>
  <c r="L25" i="23"/>
  <c r="M25" i="23"/>
  <c r="N25" i="23"/>
  <c r="O25" i="23"/>
  <c r="P25" i="23"/>
  <c r="Q25" i="23"/>
  <c r="R25" i="23"/>
  <c r="S25" i="23"/>
  <c r="T25" i="23"/>
  <c r="U25" i="23"/>
  <c r="V25" i="23"/>
  <c r="W25" i="23"/>
  <c r="X25" i="23"/>
  <c r="Y25" i="23"/>
  <c r="Z25" i="23"/>
  <c r="AA25" i="23"/>
  <c r="AB25" i="23"/>
  <c r="AC25" i="23"/>
  <c r="AD25" i="23"/>
  <c r="AE25" i="23"/>
  <c r="AF25" i="23"/>
  <c r="AG25" i="23"/>
  <c r="AH25" i="23"/>
  <c r="AI25" i="23"/>
  <c r="AJ25" i="23"/>
  <c r="AK25" i="23"/>
  <c r="AL25" i="23"/>
  <c r="AM25" i="23"/>
  <c r="AN25" i="23"/>
  <c r="AO25" i="23"/>
  <c r="AP25" i="23"/>
  <c r="AQ25" i="23"/>
  <c r="AR25" i="23"/>
  <c r="AS25" i="23"/>
  <c r="AT25" i="23"/>
  <c r="AU25" i="23"/>
  <c r="AV25" i="23"/>
  <c r="AW25" i="23"/>
  <c r="AX25" i="23"/>
  <c r="AY25" i="23"/>
  <c r="AZ25" i="23"/>
  <c r="BA25" i="23"/>
  <c r="BB25" i="23"/>
  <c r="BC25" i="23"/>
  <c r="BD25" i="23"/>
  <c r="BE25" i="23"/>
  <c r="B27" i="23"/>
  <c r="C27" i="23"/>
  <c r="D27" i="23"/>
  <c r="E27" i="23"/>
  <c r="F27" i="23"/>
  <c r="G27" i="23"/>
  <c r="I27" i="23"/>
  <c r="J27" i="23"/>
  <c r="K27" i="23"/>
  <c r="Q27" i="23"/>
  <c r="T27" i="23"/>
  <c r="U27" i="23"/>
  <c r="AN27" i="23"/>
  <c r="AO27" i="23"/>
  <c r="AP27" i="23"/>
  <c r="AQ27" i="23"/>
  <c r="AR27" i="23"/>
  <c r="AS27" i="23"/>
  <c r="AT27" i="23"/>
  <c r="AU27" i="23"/>
  <c r="AV27" i="23"/>
  <c r="AW27" i="23"/>
  <c r="AX27" i="23"/>
  <c r="AY27" i="23"/>
  <c r="AZ27" i="23"/>
  <c r="BA27" i="23"/>
  <c r="BB27" i="23"/>
  <c r="C41" i="23"/>
  <c r="C43" i="23" s="1"/>
  <c r="AC27" i="23" s="1"/>
  <c r="F48" i="23"/>
  <c r="F49" i="23"/>
  <c r="F50" i="23"/>
  <c r="F51" i="23"/>
  <c r="F52" i="23"/>
  <c r="F53" i="23"/>
  <c r="F54" i="23"/>
  <c r="F55" i="23"/>
  <c r="F56" i="23"/>
  <c r="F57" i="23"/>
  <c r="F58" i="23"/>
  <c r="F63" i="23"/>
  <c r="F64" i="23"/>
  <c r="F65" i="23"/>
  <c r="F66" i="23"/>
  <c r="F67" i="23"/>
  <c r="F68" i="23"/>
  <c r="F69" i="23"/>
  <c r="BE17" i="23" l="1"/>
  <c r="AW17" i="23"/>
  <c r="J26" i="25"/>
  <c r="AG18" i="23"/>
  <c r="AG17" i="23"/>
  <c r="J20" i="28"/>
  <c r="J36" i="28" s="1"/>
  <c r="AG13" i="23"/>
  <c r="AG15" i="23" s="1"/>
  <c r="AG16" i="23" s="1"/>
  <c r="AJ18" i="23"/>
  <c r="T18" i="23"/>
  <c r="AB17" i="23"/>
  <c r="T13" i="23"/>
  <c r="T30" i="23" s="1"/>
  <c r="AP18" i="23"/>
  <c r="AX18" i="23"/>
  <c r="X23" i="23"/>
  <c r="B18" i="23"/>
  <c r="Z17" i="23"/>
  <c r="AB18" i="23"/>
  <c r="AH18" i="23"/>
  <c r="G17" i="23"/>
  <c r="AW13" i="23"/>
  <c r="AW30" i="23" s="1"/>
  <c r="AI17" i="23"/>
  <c r="AQ17" i="23"/>
  <c r="BA18" i="23"/>
  <c r="AE17" i="23"/>
  <c r="AM18" i="23"/>
  <c r="AV18" i="23"/>
  <c r="O18" i="23"/>
  <c r="M18" i="23"/>
  <c r="W18" i="23"/>
  <c r="X17" i="23"/>
  <c r="BD17" i="23"/>
  <c r="AU18" i="23"/>
  <c r="AE18" i="23"/>
  <c r="AU17" i="23"/>
  <c r="AE14" i="23"/>
  <c r="AE22" i="23" s="1"/>
  <c r="AF23" i="23"/>
  <c r="AN17" i="23"/>
  <c r="W17" i="23"/>
  <c r="AF18" i="23"/>
  <c r="X18" i="23"/>
  <c r="AN22" i="23"/>
  <c r="X21" i="23"/>
  <c r="AM21" i="23"/>
  <c r="AM22" i="23"/>
  <c r="BC22" i="23"/>
  <c r="BC30" i="23"/>
  <c r="AL23" i="23"/>
  <c r="AF21" i="23"/>
  <c r="BC17" i="23"/>
  <c r="AU13" i="23"/>
  <c r="AU30" i="23" s="1"/>
  <c r="AF30" i="23"/>
  <c r="BC18" i="23"/>
  <c r="AM17" i="23"/>
  <c r="BA13" i="23"/>
  <c r="BA30" i="23" s="1"/>
  <c r="W13" i="23"/>
  <c r="W23" i="23" s="1"/>
  <c r="C15" i="23"/>
  <c r="C16" i="23" s="1"/>
  <c r="C30" i="23"/>
  <c r="AI18" i="23"/>
  <c r="X22" i="23"/>
  <c r="AM15" i="23"/>
  <c r="AM16" i="23" s="1"/>
  <c r="AZ18" i="23"/>
  <c r="AN23" i="23"/>
  <c r="AN21" i="23"/>
  <c r="X30" i="23"/>
  <c r="K18" i="23"/>
  <c r="S17" i="23"/>
  <c r="AA18" i="23"/>
  <c r="C21" i="23"/>
  <c r="C23" i="23"/>
  <c r="C22" i="23"/>
  <c r="G22" i="23"/>
  <c r="G30" i="23"/>
  <c r="F70" i="23"/>
  <c r="F28" i="23" s="1"/>
  <c r="AF22" i="23"/>
  <c r="AO18" i="23"/>
  <c r="Z18" i="23"/>
  <c r="G18" i="23"/>
  <c r="O17" i="23"/>
  <c r="O21" i="23"/>
  <c r="C18" i="23"/>
  <c r="AF17" i="23"/>
  <c r="K17" i="23"/>
  <c r="K14" i="23"/>
  <c r="K22" i="23" s="1"/>
  <c r="F59" i="23"/>
  <c r="AG28" i="23" s="1"/>
  <c r="C17" i="23"/>
  <c r="AA14" i="23"/>
  <c r="AA15" i="23" s="1"/>
  <c r="AA16" i="23" s="1"/>
  <c r="AW18" i="23"/>
  <c r="S18" i="23"/>
  <c r="AA17" i="23"/>
  <c r="AK18" i="23"/>
  <c r="AS18" i="23"/>
  <c r="AT18" i="23"/>
  <c r="BB18" i="23"/>
  <c r="AR18" i="23"/>
  <c r="AO17" i="23"/>
  <c r="S14" i="23"/>
  <c r="S23" i="23" s="1"/>
  <c r="BE13" i="23"/>
  <c r="BE21" i="23" s="1"/>
  <c r="AL22" i="23"/>
  <c r="BE18" i="23"/>
  <c r="AD21" i="23"/>
  <c r="J30" i="30"/>
  <c r="J12" i="30" s="1"/>
  <c r="J24" i="30"/>
  <c r="I30" i="23"/>
  <c r="I22" i="23"/>
  <c r="I15" i="23"/>
  <c r="I16" i="23" s="1"/>
  <c r="I23" i="23"/>
  <c r="I21" i="23"/>
  <c r="AY15" i="23"/>
  <c r="AY16" i="23" s="1"/>
  <c r="AY21" i="23"/>
  <c r="AY23" i="23"/>
  <c r="AY30" i="23"/>
  <c r="AY22" i="23"/>
  <c r="M15" i="23"/>
  <c r="M16" i="23" s="1"/>
  <c r="M21" i="23"/>
  <c r="U15" i="23"/>
  <c r="U16" i="23" s="1"/>
  <c r="U21" i="23"/>
  <c r="U23" i="23"/>
  <c r="U22" i="23"/>
  <c r="U17" i="23"/>
  <c r="AS14" i="23"/>
  <c r="AL21" i="23"/>
  <c r="G21" i="23"/>
  <c r="AY18" i="23"/>
  <c r="I18" i="23"/>
  <c r="BA17" i="23"/>
  <c r="AL17" i="23"/>
  <c r="AD17" i="23"/>
  <c r="AJ13" i="23"/>
  <c r="AJ15" i="23" s="1"/>
  <c r="AJ16" i="23" s="1"/>
  <c r="Z13" i="23"/>
  <c r="Z23" i="23" s="1"/>
  <c r="U18" i="23"/>
  <c r="AY17" i="23"/>
  <c r="AK17" i="23"/>
  <c r="Q17" i="23"/>
  <c r="B17" i="23"/>
  <c r="AI13" i="23"/>
  <c r="AI21" i="23" s="1"/>
  <c r="X15" i="23"/>
  <c r="X16" i="23" s="1"/>
  <c r="AF15" i="23"/>
  <c r="AF16" i="23" s="1"/>
  <c r="AN15" i="23"/>
  <c r="AN16" i="23" s="1"/>
  <c r="AQ18" i="23"/>
  <c r="E17" i="23"/>
  <c r="BE27" i="23"/>
  <c r="AK27" i="23"/>
  <c r="G23" i="23"/>
  <c r="O22" i="23"/>
  <c r="E18" i="23"/>
  <c r="AJ17" i="23"/>
  <c r="AD15" i="23"/>
  <c r="AD16" i="23" s="1"/>
  <c r="G15" i="23"/>
  <c r="G16" i="23" s="1"/>
  <c r="AQ13" i="23"/>
  <c r="AH13" i="23"/>
  <c r="AH15" i="23" s="1"/>
  <c r="AH16" i="23" s="1"/>
  <c r="M22" i="23"/>
  <c r="AD23" i="23"/>
  <c r="AD22" i="23"/>
  <c r="AL18" i="23"/>
  <c r="AD18" i="23"/>
  <c r="M17" i="23"/>
  <c r="AK14" i="23"/>
  <c r="AK22" i="23" s="1"/>
  <c r="B13" i="23"/>
  <c r="AL15" i="23"/>
  <c r="AL16" i="23" s="1"/>
  <c r="Q18" i="23"/>
  <c r="AS17" i="23"/>
  <c r="AH17" i="23"/>
  <c r="Y17" i="23"/>
  <c r="O15" i="23"/>
  <c r="O16" i="23" s="1"/>
  <c r="I17" i="23"/>
  <c r="BD18" i="23"/>
  <c r="J18" i="30"/>
  <c r="J39" i="25"/>
  <c r="H13" i="25" s="1"/>
  <c r="J13" i="25" s="1"/>
  <c r="AC21" i="23"/>
  <c r="AC23" i="23"/>
  <c r="AC30" i="23"/>
  <c r="AC22" i="23"/>
  <c r="AC15" i="23"/>
  <c r="AC16" i="23" s="1"/>
  <c r="AC18" i="23"/>
  <c r="AC17" i="23"/>
  <c r="BD22" i="23"/>
  <c r="BD15" i="23"/>
  <c r="BD16" i="23" s="1"/>
  <c r="BD21" i="23"/>
  <c r="BD23" i="23"/>
  <c r="BC15" i="23"/>
  <c r="BC16" i="23" s="1"/>
  <c r="AM23" i="23"/>
  <c r="O23" i="23"/>
  <c r="D14" i="23"/>
  <c r="D17" i="23"/>
  <c r="D18" i="23"/>
  <c r="F14" i="23"/>
  <c r="F23" i="23" s="1"/>
  <c r="F17" i="23"/>
  <c r="F18" i="23"/>
  <c r="H14" i="23"/>
  <c r="H17" i="23"/>
  <c r="H18" i="23"/>
  <c r="J14" i="23"/>
  <c r="J21" i="23" s="1"/>
  <c r="J17" i="23"/>
  <c r="J18" i="23"/>
  <c r="L14" i="23"/>
  <c r="L17" i="23"/>
  <c r="L18" i="23"/>
  <c r="N14" i="23"/>
  <c r="N17" i="23"/>
  <c r="N18" i="23"/>
  <c r="P14" i="23"/>
  <c r="P17" i="23"/>
  <c r="P18" i="23"/>
  <c r="R14" i="23"/>
  <c r="R22" i="23" s="1"/>
  <c r="R17" i="23"/>
  <c r="R18" i="23"/>
  <c r="T14" i="23"/>
  <c r="T17" i="23"/>
  <c r="AP14" i="23"/>
  <c r="AP22" i="23" s="1"/>
  <c r="AP17" i="23"/>
  <c r="AR14" i="23"/>
  <c r="AR23" i="23" s="1"/>
  <c r="AR17" i="23"/>
  <c r="AT14" i="23"/>
  <c r="AT15" i="23" s="1"/>
  <c r="AT16" i="23" s="1"/>
  <c r="AT17" i="23"/>
  <c r="AV14" i="23"/>
  <c r="AV23" i="23" s="1"/>
  <c r="AV17" i="23"/>
  <c r="AX14" i="23"/>
  <c r="AX17" i="23"/>
  <c r="AZ14" i="23"/>
  <c r="AZ17" i="23"/>
  <c r="BB14" i="23"/>
  <c r="BB23" i="23" s="1"/>
  <c r="BB17" i="23"/>
  <c r="BC23" i="23"/>
  <c r="BC21" i="23"/>
  <c r="BB30" i="23"/>
  <c r="AX30" i="23"/>
  <c r="AR30" i="23"/>
  <c r="AO21" i="23"/>
  <c r="AO22" i="23"/>
  <c r="AO23" i="23"/>
  <c r="AO15" i="23"/>
  <c r="AO16" i="23" s="1"/>
  <c r="AO30" i="23"/>
  <c r="AN18" i="23"/>
  <c r="AM30" i="23"/>
  <c r="AK30" i="23"/>
  <c r="AB15" i="23"/>
  <c r="AB16" i="23" s="1"/>
  <c r="AB21" i="23"/>
  <c r="AB22" i="23"/>
  <c r="AB23" i="23"/>
  <c r="AB30" i="23"/>
  <c r="Y22" i="23"/>
  <c r="Y23" i="23"/>
  <c r="Y15" i="23"/>
  <c r="Y16" i="23" s="1"/>
  <c r="Y21" i="23"/>
  <c r="Y30" i="23"/>
  <c r="Y18" i="23"/>
  <c r="V23" i="23"/>
  <c r="V15" i="23"/>
  <c r="V16" i="23" s="1"/>
  <c r="V21" i="23"/>
  <c r="V22" i="23"/>
  <c r="V30" i="23"/>
  <c r="V18" i="23"/>
  <c r="V17" i="23"/>
  <c r="Q30" i="23"/>
  <c r="Q15" i="23"/>
  <c r="Q16" i="23" s="1"/>
  <c r="Q21" i="23"/>
  <c r="Q22" i="23"/>
  <c r="Q23" i="23"/>
  <c r="M23" i="23"/>
  <c r="J30" i="23"/>
  <c r="E21" i="23"/>
  <c r="E23" i="23"/>
  <c r="E15" i="23"/>
  <c r="E16" i="23" s="1"/>
  <c r="E22" i="23"/>
  <c r="E30" i="23"/>
  <c r="B28" i="23"/>
  <c r="D28" i="23"/>
  <c r="AT28" i="23"/>
  <c r="AX28" i="23"/>
  <c r="AY28" i="23"/>
  <c r="H27" i="23"/>
  <c r="L27" i="23"/>
  <c r="N27" i="23"/>
  <c r="P27" i="23"/>
  <c r="R27" i="23"/>
  <c r="V27" i="23"/>
  <c r="X27" i="23"/>
  <c r="Z27" i="23"/>
  <c r="AB27" i="23"/>
  <c r="AD27" i="23"/>
  <c r="AF27" i="23"/>
  <c r="AH27" i="23"/>
  <c r="AJ27" i="23"/>
  <c r="AL27" i="23"/>
  <c r="BD27" i="23"/>
  <c r="O27" i="23"/>
  <c r="M27" i="23"/>
  <c r="W27" i="23"/>
  <c r="AA27" i="23"/>
  <c r="AE27" i="23"/>
  <c r="AI27" i="23"/>
  <c r="AM27" i="23"/>
  <c r="BC27" i="23"/>
  <c r="S27" i="23"/>
  <c r="AG27" i="23"/>
  <c r="Y27" i="23"/>
  <c r="AG22" i="23" l="1"/>
  <c r="E21" i="33"/>
  <c r="F21" i="33" s="1"/>
  <c r="F20" i="33" s="1"/>
  <c r="AI28" i="23"/>
  <c r="T22" i="23"/>
  <c r="AW21" i="23"/>
  <c r="AH28" i="23"/>
  <c r="AG23" i="23"/>
  <c r="AG21" i="23"/>
  <c r="AG30" i="23"/>
  <c r="AR28" i="23"/>
  <c r="AP28" i="23"/>
  <c r="K28" i="23"/>
  <c r="AN28" i="23"/>
  <c r="AN29" i="23" s="1"/>
  <c r="N28" i="23"/>
  <c r="O28" i="23"/>
  <c r="O29" i="23" s="1"/>
  <c r="O31" i="23" s="1"/>
  <c r="G28" i="23"/>
  <c r="G29" i="23" s="1"/>
  <c r="G31" i="23" s="1"/>
  <c r="BA28" i="23"/>
  <c r="C28" i="23"/>
  <c r="C29" i="23" s="1"/>
  <c r="C32" i="23" s="1"/>
  <c r="L28" i="23"/>
  <c r="AU21" i="23"/>
  <c r="AU28" i="23"/>
  <c r="E28" i="23"/>
  <c r="E29" i="23" s="1"/>
  <c r="E32" i="23" s="1"/>
  <c r="AS28" i="23"/>
  <c r="AZ28" i="23"/>
  <c r="H28" i="23"/>
  <c r="AU22" i="23"/>
  <c r="R28" i="23"/>
  <c r="J32" i="30"/>
  <c r="E7" i="33" s="1"/>
  <c r="F7" i="33" s="1"/>
  <c r="F5" i="33" s="1"/>
  <c r="J22" i="23"/>
  <c r="AW15" i="23"/>
  <c r="AW16" i="23" s="1"/>
  <c r="AW23" i="23"/>
  <c r="AW22" i="23"/>
  <c r="J15" i="23"/>
  <c r="J16" i="23" s="1"/>
  <c r="AE28" i="23"/>
  <c r="U28" i="23"/>
  <c r="U29" i="23" s="1"/>
  <c r="U32" i="23" s="1"/>
  <c r="AA28" i="23"/>
  <c r="AD28" i="23"/>
  <c r="AD29" i="23" s="1"/>
  <c r="Q28" i="23"/>
  <c r="Q29" i="23" s="1"/>
  <c r="AF28" i="23"/>
  <c r="AF29" i="23" s="1"/>
  <c r="AF31" i="23" s="1"/>
  <c r="AC28" i="23"/>
  <c r="AC29" i="23" s="1"/>
  <c r="AC31" i="23" s="1"/>
  <c r="W28" i="23"/>
  <c r="AB28" i="23"/>
  <c r="AB29" i="23" s="1"/>
  <c r="AB31" i="23" s="1"/>
  <c r="BE28" i="23"/>
  <c r="AK28" i="23"/>
  <c r="S28" i="23"/>
  <c r="Z28" i="23"/>
  <c r="AI22" i="23"/>
  <c r="Y28" i="23"/>
  <c r="Y29" i="23" s="1"/>
  <c r="Y32" i="23" s="1"/>
  <c r="AI23" i="23"/>
  <c r="X28" i="23"/>
  <c r="V28" i="23"/>
  <c r="V29" i="23" s="1"/>
  <c r="BD28" i="23"/>
  <c r="BD29" i="23" s="1"/>
  <c r="BD32" i="23" s="1"/>
  <c r="AL28" i="23"/>
  <c r="AL29" i="23" s="1"/>
  <c r="AM28" i="23"/>
  <c r="AM29" i="23" s="1"/>
  <c r="AM32" i="23" s="1"/>
  <c r="AJ28" i="23"/>
  <c r="T28" i="23"/>
  <c r="AE21" i="23"/>
  <c r="AU15" i="23"/>
  <c r="AU16" i="23" s="1"/>
  <c r="AU23" i="23"/>
  <c r="F21" i="23"/>
  <c r="AA23" i="23"/>
  <c r="BB21" i="23"/>
  <c r="AE15" i="23"/>
  <c r="AE16" i="23" s="1"/>
  <c r="S22" i="23"/>
  <c r="BB22" i="23"/>
  <c r="AT22" i="23"/>
  <c r="K23" i="23"/>
  <c r="AT23" i="23"/>
  <c r="BB15" i="23"/>
  <c r="BB16" i="23" s="1"/>
  <c r="AK21" i="23"/>
  <c r="AE23" i="23"/>
  <c r="K15" i="23"/>
  <c r="K16" i="23" s="1"/>
  <c r="W21" i="23"/>
  <c r="W15" i="23"/>
  <c r="W16" i="23" s="1"/>
  <c r="BA23" i="23"/>
  <c r="W30" i="23"/>
  <c r="W22" i="23"/>
  <c r="BA21" i="23"/>
  <c r="BA15" i="23"/>
  <c r="BA16" i="23" s="1"/>
  <c r="BA22" i="23"/>
  <c r="F22" i="23"/>
  <c r="M28" i="23"/>
  <c r="BC28" i="23"/>
  <c r="BC29" i="23" s="1"/>
  <c r="BC32" i="23" s="1"/>
  <c r="BB28" i="23"/>
  <c r="P28" i="23"/>
  <c r="I28" i="23"/>
  <c r="I29" i="23" s="1"/>
  <c r="AA22" i="23"/>
  <c r="AY29" i="23"/>
  <c r="AY31" i="23" s="1"/>
  <c r="AW28" i="23"/>
  <c r="AA21" i="23"/>
  <c r="AO28" i="23"/>
  <c r="AO29" i="23" s="1"/>
  <c r="BE22" i="23"/>
  <c r="BE30" i="23"/>
  <c r="AQ28" i="23"/>
  <c r="AV28" i="23"/>
  <c r="J28" i="23"/>
  <c r="K21" i="23"/>
  <c r="T23" i="23"/>
  <c r="BE23" i="23"/>
  <c r="BE15" i="23"/>
  <c r="BE16" i="23" s="1"/>
  <c r="S15" i="23"/>
  <c r="S16" i="23" s="1"/>
  <c r="S21" i="23"/>
  <c r="AV21" i="23"/>
  <c r="AH23" i="23"/>
  <c r="AH21" i="23"/>
  <c r="AH22" i="23"/>
  <c r="AQ15" i="23"/>
  <c r="AQ16" i="23" s="1"/>
  <c r="AQ21" i="23"/>
  <c r="AQ30" i="23"/>
  <c r="AQ23" i="23"/>
  <c r="AQ22" i="23"/>
  <c r="AS15" i="23"/>
  <c r="AS16" i="23" s="1"/>
  <c r="AS21" i="23"/>
  <c r="AS23" i="23"/>
  <c r="AS22" i="23"/>
  <c r="AH30" i="23"/>
  <c r="B23" i="23"/>
  <c r="B21" i="23"/>
  <c r="B30" i="23"/>
  <c r="B22" i="23"/>
  <c r="B15" i="23"/>
  <c r="B16" i="23" s="1"/>
  <c r="X29" i="23"/>
  <c r="X31" i="23" s="1"/>
  <c r="AI30" i="23"/>
  <c r="AI15" i="23"/>
  <c r="AI16" i="23" s="1"/>
  <c r="R21" i="23"/>
  <c r="AK15" i="23"/>
  <c r="AK16" i="23" s="1"/>
  <c r="AK23" i="23"/>
  <c r="Z15" i="23"/>
  <c r="Z16" i="23" s="1"/>
  <c r="Z22" i="23"/>
  <c r="Z21" i="23"/>
  <c r="Z30" i="23"/>
  <c r="AJ22" i="23"/>
  <c r="AJ21" i="23"/>
  <c r="AJ30" i="23"/>
  <c r="AJ23" i="23"/>
  <c r="N15" i="23"/>
  <c r="N16" i="23" s="1"/>
  <c r="N21" i="23"/>
  <c r="N22" i="23"/>
  <c r="N23" i="23"/>
  <c r="F15" i="23"/>
  <c r="F16" i="23" s="1"/>
  <c r="J23" i="23"/>
  <c r="R23" i="23"/>
  <c r="AZ15" i="23"/>
  <c r="AZ16" i="23" s="1"/>
  <c r="AZ21" i="23"/>
  <c r="AZ23" i="23"/>
  <c r="AZ22" i="23"/>
  <c r="AX15" i="23"/>
  <c r="AX16" i="23" s="1"/>
  <c r="AX21" i="23"/>
  <c r="AX22" i="23"/>
  <c r="AV15" i="23"/>
  <c r="AV16" i="23" s="1"/>
  <c r="AV22" i="23"/>
  <c r="AR15" i="23"/>
  <c r="AR16" i="23" s="1"/>
  <c r="AR21" i="23"/>
  <c r="AR22" i="23"/>
  <c r="AP23" i="23"/>
  <c r="AP21" i="23"/>
  <c r="T15" i="23"/>
  <c r="T16" i="23" s="1"/>
  <c r="T21" i="23"/>
  <c r="P15" i="23"/>
  <c r="P16" i="23" s="1"/>
  <c r="P21" i="23"/>
  <c r="P22" i="23"/>
  <c r="P23" i="23"/>
  <c r="L15" i="23"/>
  <c r="L16" i="23" s="1"/>
  <c r="L22" i="23"/>
  <c r="L23" i="23"/>
  <c r="L21" i="23"/>
  <c r="H15" i="23"/>
  <c r="H16" i="23" s="1"/>
  <c r="H21" i="23"/>
  <c r="H23" i="23"/>
  <c r="H22" i="23"/>
  <c r="D15" i="23"/>
  <c r="D16" i="23" s="1"/>
  <c r="D21" i="23"/>
  <c r="D22" i="23"/>
  <c r="D23" i="23"/>
  <c r="R15" i="23"/>
  <c r="R16" i="23" s="1"/>
  <c r="AP15" i="23"/>
  <c r="AP16" i="23" s="1"/>
  <c r="AT21" i="23"/>
  <c r="AX23" i="23"/>
  <c r="M29" i="23"/>
  <c r="AG29" i="23" l="1"/>
  <c r="AG31" i="23"/>
  <c r="AN32" i="23"/>
  <c r="AN31" i="23"/>
  <c r="AW29" i="23"/>
  <c r="AW31" i="23" s="1"/>
  <c r="C31" i="23"/>
  <c r="AE29" i="23"/>
  <c r="AE31" i="23" s="1"/>
  <c r="AU29" i="23"/>
  <c r="AU31" i="23" s="1"/>
  <c r="AT29" i="23"/>
  <c r="AT31" i="23" s="1"/>
  <c r="J29" i="23"/>
  <c r="J32" i="23" s="1"/>
  <c r="BD31" i="23"/>
  <c r="W29" i="23"/>
  <c r="W32" i="23" s="1"/>
  <c r="BE29" i="23"/>
  <c r="BE31" i="23" s="1"/>
  <c r="AH29" i="23"/>
  <c r="AH31" i="23" s="1"/>
  <c r="K29" i="23"/>
  <c r="K32" i="23" s="1"/>
  <c r="BB29" i="23"/>
  <c r="BB32" i="23" s="1"/>
  <c r="S29" i="23"/>
  <c r="S31" i="23" s="1"/>
  <c r="G32" i="23"/>
  <c r="AM31" i="23"/>
  <c r="AG32" i="23"/>
  <c r="BA29" i="23"/>
  <c r="BA31" i="23" s="1"/>
  <c r="AI29" i="23"/>
  <c r="AY32" i="23"/>
  <c r="AK29" i="23"/>
  <c r="AK32" i="23" s="1"/>
  <c r="X32" i="23"/>
  <c r="AA29" i="23"/>
  <c r="AA31" i="23" s="1"/>
  <c r="O32" i="23"/>
  <c r="U31" i="23"/>
  <c r="AF32" i="23"/>
  <c r="AC32" i="23"/>
  <c r="I32" i="23"/>
  <c r="I31" i="23"/>
  <c r="AJ29" i="23"/>
  <c r="AJ31" i="23" s="1"/>
  <c r="AQ29" i="23"/>
  <c r="B29" i="23"/>
  <c r="B32" i="23" s="1"/>
  <c r="BC31" i="23"/>
  <c r="L29" i="23"/>
  <c r="L31" i="23" s="1"/>
  <c r="T29" i="23"/>
  <c r="T31" i="23" s="1"/>
  <c r="E31" i="23"/>
  <c r="D29" i="23"/>
  <c r="D31" i="23" s="1"/>
  <c r="R29" i="23"/>
  <c r="R32" i="23" s="1"/>
  <c r="J40" i="28"/>
  <c r="AS29" i="23"/>
  <c r="Z29" i="23"/>
  <c r="Z31" i="23" s="1"/>
  <c r="F29" i="23"/>
  <c r="N29" i="23"/>
  <c r="N31" i="23" s="1"/>
  <c r="J36" i="30"/>
  <c r="J35" i="30"/>
  <c r="J37" i="30"/>
  <c r="J38" i="30"/>
  <c r="J39" i="30" s="1"/>
  <c r="J41" i="30" s="1"/>
  <c r="J39" i="28"/>
  <c r="J42" i="28"/>
  <c r="J43" i="28" s="1"/>
  <c r="J45" i="28" s="1"/>
  <c r="J41" i="28"/>
  <c r="H29" i="23"/>
  <c r="H31" i="23" s="1"/>
  <c r="AZ29" i="23"/>
  <c r="AZ31" i="23" s="1"/>
  <c r="Y31" i="23"/>
  <c r="AB32" i="23"/>
  <c r="AR29" i="23"/>
  <c r="AO31" i="23"/>
  <c r="AO32" i="23"/>
  <c r="AV29" i="23"/>
  <c r="AP29" i="23"/>
  <c r="AX29" i="23"/>
  <c r="P29" i="23"/>
  <c r="Q32" i="23"/>
  <c r="Q31" i="23"/>
  <c r="V31" i="23"/>
  <c r="V32" i="23"/>
  <c r="AD31" i="23"/>
  <c r="AD32" i="23"/>
  <c r="AL31" i="23"/>
  <c r="AL32" i="23"/>
  <c r="M31" i="23"/>
  <c r="M32" i="23"/>
  <c r="AE32" i="23" l="1"/>
  <c r="AW32" i="23"/>
  <c r="K31" i="23"/>
  <c r="J31" i="23"/>
  <c r="BB31" i="23"/>
  <c r="AU32" i="23"/>
  <c r="AT32" i="23"/>
  <c r="AH32" i="23"/>
  <c r="BE32" i="23"/>
  <c r="S32" i="23"/>
  <c r="W31" i="23"/>
  <c r="L32" i="23"/>
  <c r="AK31" i="23"/>
  <c r="BA32" i="23"/>
  <c r="AJ32" i="23"/>
  <c r="AA32" i="23"/>
  <c r="AI31" i="23"/>
  <c r="AI32" i="23"/>
  <c r="R31" i="23"/>
  <c r="Z32" i="23"/>
  <c r="D32" i="23"/>
  <c r="H32" i="23"/>
  <c r="AZ32" i="23"/>
  <c r="T32" i="23"/>
  <c r="B31" i="23"/>
  <c r="AQ31" i="23"/>
  <c r="AQ32" i="23"/>
  <c r="F31" i="23"/>
  <c r="F32" i="23"/>
  <c r="N32" i="23"/>
  <c r="AS31" i="23"/>
  <c r="AS32" i="23"/>
  <c r="AX31" i="23"/>
  <c r="AX32" i="23"/>
  <c r="AV31" i="23"/>
  <c r="AV32" i="23"/>
  <c r="P31" i="23"/>
  <c r="P32" i="23"/>
  <c r="AP31" i="23"/>
  <c r="AP32" i="23"/>
  <c r="AR31" i="23"/>
  <c r="AR32" i="23"/>
  <c r="A2" i="13"/>
  <c r="A2" i="14"/>
  <c r="A2" i="22" l="1"/>
  <c r="A2" i="21"/>
  <c r="B10" i="21"/>
  <c r="E10" i="21"/>
  <c r="F10" i="21"/>
  <c r="I10" i="21"/>
  <c r="B11" i="21"/>
  <c r="E11" i="21"/>
  <c r="F11" i="21"/>
  <c r="I11" i="21"/>
  <c r="B12" i="21"/>
  <c r="E12" i="21"/>
  <c r="F12" i="21"/>
  <c r="I12" i="21"/>
  <c r="B14" i="21"/>
  <c r="E14" i="21"/>
  <c r="F14" i="21"/>
  <c r="D15" i="21"/>
  <c r="I15" i="21" s="1"/>
  <c r="I18" i="21"/>
  <c r="I19" i="21"/>
  <c r="B21" i="21"/>
  <c r="E21" i="21"/>
  <c r="I21" i="21" s="1"/>
  <c r="B22" i="21"/>
  <c r="E22" i="21"/>
  <c r="I22" i="21" s="1"/>
  <c r="B24" i="21"/>
  <c r="E24" i="21"/>
  <c r="I24" i="21" s="1"/>
  <c r="B25" i="21"/>
  <c r="E25" i="21"/>
  <c r="I25" i="21" s="1"/>
  <c r="B26" i="21"/>
  <c r="E26" i="21"/>
  <c r="I26" i="21" s="1"/>
  <c r="B28" i="21"/>
  <c r="E28" i="21"/>
  <c r="I28" i="21"/>
  <c r="B29" i="21"/>
  <c r="E29" i="21"/>
  <c r="I29" i="21"/>
  <c r="B30" i="21"/>
  <c r="E30" i="21"/>
  <c r="I30" i="21"/>
  <c r="B32" i="21"/>
  <c r="E32" i="21"/>
  <c r="I32" i="21"/>
  <c r="I31" i="21" s="1"/>
  <c r="A2" i="20"/>
  <c r="A2" i="19"/>
  <c r="B8" i="19"/>
  <c r="E8" i="19"/>
  <c r="B9" i="19"/>
  <c r="C9" i="19"/>
  <c r="D9" i="19"/>
  <c r="E9" i="19"/>
  <c r="F9" i="19"/>
  <c r="G9" i="19"/>
  <c r="B10" i="19"/>
  <c r="C10" i="19"/>
  <c r="D10" i="19"/>
  <c r="E10" i="19"/>
  <c r="F10" i="19"/>
  <c r="G10" i="19"/>
  <c r="B11" i="19"/>
  <c r="C11" i="19"/>
  <c r="D11" i="19"/>
  <c r="E11" i="19"/>
  <c r="F11" i="19"/>
  <c r="G11" i="19"/>
  <c r="B12" i="19"/>
  <c r="C12" i="19"/>
  <c r="D12" i="19"/>
  <c r="E12" i="19"/>
  <c r="F12" i="19"/>
  <c r="G12" i="19"/>
  <c r="B13" i="19"/>
  <c r="C13" i="19"/>
  <c r="D13" i="19"/>
  <c r="E13" i="19"/>
  <c r="F13" i="19"/>
  <c r="G13" i="19"/>
  <c r="B14" i="19"/>
  <c r="C14" i="19"/>
  <c r="D14" i="19"/>
  <c r="E14" i="19"/>
  <c r="F14" i="19"/>
  <c r="G14" i="19"/>
  <c r="B15" i="19"/>
  <c r="C15" i="19"/>
  <c r="D15" i="19"/>
  <c r="E15" i="19"/>
  <c r="F15" i="19"/>
  <c r="G15" i="19"/>
  <c r="B16" i="19"/>
  <c r="C16" i="19"/>
  <c r="D16" i="19"/>
  <c r="E16" i="19"/>
  <c r="F16" i="19"/>
  <c r="G16" i="19"/>
  <c r="B17" i="19"/>
  <c r="C17" i="19"/>
  <c r="D17" i="19"/>
  <c r="E17" i="19"/>
  <c r="F17" i="19"/>
  <c r="G17" i="19"/>
  <c r="B18" i="19"/>
  <c r="C18" i="19"/>
  <c r="D18" i="19"/>
  <c r="E18" i="19"/>
  <c r="F18" i="19"/>
  <c r="G18" i="19"/>
  <c r="B19" i="19"/>
  <c r="C19" i="19"/>
  <c r="D19" i="19"/>
  <c r="E19" i="19"/>
  <c r="F19" i="19"/>
  <c r="G19" i="19"/>
  <c r="B20" i="19"/>
  <c r="C20" i="19"/>
  <c r="D20" i="19"/>
  <c r="E20" i="19"/>
  <c r="F20" i="19"/>
  <c r="G20" i="19"/>
  <c r="B21" i="19"/>
  <c r="C21" i="19"/>
  <c r="D21" i="19"/>
  <c r="E21" i="19"/>
  <c r="F21" i="19"/>
  <c r="G21" i="19"/>
  <c r="B22" i="19"/>
  <c r="C22" i="19"/>
  <c r="D22" i="19"/>
  <c r="E22" i="19"/>
  <c r="F22" i="19"/>
  <c r="G22" i="19"/>
  <c r="B23" i="19"/>
  <c r="C23" i="19"/>
  <c r="D23" i="19"/>
  <c r="E23" i="19"/>
  <c r="F23" i="19"/>
  <c r="G23" i="19"/>
  <c r="B24" i="19"/>
  <c r="C24" i="19"/>
  <c r="D24" i="19"/>
  <c r="E24" i="19"/>
  <c r="F24" i="19"/>
  <c r="G24" i="19"/>
  <c r="B25" i="19"/>
  <c r="C25" i="19"/>
  <c r="D25" i="19"/>
  <c r="E25" i="19"/>
  <c r="F25" i="19"/>
  <c r="G25" i="19"/>
  <c r="B26" i="19"/>
  <c r="C26" i="19"/>
  <c r="D26" i="19"/>
  <c r="E26" i="19"/>
  <c r="F26" i="19"/>
  <c r="G26" i="19"/>
  <c r="B27" i="19"/>
  <c r="C27" i="19"/>
  <c r="D27" i="19"/>
  <c r="E27" i="19"/>
  <c r="F27" i="19"/>
  <c r="G27" i="19"/>
  <c r="B28" i="19"/>
  <c r="C28" i="19"/>
  <c r="D28" i="19"/>
  <c r="E28" i="19"/>
  <c r="F28" i="19"/>
  <c r="G28" i="19"/>
  <c r="B29" i="19"/>
  <c r="C29" i="19"/>
  <c r="D29" i="19"/>
  <c r="E29" i="19"/>
  <c r="F29" i="19"/>
  <c r="G29" i="19"/>
  <c r="B30" i="19"/>
  <c r="C30" i="19"/>
  <c r="D30" i="19"/>
  <c r="E30" i="19"/>
  <c r="F30" i="19"/>
  <c r="G30" i="19"/>
  <c r="B31" i="19"/>
  <c r="C31" i="19"/>
  <c r="D31" i="19"/>
  <c r="E31" i="19"/>
  <c r="F31" i="19"/>
  <c r="G31" i="19"/>
  <c r="B32" i="19"/>
  <c r="C32" i="19"/>
  <c r="D32" i="19"/>
  <c r="E32" i="19"/>
  <c r="F32" i="19"/>
  <c r="G32" i="19"/>
  <c r="B33" i="19"/>
  <c r="C33" i="19"/>
  <c r="D33" i="19"/>
  <c r="E33" i="19"/>
  <c r="F33" i="19"/>
  <c r="G33" i="19"/>
  <c r="B34" i="19"/>
  <c r="C34" i="19"/>
  <c r="D34" i="19"/>
  <c r="E34" i="19"/>
  <c r="F34" i="19"/>
  <c r="G34" i="19"/>
  <c r="B35" i="19"/>
  <c r="C35" i="19"/>
  <c r="D35" i="19"/>
  <c r="E35" i="19"/>
  <c r="F35" i="19"/>
  <c r="G35" i="19"/>
  <c r="B36" i="19"/>
  <c r="C36" i="19"/>
  <c r="D36" i="19"/>
  <c r="E36" i="19"/>
  <c r="F36" i="19"/>
  <c r="G36" i="19"/>
  <c r="B37" i="19"/>
  <c r="C37" i="19"/>
  <c r="D37" i="19"/>
  <c r="E37" i="19"/>
  <c r="F37" i="19"/>
  <c r="G37" i="19"/>
  <c r="B38" i="19"/>
  <c r="C38" i="19"/>
  <c r="D38" i="19"/>
  <c r="E38" i="19"/>
  <c r="F38" i="19"/>
  <c r="G38" i="19"/>
  <c r="B39" i="19"/>
  <c r="C39" i="19"/>
  <c r="D39" i="19"/>
  <c r="E39" i="19"/>
  <c r="F39" i="19"/>
  <c r="G39" i="19"/>
  <c r="B40" i="19"/>
  <c r="C40" i="19"/>
  <c r="D40" i="19"/>
  <c r="E40" i="19"/>
  <c r="F40" i="19"/>
  <c r="G40" i="19"/>
  <c r="B41" i="19"/>
  <c r="C41" i="19"/>
  <c r="D41" i="19"/>
  <c r="E41" i="19"/>
  <c r="F41" i="19"/>
  <c r="G41" i="19"/>
  <c r="B42" i="19"/>
  <c r="C42" i="19"/>
  <c r="D42" i="19"/>
  <c r="E42" i="19"/>
  <c r="F42" i="19"/>
  <c r="G42" i="19"/>
  <c r="B43" i="19"/>
  <c r="C43" i="19"/>
  <c r="D43" i="19"/>
  <c r="E43" i="19"/>
  <c r="F43" i="19"/>
  <c r="G43" i="19"/>
  <c r="B44" i="19"/>
  <c r="C44" i="19"/>
  <c r="D44" i="19"/>
  <c r="E44" i="19"/>
  <c r="F44" i="19"/>
  <c r="G44" i="19"/>
  <c r="B45" i="19"/>
  <c r="C45" i="19"/>
  <c r="D45" i="19"/>
  <c r="E45" i="19"/>
  <c r="F45" i="19"/>
  <c r="G45" i="19"/>
  <c r="B46" i="19"/>
  <c r="C46" i="19"/>
  <c r="D46" i="19"/>
  <c r="E46" i="19"/>
  <c r="F46" i="19"/>
  <c r="G46" i="19"/>
  <c r="B47" i="19"/>
  <c r="C47" i="19"/>
  <c r="D47" i="19"/>
  <c r="E47" i="19"/>
  <c r="F47" i="19"/>
  <c r="G47" i="19"/>
  <c r="B48" i="19"/>
  <c r="C48" i="19"/>
  <c r="D48" i="19"/>
  <c r="E48" i="19"/>
  <c r="F48" i="19"/>
  <c r="G48" i="19"/>
  <c r="B49" i="19"/>
  <c r="C49" i="19"/>
  <c r="D49" i="19"/>
  <c r="E49" i="19"/>
  <c r="F49" i="19"/>
  <c r="G49" i="19"/>
  <c r="B50" i="19"/>
  <c r="C50" i="19"/>
  <c r="D50" i="19"/>
  <c r="E50" i="19"/>
  <c r="F50" i="19"/>
  <c r="G50" i="19"/>
  <c r="B51" i="19"/>
  <c r="C51" i="19"/>
  <c r="D51" i="19"/>
  <c r="E51" i="19"/>
  <c r="F51" i="19"/>
  <c r="G51" i="19"/>
  <c r="B52" i="19"/>
  <c r="C52" i="19"/>
  <c r="D52" i="19"/>
  <c r="E52" i="19"/>
  <c r="F52" i="19"/>
  <c r="G52" i="19"/>
  <c r="B53" i="19"/>
  <c r="C53" i="19"/>
  <c r="D53" i="19"/>
  <c r="E53" i="19"/>
  <c r="F53" i="19"/>
  <c r="G53" i="19"/>
  <c r="B54" i="19"/>
  <c r="C54" i="19"/>
  <c r="D54" i="19"/>
  <c r="E54" i="19"/>
  <c r="F54" i="19"/>
  <c r="G54" i="19"/>
  <c r="B55" i="19"/>
  <c r="C55" i="19"/>
  <c r="D55" i="19"/>
  <c r="E55" i="19"/>
  <c r="F55" i="19"/>
  <c r="G55" i="19"/>
  <c r="B56" i="19"/>
  <c r="C56" i="19"/>
  <c r="D56" i="19"/>
  <c r="E56" i="19"/>
  <c r="F56" i="19"/>
  <c r="G56" i="19"/>
  <c r="B57" i="19"/>
  <c r="C57" i="19"/>
  <c r="D57" i="19"/>
  <c r="E57" i="19"/>
  <c r="F57" i="19"/>
  <c r="G57" i="19"/>
  <c r="B58" i="19"/>
  <c r="C58" i="19"/>
  <c r="D58" i="19"/>
  <c r="E58" i="19"/>
  <c r="F58" i="19"/>
  <c r="G58" i="19"/>
  <c r="B59" i="19"/>
  <c r="C59" i="19"/>
  <c r="D59" i="19"/>
  <c r="E59" i="19"/>
  <c r="F59" i="19"/>
  <c r="G59" i="19"/>
  <c r="B60" i="19"/>
  <c r="C60" i="19"/>
  <c r="D60" i="19"/>
  <c r="E60" i="19"/>
  <c r="F60" i="19"/>
  <c r="G60" i="19"/>
  <c r="B61" i="19"/>
  <c r="C61" i="19"/>
  <c r="D61" i="19"/>
  <c r="E61" i="19"/>
  <c r="F61" i="19"/>
  <c r="G61" i="19"/>
  <c r="A2" i="18"/>
  <c r="C7" i="18"/>
  <c r="B17" i="18"/>
  <c r="E17" i="18"/>
  <c r="B3" i="16"/>
  <c r="B17" i="16"/>
  <c r="A373" i="32" l="1"/>
  <c r="A213" i="32"/>
  <c r="A353" i="32"/>
  <c r="A193" i="32"/>
  <c r="A3" i="14"/>
  <c r="A333" i="32"/>
  <c r="A173" i="32"/>
  <c r="A233" i="32"/>
  <c r="A313" i="32"/>
  <c r="A153" i="32"/>
  <c r="A110" i="32"/>
  <c r="A293" i="32"/>
  <c r="A130" i="32"/>
  <c r="A273" i="32"/>
  <c r="A253" i="32"/>
  <c r="A1" i="33"/>
  <c r="A3" i="32"/>
  <c r="A87" i="32"/>
  <c r="E12" i="18"/>
  <c r="E13" i="18"/>
  <c r="A3" i="13"/>
  <c r="B3" i="23"/>
  <c r="E14" i="18"/>
  <c r="A3" i="19"/>
  <c r="A3" i="20"/>
  <c r="A3" i="18"/>
  <c r="A3" i="21"/>
  <c r="A3" i="22"/>
  <c r="H40" i="19"/>
  <c r="I14" i="21"/>
  <c r="I13" i="21" s="1"/>
  <c r="H61" i="19"/>
  <c r="H60" i="19"/>
  <c r="H58" i="19"/>
  <c r="H57" i="19"/>
  <c r="H56" i="19"/>
  <c r="H52" i="19"/>
  <c r="H48" i="19"/>
  <c r="H47" i="19"/>
  <c r="H46" i="19"/>
  <c r="H45" i="19"/>
  <c r="H44" i="19"/>
  <c r="H43" i="19"/>
  <c r="H42" i="19"/>
  <c r="H41" i="19"/>
  <c r="H30" i="19"/>
  <c r="H29" i="19"/>
  <c r="H28" i="19"/>
  <c r="H27" i="19"/>
  <c r="H26" i="19"/>
  <c r="H25" i="19"/>
  <c r="H24" i="19"/>
  <c r="H22" i="19"/>
  <c r="H21" i="19"/>
  <c r="H20" i="19"/>
  <c r="H18" i="19"/>
  <c r="H16" i="19"/>
  <c r="H15" i="19"/>
  <c r="H14" i="19"/>
  <c r="H13" i="19"/>
  <c r="H12" i="19"/>
  <c r="H11" i="19"/>
  <c r="H10" i="19"/>
  <c r="H9" i="19"/>
  <c r="H54" i="19"/>
  <c r="H53" i="19"/>
  <c r="H38" i="19"/>
  <c r="H37" i="19"/>
  <c r="H36" i="19"/>
  <c r="H35" i="19"/>
  <c r="H34" i="19"/>
  <c r="H33" i="19"/>
  <c r="H32" i="19"/>
  <c r="H31" i="19"/>
  <c r="H51" i="19"/>
  <c r="H50" i="19"/>
  <c r="H49" i="19"/>
  <c r="H59" i="19"/>
  <c r="H55" i="19"/>
  <c r="H39" i="19"/>
  <c r="H23" i="19"/>
  <c r="H19" i="19"/>
  <c r="H17" i="19"/>
  <c r="B9" i="21"/>
  <c r="F9" i="21" s="1"/>
  <c r="I27" i="21"/>
  <c r="I23" i="21"/>
  <c r="I20" i="21"/>
  <c r="B17" i="21"/>
  <c r="E17" i="21" l="1"/>
  <c r="F17" i="21" s="1"/>
  <c r="I9" i="21"/>
  <c r="I8" i="21" s="1"/>
  <c r="I17" i="21" l="1"/>
  <c r="I16" i="21" s="1"/>
  <c r="K21" i="9" l="1"/>
  <c r="F10" i="9" l="1"/>
  <c r="G10" i="9"/>
  <c r="I10" i="9"/>
  <c r="F8" i="9"/>
  <c r="G8" i="9"/>
  <c r="I8" i="9"/>
  <c r="F6" i="9"/>
  <c r="G6" i="9"/>
  <c r="I6" i="9"/>
  <c r="F5" i="9"/>
  <c r="F7" i="9"/>
  <c r="F9" i="9"/>
  <c r="F11" i="9"/>
  <c r="F12" i="9"/>
  <c r="F13" i="9"/>
  <c r="F14" i="9"/>
  <c r="F15" i="9"/>
  <c r="F16" i="9"/>
  <c r="B8" i="14" l="1"/>
  <c r="D24" i="13" l="1"/>
  <c r="D25" i="13"/>
  <c r="D26" i="13"/>
  <c r="D27" i="13"/>
  <c r="E32" i="13"/>
  <c r="D61" i="13"/>
  <c r="E73" i="13"/>
  <c r="E74" i="13"/>
  <c r="F78" i="13"/>
  <c r="F79" i="13"/>
  <c r="F81" i="13"/>
  <c r="E86" i="13"/>
  <c r="E88" i="13"/>
  <c r="I5" i="9" l="1"/>
  <c r="I7" i="9"/>
  <c r="I9" i="9"/>
  <c r="I11" i="9"/>
  <c r="I12" i="9"/>
  <c r="I13" i="9"/>
  <c r="I14" i="9"/>
  <c r="I15" i="9"/>
  <c r="I16" i="9"/>
  <c r="G5" i="9"/>
  <c r="G7" i="9"/>
  <c r="G9" i="9"/>
  <c r="G11" i="9"/>
  <c r="G12" i="9"/>
  <c r="G13" i="9"/>
  <c r="G14" i="9"/>
  <c r="G15" i="9"/>
  <c r="G16" i="9"/>
  <c r="J27" i="5" l="1"/>
  <c r="I36" i="5"/>
  <c r="I37" i="5" s="1"/>
  <c r="J26" i="5"/>
  <c r="J25" i="5"/>
  <c r="J21" i="5"/>
  <c r="J19" i="5"/>
  <c r="J15" i="5"/>
  <c r="J22" i="5" l="1"/>
  <c r="J28" i="5"/>
  <c r="H9" i="5" s="1"/>
  <c r="J9" i="5" l="1"/>
  <c r="J10" i="5" s="1"/>
  <c r="D9" i="13" l="1"/>
  <c r="D21" i="13"/>
  <c r="D13" i="13"/>
  <c r="D23" i="13"/>
  <c r="D19" i="13"/>
  <c r="D15" i="13"/>
  <c r="D11" i="13"/>
  <c r="D22" i="13"/>
  <c r="D20" i="13"/>
  <c r="D18" i="13"/>
  <c r="D16" i="13"/>
  <c r="D14" i="13"/>
  <c r="D10" i="13" l="1"/>
  <c r="D12" i="13" l="1"/>
  <c r="J15" i="36"/>
  <c r="J29" i="36" l="1"/>
  <c r="F52" i="34"/>
  <c r="G52" i="34" s="1"/>
  <c r="G55" i="34" s="1"/>
  <c r="G57" i="34" s="1"/>
  <c r="G8" i="34" s="1"/>
  <c r="F114" i="34"/>
  <c r="F117" i="34" s="1"/>
  <c r="F178" i="34"/>
  <c r="G178" i="34" s="1"/>
  <c r="G181" i="34" s="1"/>
  <c r="G183" i="34" s="1"/>
  <c r="G133" i="34" s="1"/>
  <c r="F240" i="34"/>
  <c r="G240" i="34" s="1"/>
  <c r="G243" i="34" s="1"/>
  <c r="G245" i="34" s="1"/>
  <c r="G197" i="34" s="1"/>
  <c r="F302" i="34"/>
  <c r="G302" i="34" s="1"/>
  <c r="G305" i="34" s="1"/>
  <c r="G307" i="34" s="1"/>
  <c r="G259" i="34" s="1"/>
  <c r="F364" i="34"/>
  <c r="F367" i="34" s="1"/>
  <c r="F426" i="34"/>
  <c r="G426" i="34" s="1"/>
  <c r="G429" i="34" s="1"/>
  <c r="G431" i="34" s="1"/>
  <c r="G383" i="34" s="1"/>
  <c r="F488" i="34"/>
  <c r="G488" i="34" s="1"/>
  <c r="G491" i="34" s="1"/>
  <c r="G493" i="34" s="1"/>
  <c r="G445" i="34" s="1"/>
  <c r="F550" i="34"/>
  <c r="F553" i="34" s="1"/>
  <c r="F612" i="34"/>
  <c r="F615" i="34" s="1"/>
  <c r="F674" i="34"/>
  <c r="F677" i="34" s="1"/>
  <c r="F736" i="34"/>
  <c r="G736" i="34" s="1"/>
  <c r="G739" i="34" s="1"/>
  <c r="G741" i="34" s="1"/>
  <c r="G693" i="34" s="1"/>
  <c r="F798" i="34"/>
  <c r="F801" i="34" s="1"/>
  <c r="E15" i="33" l="1"/>
  <c r="F15" i="33" s="1"/>
  <c r="F14" i="33" s="1"/>
  <c r="G550" i="34"/>
  <c r="G553" i="34" s="1"/>
  <c r="G555" i="34" s="1"/>
  <c r="G507" i="34" s="1"/>
  <c r="F181" i="34"/>
  <c r="G674" i="34"/>
  <c r="G677" i="34" s="1"/>
  <c r="G679" i="34" s="1"/>
  <c r="G631" i="34" s="1"/>
  <c r="J18" i="40" s="1"/>
  <c r="G798" i="34"/>
  <c r="G801" i="34" s="1"/>
  <c r="G803" i="34" s="1"/>
  <c r="G755" i="34" s="1"/>
  <c r="F429" i="34"/>
  <c r="J33" i="36"/>
  <c r="J32" i="36"/>
  <c r="J35" i="36"/>
  <c r="J36" i="36" s="1"/>
  <c r="J38" i="36" s="1"/>
  <c r="J34" i="36"/>
  <c r="F55" i="34"/>
  <c r="G364" i="34"/>
  <c r="G367" i="34" s="1"/>
  <c r="G369" i="34" s="1"/>
  <c r="G321" i="34" s="1"/>
  <c r="G114" i="34"/>
  <c r="G117" i="34" s="1"/>
  <c r="G119" i="34" s="1"/>
  <c r="G71" i="34" s="1"/>
  <c r="F305" i="34"/>
  <c r="J13" i="5"/>
  <c r="F739" i="34"/>
  <c r="F491" i="34"/>
  <c r="F243" i="34"/>
  <c r="G612" i="34"/>
  <c r="G615" i="34" s="1"/>
  <c r="G617" i="34" s="1"/>
  <c r="G569" i="34" s="1"/>
  <c r="J33" i="44" l="1"/>
  <c r="J16" i="5"/>
  <c r="J30" i="5" s="1"/>
  <c r="J32" i="40"/>
  <c r="J30" i="38"/>
  <c r="J14" i="39"/>
  <c r="J30" i="39" s="1"/>
  <c r="E19" i="33" l="1"/>
  <c r="F19" i="33" s="1"/>
  <c r="E25" i="33"/>
  <c r="F25" i="33" s="1"/>
  <c r="F24" i="33" s="1"/>
  <c r="E18" i="33"/>
  <c r="F18" i="33" s="1"/>
  <c r="E17" i="33"/>
  <c r="F17" i="33" s="1"/>
  <c r="E13" i="33"/>
  <c r="F13" i="33" s="1"/>
  <c r="J35" i="5"/>
  <c r="J36" i="5"/>
  <c r="J37" i="5" s="1"/>
  <c r="J39" i="5" s="1"/>
  <c r="J33" i="5"/>
  <c r="J34" i="5"/>
  <c r="J36" i="40"/>
  <c r="J38" i="40"/>
  <c r="J39" i="40" s="1"/>
  <c r="J41" i="40" s="1"/>
  <c r="J35" i="40"/>
  <c r="J37" i="40"/>
  <c r="J38" i="44"/>
  <c r="J37" i="44"/>
  <c r="J39" i="44"/>
  <c r="J40" i="44" s="1"/>
  <c r="J42" i="44" s="1"/>
  <c r="J36" i="44"/>
  <c r="J35" i="39"/>
  <c r="J34" i="39"/>
  <c r="J36" i="39"/>
  <c r="J37" i="39" s="1"/>
  <c r="J39" i="39" s="1"/>
  <c r="J33" i="39"/>
  <c r="J36" i="38"/>
  <c r="J37" i="38" s="1"/>
  <c r="J39" i="38" s="1"/>
  <c r="J34" i="38"/>
  <c r="J33" i="38"/>
  <c r="J35" i="38"/>
  <c r="F16" i="33" l="1"/>
  <c r="J15" i="25"/>
  <c r="J41" i="25" s="1"/>
  <c r="F11" i="62" s="1"/>
  <c r="E12" i="33" l="1"/>
  <c r="F12" i="33" s="1"/>
  <c r="F11" i="33" s="1"/>
  <c r="F34" i="33" s="1"/>
  <c r="I44" i="21" s="1"/>
  <c r="J46" i="25"/>
  <c r="J47" i="25"/>
  <c r="J48" i="25" s="1"/>
  <c r="J50" i="25" s="1"/>
  <c r="J45" i="25"/>
  <c r="J44" i="25"/>
  <c r="H34" i="33" l="1"/>
  <c r="F37" i="62"/>
  <c r="I33" i="21"/>
  <c r="I34" i="21"/>
  <c r="E35" i="21"/>
  <c r="I35" i="21"/>
  <c r="E36" i="21"/>
  <c r="I36" i="21"/>
  <c r="E37" i="21"/>
  <c r="I37" i="21"/>
  <c r="E38" i="21"/>
  <c r="I38" i="21"/>
  <c r="E39" i="21"/>
  <c r="I39" i="21"/>
  <c r="E40" i="21"/>
  <c r="I40" i="21"/>
  <c r="I41" i="21"/>
  <c r="I43" i="21"/>
  <c r="I45" i="21"/>
  <c r="I48" i="21"/>
  <c r="B6" i="18"/>
  <c r="C6" i="18"/>
  <c r="C8" i="18"/>
  <c r="C12" i="18"/>
  <c r="D12" i="18"/>
  <c r="G12" i="18"/>
  <c r="C13" i="18"/>
  <c r="D13" i="18"/>
  <c r="G13" i="18"/>
  <c r="C14" i="18"/>
  <c r="D14" i="18"/>
  <c r="G14" i="18"/>
  <c r="C15" i="18"/>
  <c r="D15" i="18"/>
  <c r="E15" i="18"/>
  <c r="G15" i="18"/>
  <c r="A17" i="18"/>
  <c r="C17" i="18"/>
  <c r="G17" i="18"/>
  <c r="G18" i="18"/>
  <c r="G19" i="18"/>
  <c r="G20" i="18"/>
  <c r="G21" i="18"/>
  <c r="E35" i="33"/>
  <c r="F35" i="33"/>
  <c r="F36" i="33"/>
  <c r="F37" i="33"/>
  <c r="F38" i="33"/>
</calcChain>
</file>

<file path=xl/sharedStrings.xml><?xml version="1.0" encoding="utf-8"?>
<sst xmlns="http://schemas.openxmlformats.org/spreadsheetml/2006/main" count="3532" uniqueCount="913">
  <si>
    <t>ITEM</t>
  </si>
  <si>
    <t>DESCRIPCION</t>
  </si>
  <si>
    <t>UNIDAD</t>
  </si>
  <si>
    <t>CANTIDAD</t>
  </si>
  <si>
    <t>V. UNITARIO</t>
  </si>
  <si>
    <t>V. SUBTOTAL</t>
  </si>
  <si>
    <t>m3</t>
  </si>
  <si>
    <t>ml</t>
  </si>
  <si>
    <t>kg</t>
  </si>
  <si>
    <t>CANT</t>
  </si>
  <si>
    <t>M3</t>
  </si>
  <si>
    <t>Ingeniero Civil</t>
  </si>
  <si>
    <t>T. P. 0520274399 ANT.</t>
  </si>
  <si>
    <t>DESCRIPCIÓN</t>
  </si>
  <si>
    <t>1.1</t>
  </si>
  <si>
    <t>4.1</t>
  </si>
  <si>
    <t>4.2</t>
  </si>
  <si>
    <t>6.1</t>
  </si>
  <si>
    <t>6.2</t>
  </si>
  <si>
    <t>3.1</t>
  </si>
  <si>
    <t>Rendimiento</t>
  </si>
  <si>
    <t>Valor-Unit</t>
  </si>
  <si>
    <t>Tarifa/Hora-Día</t>
  </si>
  <si>
    <t>Marca</t>
  </si>
  <si>
    <t>Tipo</t>
  </si>
  <si>
    <t>Descripción</t>
  </si>
  <si>
    <t>l. EQUIPO</t>
  </si>
  <si>
    <t>ll. MATERIALES</t>
  </si>
  <si>
    <t>Unidad</t>
  </si>
  <si>
    <t>Cantidad</t>
  </si>
  <si>
    <t>Precio-Unit</t>
  </si>
  <si>
    <t>lll. MANO DE OBRA</t>
  </si>
  <si>
    <t>Jornal</t>
  </si>
  <si>
    <t>Jornal Total
(+Prestaciones)</t>
  </si>
  <si>
    <t>V. COSTOS INDIRECTOS</t>
  </si>
  <si>
    <t>Porcentaje</t>
  </si>
  <si>
    <t>Valor Total</t>
  </si>
  <si>
    <t>Administración (A):</t>
  </si>
  <si>
    <t>Imprevistos (I):</t>
  </si>
  <si>
    <t>Utilidad (U):</t>
  </si>
  <si>
    <t>Total sobrecostos:</t>
  </si>
  <si>
    <t>Sub-Total:</t>
  </si>
  <si>
    <t>Total Costo Directo:</t>
  </si>
  <si>
    <t>Precio Unitario Total:</t>
  </si>
  <si>
    <t>Herramienta menor</t>
  </si>
  <si>
    <t>Planta Gasolina 110volts/220volts 8 Kva [dia]</t>
  </si>
  <si>
    <t>lll. TRANSPORTE</t>
  </si>
  <si>
    <t>Volumen(m3)-Peso (ton)</t>
  </si>
  <si>
    <t>Distancia</t>
  </si>
  <si>
    <t>Cantidad (m3-
Km / ton-Km)</t>
  </si>
  <si>
    <t>Tarifa</t>
  </si>
  <si>
    <t>Ayudantes Rasos (2)</t>
  </si>
  <si>
    <t>Ayudante entendido</t>
  </si>
  <si>
    <t>Taco metalico corto 1.80 - 2.80m [dia]</t>
  </si>
  <si>
    <t>Desmoldante para facil desencofre de concreto y protección de formaletas</t>
  </si>
  <si>
    <t>lb</t>
  </si>
  <si>
    <t>m</t>
  </si>
  <si>
    <t>DOSIFICACIÓN</t>
  </si>
  <si>
    <t>Mpa</t>
  </si>
  <si>
    <t>Psi</t>
  </si>
  <si>
    <t>Kg/cm2</t>
  </si>
  <si>
    <t>Kg</t>
  </si>
  <si>
    <t>CEMENTO</t>
  </si>
  <si>
    <t>ARENA</t>
  </si>
  <si>
    <t>GRAVA</t>
  </si>
  <si>
    <t>AGUA</t>
  </si>
  <si>
    <t>Lts</t>
  </si>
  <si>
    <t>M32</t>
  </si>
  <si>
    <t>1:2:2</t>
  </si>
  <si>
    <t>1:2:3</t>
  </si>
  <si>
    <t>1:2:4</t>
  </si>
  <si>
    <t>1:3:3</t>
  </si>
  <si>
    <t>1:3:4</t>
  </si>
  <si>
    <t>1:3:5</t>
  </si>
  <si>
    <t>1:3:6</t>
  </si>
  <si>
    <t>1:4:7</t>
  </si>
  <si>
    <t>1:4:8</t>
  </si>
  <si>
    <t>Bolsa(50kg)</t>
  </si>
  <si>
    <t>MATERIALES</t>
  </si>
  <si>
    <t>FIRMA RESPONSABLE</t>
  </si>
  <si>
    <t>SECRETARIA DE PLANEACIÓN E INFRAESTRUCTURA</t>
  </si>
  <si>
    <t>PRECIO UNITARIO TOTAL APROXIMADO AL PESO</t>
  </si>
  <si>
    <t>TOTAL COSTO INDIRECTO</t>
  </si>
  <si>
    <t>UTILIDADES</t>
  </si>
  <si>
    <t>IMPREVISTOS</t>
  </si>
  <si>
    <t>ADMINISTRACION</t>
  </si>
  <si>
    <t>VALOR TOTAL</t>
  </si>
  <si>
    <t>PORCENTAJE</t>
  </si>
  <si>
    <t>2. COSTOS INDIRECTOS</t>
  </si>
  <si>
    <t>TOTAL COSTO DIRECTO</t>
  </si>
  <si>
    <t>SUBTOTAL</t>
  </si>
  <si>
    <t/>
  </si>
  <si>
    <t>VR. UNITARIO</t>
  </si>
  <si>
    <t>PRECIO UNIT.</t>
  </si>
  <si>
    <t>CÓDIGO</t>
  </si>
  <si>
    <t>V. SERVICIOS</t>
  </si>
  <si>
    <t>AYUDANTE RASO</t>
  </si>
  <si>
    <t>OPERADOR EQUIPO LIVIANO</t>
  </si>
  <si>
    <t>RENDIMIENTO</t>
  </si>
  <si>
    <t>JORNAL TOTAL</t>
  </si>
  <si>
    <t>CARGOS PERSONAL</t>
  </si>
  <si>
    <t>IV. MANO DE OBRA</t>
  </si>
  <si>
    <t>INSUMOS</t>
  </si>
  <si>
    <t>TRANSPORTE DE INSUMOS GENERALES 0-10 KM</t>
  </si>
  <si>
    <t>PLAYA</t>
  </si>
  <si>
    <t>TRANSPORTE DE MATERIALES DE PLAYA (ARENILLON, PIEDRA RODADA DE RIO DMAX=3/4") 0-10KM</t>
  </si>
  <si>
    <t>TARIFA</t>
  </si>
  <si>
    <t>DISTANCIA</t>
  </si>
  <si>
    <t>VOLUMEN/PESO</t>
  </si>
  <si>
    <t>TIPO</t>
  </si>
  <si>
    <t>III. TRANSPORTES</t>
  </si>
  <si>
    <t>ARENA FINA PARA CONCRETOS</t>
  </si>
  <si>
    <t>CEMENTO GRIS (50 KG) PORTLAND TIPO I</t>
  </si>
  <si>
    <t>DESP.</t>
  </si>
  <si>
    <t>II. MATERIALES</t>
  </si>
  <si>
    <t>CONCRETADORA 1.5 SACOS A GASOLINA</t>
  </si>
  <si>
    <t>I. EQUIPO</t>
  </si>
  <si>
    <t>1. COSTOS DIRECTOS</t>
  </si>
  <si>
    <t>N.D</t>
  </si>
  <si>
    <t>MA013</t>
  </si>
  <si>
    <t>COSTO DIRECTO</t>
  </si>
  <si>
    <t>ANÁLISIS DE PRECIOS UNITARIOS</t>
  </si>
  <si>
    <t>MA012</t>
  </si>
  <si>
    <t xml:space="preserve">ARENA DE REVOQUE </t>
  </si>
  <si>
    <t>MA011</t>
  </si>
  <si>
    <t xml:space="preserve">ARENA DE PEGA </t>
  </si>
  <si>
    <t>MA010</t>
  </si>
  <si>
    <t>MA009</t>
  </si>
  <si>
    <t>MA008</t>
  </si>
  <si>
    <t>MA007</t>
  </si>
  <si>
    <t>TRANSPORTE DE INSUMOS GENERALES 0-1KM</t>
  </si>
  <si>
    <t>MA006</t>
  </si>
  <si>
    <t xml:space="preserve">MATERIAL MIXTO DE RIO -  </t>
  </si>
  <si>
    <t>MA005</t>
  </si>
  <si>
    <t>PLAYATRITURADO</t>
  </si>
  <si>
    <t>MA004</t>
  </si>
  <si>
    <t>MA003</t>
  </si>
  <si>
    <t>MA002</t>
  </si>
  <si>
    <t>MA001</t>
  </si>
  <si>
    <t>INGENIERO BANCO DE PROYECTOS</t>
  </si>
  <si>
    <t xml:space="preserve">Grapas y otros
</t>
  </si>
  <si>
    <t>MA090</t>
  </si>
  <si>
    <t xml:space="preserve">Varillón en madera de 2"*2"x 3m
</t>
  </si>
  <si>
    <t>MA089</t>
  </si>
  <si>
    <t xml:space="preserve">Tela cerramiento verde 4" h=2.5 m
</t>
  </si>
  <si>
    <t>MA088</t>
  </si>
  <si>
    <t>M2</t>
  </si>
  <si>
    <t>Geotextil NT 2500 1mt Largo 1 X 3.5mt Ancho</t>
  </si>
  <si>
    <t>MA087</t>
  </si>
  <si>
    <t xml:space="preserve">ml </t>
  </si>
  <si>
    <t>tuberia pvc sanitaria Perforada de 4´´</t>
  </si>
  <si>
    <t>MA086</t>
  </si>
  <si>
    <t xml:space="preserve">piedra selecionada </t>
  </si>
  <si>
    <t>MA085</t>
  </si>
  <si>
    <t xml:space="preserve">alambre galvanizado calibre 13 </t>
  </si>
  <si>
    <t>MA084</t>
  </si>
  <si>
    <t xml:space="preserve">und </t>
  </si>
  <si>
    <t>gavion triple torcion (2 x 1 x 1) cal 13 hueco de 8 x 10cm</t>
  </si>
  <si>
    <t>MA083</t>
  </si>
  <si>
    <t>Material afirmado de la zona</t>
  </si>
  <si>
    <t>MA082</t>
  </si>
  <si>
    <t>Piedra Bolo Tamaño max. 12"</t>
  </si>
  <si>
    <t>MA081</t>
  </si>
  <si>
    <t>unidad</t>
  </si>
  <si>
    <t>Accesorios de empalme - anillo caucho 24"</t>
  </si>
  <si>
    <t>MA080</t>
  </si>
  <si>
    <t xml:space="preserve">telera en madera 0,90 *1,35 </t>
  </si>
  <si>
    <t>MA079</t>
  </si>
  <si>
    <t xml:space="preserve">Cinta PVC Sika Waterbar O22 </t>
  </si>
  <si>
    <t>MA078</t>
  </si>
  <si>
    <t>Cinta PVC Sika Waterbar O15</t>
  </si>
  <si>
    <t>MA077</t>
  </si>
  <si>
    <t>Bordillo barrera rectoprefabricado 15x45x80</t>
  </si>
  <si>
    <t>MA076</t>
  </si>
  <si>
    <t>Registro de corte incorporación de 1/2" para acueducto</t>
  </si>
  <si>
    <t>MA075</t>
  </si>
  <si>
    <t xml:space="preserve">Collarin de derivación PVC 2"X1/2" para acueducto </t>
  </si>
  <si>
    <t>MA074</t>
  </si>
  <si>
    <t xml:space="preserve">Collarin de derivación PVC 4"X1/2" para acueducto </t>
  </si>
  <si>
    <t>MA073</t>
  </si>
  <si>
    <t xml:space="preserve">Tubo de presión D= 1/2" RDE 9 PVC 500 PSI </t>
  </si>
  <si>
    <t>MA072</t>
  </si>
  <si>
    <t>1/4 galon</t>
  </si>
  <si>
    <t>Limpiador PVC</t>
  </si>
  <si>
    <t>MA071</t>
  </si>
  <si>
    <t>Tuberia PVC Acueducto D=2" RDE 21</t>
  </si>
  <si>
    <t>MA070</t>
  </si>
  <si>
    <t>Tuberia PVC Acueducto D=4" RDE 21</t>
  </si>
  <si>
    <t>MA069</t>
  </si>
  <si>
    <t>un</t>
  </si>
  <si>
    <t>Accesorios de empalme - anillo caucho 12"</t>
  </si>
  <si>
    <t>MA068</t>
  </si>
  <si>
    <t>accesorios (union - codo - TE ) pvc 4"</t>
  </si>
  <si>
    <t>MA067</t>
  </si>
  <si>
    <t>Lubricante para instalación de tubería</t>
  </si>
  <si>
    <t>MA066</t>
  </si>
  <si>
    <t>MA065</t>
  </si>
  <si>
    <t>Tubería PVC Sanitaria de 12"</t>
  </si>
  <si>
    <t>MA064</t>
  </si>
  <si>
    <t>MA063</t>
  </si>
  <si>
    <t>Sistema Epoxico para anclaje de barras</t>
  </si>
  <si>
    <t>MA062</t>
  </si>
  <si>
    <t>UN</t>
  </si>
  <si>
    <t>Bloque de concreto 15 x 20 x 40</t>
  </si>
  <si>
    <t>MA061</t>
  </si>
  <si>
    <t>gal</t>
  </si>
  <si>
    <t>Disolvente para pintura acrilica</t>
  </si>
  <si>
    <t>MA060</t>
  </si>
  <si>
    <t>MA059</t>
  </si>
  <si>
    <t>Base manhol 125x125x100 en concreto simple</t>
  </si>
  <si>
    <t>MA058</t>
  </si>
  <si>
    <t>Cono asimetrico en concreto simple</t>
  </si>
  <si>
    <t>MA057</t>
  </si>
  <si>
    <t>MA056</t>
  </si>
  <si>
    <t>Tapa circular con bloqueo mediante 3  pestañas y marco de fundición</t>
  </si>
  <si>
    <t>MA055</t>
  </si>
  <si>
    <t>Rejilla tipo basculante compuesta por un marco, ala, bisagra o punto de pivote.</t>
  </si>
  <si>
    <t>MA054</t>
  </si>
  <si>
    <t>Malla Electrosoldada 15x15cm Diametro 4.0mm (D-084)</t>
  </si>
  <si>
    <t>MA053</t>
  </si>
  <si>
    <t>loseta de cemento guia tactil, formato 40 x 40.</t>
  </si>
  <si>
    <t>MA052</t>
  </si>
  <si>
    <t>KG</t>
  </si>
  <si>
    <t>Antisol blanco</t>
  </si>
  <si>
    <t>MA051</t>
  </si>
  <si>
    <t>ML</t>
  </si>
  <si>
    <t>Cintilla de poliuretano tipo sellalon</t>
  </si>
  <si>
    <t>MA050</t>
  </si>
  <si>
    <t>MA049</t>
  </si>
  <si>
    <t>Dilataciones en madera 1.5 x 8 cm</t>
  </si>
  <si>
    <t>MA048</t>
  </si>
  <si>
    <t>MATERIAL DE AFIRMADO</t>
  </si>
  <si>
    <t>MA047</t>
  </si>
  <si>
    <t>PIEDRA RODADA DE RIO TAMAÑO MAXIMO 1"</t>
  </si>
  <si>
    <t>MA046</t>
  </si>
  <si>
    <t>TABLA EN MADERA DE 18cmx2.5cmx3.0cm</t>
  </si>
  <si>
    <t>MA045</t>
  </si>
  <si>
    <t>CAN EN MADERA PARA ENTIBADO</t>
  </si>
  <si>
    <t>MA044</t>
  </si>
  <si>
    <t>MA043</t>
  </si>
  <si>
    <t>MA042</t>
  </si>
  <si>
    <t>MA041</t>
  </si>
  <si>
    <t>MA040</t>
  </si>
  <si>
    <t>VALLA 2 (3,0X2,0M). INCLUYE ESTRUCTURA METÁLICA PARA FIJACIÓN Y SOPORTE</t>
  </si>
  <si>
    <t>MA039</t>
  </si>
  <si>
    <t>VALLA 1 (12,0X4,0M). INCLUYE ESTRUCTURA METÁLICA PARA FIJACIÓN Y SOPORTE</t>
  </si>
  <si>
    <t>MA038</t>
  </si>
  <si>
    <t>Tablero en lamina galvanizada cal. 16" de 60cmx60cm</t>
  </si>
  <si>
    <t>MA037</t>
  </si>
  <si>
    <t>PARAL EN ÁNGULO 2"X2"X1/4" Y BRAZO EN ÁNGULO 2"X2"X1/8</t>
  </si>
  <si>
    <t>MA036</t>
  </si>
  <si>
    <t>TON</t>
  </si>
  <si>
    <t>MEZCLA ASFÁLTICA MDC-25 (RODADURA  1" AL 5.6% - INVÍAS)</t>
  </si>
  <si>
    <t>MA035</t>
  </si>
  <si>
    <t>MA034</t>
  </si>
  <si>
    <t>MA033</t>
  </si>
  <si>
    <t>LB</t>
  </si>
  <si>
    <t>MA032</t>
  </si>
  <si>
    <t xml:space="preserve">TABLERO AGLOMERADO MDP (SUPER T) 1.83 X 2.44 </t>
  </si>
  <si>
    <t>MA031</t>
  </si>
  <si>
    <t>LARGUERO MADERA COMÚN 4CMX8CMX2.80</t>
  </si>
  <si>
    <t>MA030</t>
  </si>
  <si>
    <t>ALAMBRE NEGRO PARA AMARRE C 18</t>
  </si>
  <si>
    <t>MA029</t>
  </si>
  <si>
    <t xml:space="preserve">ACERO REFUERZO G-60 </t>
  </si>
  <si>
    <t>MA028</t>
  </si>
  <si>
    <t>Super T de 19 mm.  (6 usos y incluye desperdicio del 10%)</t>
  </si>
  <si>
    <t>MA027</t>
  </si>
  <si>
    <t xml:space="preserve"> Impermeabilizante para concreto tipo sika plastocrete o similar</t>
  </si>
  <si>
    <t>MA026</t>
  </si>
  <si>
    <t>LT</t>
  </si>
  <si>
    <t>MA025</t>
  </si>
  <si>
    <t>MA024</t>
  </si>
  <si>
    <t>MA023</t>
  </si>
  <si>
    <t>MA022</t>
  </si>
  <si>
    <t>MA021</t>
  </si>
  <si>
    <t>SC</t>
  </si>
  <si>
    <t>MA020</t>
  </si>
  <si>
    <t>MA019</t>
  </si>
  <si>
    <t>MA018</t>
  </si>
  <si>
    <t>FORMALETA PARA MUROS, ALETAS, DISIPADORES Y ESTRIBOS (6 USOS)</t>
  </si>
  <si>
    <t>MA017</t>
  </si>
  <si>
    <t>MORTERO 1:6 EN OBRA (PEGA)</t>
  </si>
  <si>
    <t>MA016</t>
  </si>
  <si>
    <t>MORTERO 1:5 EN OBRA (PEGA)</t>
  </si>
  <si>
    <t>MA015</t>
  </si>
  <si>
    <t>MORTERO 1:5 EN OBRA (REVOQUE)</t>
  </si>
  <si>
    <t>MA014</t>
  </si>
  <si>
    <t>MORTERO 1:4 EN OBRA (PEGA)</t>
  </si>
  <si>
    <t>MORTERO 1:4 EN OBRA (GROUT)</t>
  </si>
  <si>
    <t>MORTERO 1:4 EN OBRA (REVOQUE)</t>
  </si>
  <si>
    <t>APU AUXILIARES</t>
  </si>
  <si>
    <t>VALOR UNITARIO</t>
  </si>
  <si>
    <t>LISTADO DE INSUMOS - MATERIALES</t>
  </si>
  <si>
    <t>DEPARTAMENTO DE ANTIOQUIA</t>
  </si>
  <si>
    <t>DOSIFICACIÓN DE MEZCLAS DE CONCRETO</t>
  </si>
  <si>
    <t>CONCRETO 1421 PSI (10 MPA) EN OBRA</t>
  </si>
  <si>
    <t>CONCRETO 1563 PSI (11 MPA) EN OBRA</t>
  </si>
  <si>
    <t>CONCRETO 1705 PSI (12 MPA) EN OBRA</t>
  </si>
  <si>
    <t>CONCRETO 1989 PSI (14 MPA) EN OBRA</t>
  </si>
  <si>
    <t>RESISTENCIA (f'c)</t>
  </si>
  <si>
    <t>CONCRETO 2274 PSI (16 MPA) EN OBRA</t>
  </si>
  <si>
    <t>CONCRETO 2842 PSI (20 MPA) EN OBRA</t>
  </si>
  <si>
    <t>CONCRETO 2984 PSI (21 MPA) EN OBRA</t>
  </si>
  <si>
    <t xml:space="preserve">DIA </t>
  </si>
  <si>
    <t xml:space="preserve">PULIDORA DE CORTE </t>
  </si>
  <si>
    <t>EQ037</t>
  </si>
  <si>
    <t xml:space="preserve">TALADRO PERCUTOR </t>
  </si>
  <si>
    <t>EQ036</t>
  </si>
  <si>
    <t>HR</t>
  </si>
  <si>
    <t>RETROEXCAVADORA DE ORUGA CON MARTILLO</t>
  </si>
  <si>
    <t>EQ035</t>
  </si>
  <si>
    <t>DIA</t>
  </si>
  <si>
    <t>Formaleta de cuerpo MH D=1,20m</t>
  </si>
  <si>
    <t>EQ034</t>
  </si>
  <si>
    <t>HORA</t>
  </si>
  <si>
    <t xml:space="preserve">CORTADORA DE PAVIMENTOS </t>
  </si>
  <si>
    <t>EQ033</t>
  </si>
  <si>
    <t>VOLQUETA 15 M3</t>
  </si>
  <si>
    <t>EQ032</t>
  </si>
  <si>
    <t>CIZALLA MANUAL</t>
  </si>
  <si>
    <t>EQ031</t>
  </si>
  <si>
    <t xml:space="preserve">FORMALETA METALICA (CONCRETO HIDRAULICO) </t>
  </si>
  <si>
    <t>EQ030</t>
  </si>
  <si>
    <t>COMPRENSOR NEUMATICO. UN MARTILLO, OPERADOR Y COMBUSTIBLE (HR)</t>
  </si>
  <si>
    <t>EQ029</t>
  </si>
  <si>
    <t>EQ028</t>
  </si>
  <si>
    <t>DÍA</t>
  </si>
  <si>
    <t>CAMIONETA D300</t>
  </si>
  <si>
    <t>EQ027</t>
  </si>
  <si>
    <t>VEHÍCULO DELINEADOR PARA PINTAR LÍNEAS DE 10 A 20 CM</t>
  </si>
  <si>
    <t>EQ026</t>
  </si>
  <si>
    <t>TALADRO PERCUTOR 5/8" (DIA)</t>
  </si>
  <si>
    <t>EQ025</t>
  </si>
  <si>
    <t>VIBRADOR DE CONCRETO A GASOLINA (ALQUILER)</t>
  </si>
  <si>
    <t>EQ024</t>
  </si>
  <si>
    <t>SIERRA CIRCULAR  MANUAL PARA 8 1/4" (dia)</t>
  </si>
  <si>
    <t>EQ023</t>
  </si>
  <si>
    <t>CIZALLA DE BANCO CORTA PERNO, INCLUYE DADOS</t>
  </si>
  <si>
    <t>EQ022</t>
  </si>
  <si>
    <t>COMPACTADOR VIBRATORIO 11 TON.</t>
  </si>
  <si>
    <t>EQ021</t>
  </si>
  <si>
    <t>RETROEXCAVADORA LLANTA</t>
  </si>
  <si>
    <t>EQ020</t>
  </si>
  <si>
    <t>COMPACTADOR TIPO CANGURO (INCLUYE COMBUSTIBLE) (DIA)</t>
  </si>
  <si>
    <t>EQ019</t>
  </si>
  <si>
    <t>Guadañadora, Cilindraje 41.5 cc, longitud del mango 1450
mm [dia]</t>
  </si>
  <si>
    <t>EQ018</t>
  </si>
  <si>
    <t>MOTONIVELADORA CATERPILLAR 120 - 140</t>
  </si>
  <si>
    <t>EQ017</t>
  </si>
  <si>
    <t>COMPACTADOR VIBRATORIO INGERSOLL RAND DD-110HF O EQUIVALENTE</t>
  </si>
  <si>
    <t>EQ016</t>
  </si>
  <si>
    <t>EQ015</t>
  </si>
  <si>
    <t>RETROEXCAVADORA ORUGA</t>
  </si>
  <si>
    <t>EQ014</t>
  </si>
  <si>
    <t>Andamio estructural multidireccional modulo estandar 1.4 x
1.4 x 2 m</t>
  </si>
  <si>
    <t>EQ013</t>
  </si>
  <si>
    <t>MES</t>
  </si>
  <si>
    <t>EQUIPO COMPLETO PARA GEORREFERENCIACIÓN Y CAPTURA , ALMACENAMIENTO, ANALISIS, TRANSFORMACIÓN Y PRESENTACIÓN DE TODA LA INFORMACIÓN GEOGRÁFICA Y SUS ATRIBUTOS, INCLUYE SOFTWARE</t>
  </si>
  <si>
    <t>EQ012</t>
  </si>
  <si>
    <t>ALQUILER BAÑOS PORTÁTILES + MANTENIMIENTO Y LIMPIEZA</t>
  </si>
  <si>
    <t>EQ011</t>
  </si>
  <si>
    <t>RADIOTELÉFONOS PARE-SIGA</t>
  </si>
  <si>
    <t>EQ010</t>
  </si>
  <si>
    <t>COMUNICACIONES (TELÉFONO, FAX, CELULAR, INTERNET, ETC.) MENSUAL EN CAMPO</t>
  </si>
  <si>
    <t>EQ009</t>
  </si>
  <si>
    <t>IMPRESORA EN OBRA (ALQUILER)</t>
  </si>
  <si>
    <t>EQ008</t>
  </si>
  <si>
    <t>TARIFA PUESTO DE TRABAJO DEL PERSONAL DE OFICINA DE CAMPO, INCLUYE: ALQUILER DE UN (1) EQUIPO DE COMPUTO COMPLETO, ESCRITORIO, SILLA Y OTROS ENSERES DE OFICINA POR PUESTO DE TRABAJO</t>
  </si>
  <si>
    <t>EQ007</t>
  </si>
  <si>
    <t>Motosierra a gasolina [dia]</t>
  </si>
  <si>
    <t>EQ006</t>
  </si>
  <si>
    <t>VEHÍCULO DOBLE TRACCIÓN, DOBLE CABINA, 2000 CC O SUPERIOR (MODELO 2015 O SUPERIOR)  TARIFA DE ALQUILER TIEMPO COMPLETO, INCLUYE COMBUSTIBLE Y CONDUCTOR. SE DEBE GARANTIZAR PERMANENCIA DE LOS VEHÍCULOS DURANTE TODA LA EJECUCIÓN DEL PROYECTO.</t>
  </si>
  <si>
    <t>EQ005</t>
  </si>
  <si>
    <t>EQ004</t>
  </si>
  <si>
    <t>NIVEL DE PRECISIÓN</t>
  </si>
  <si>
    <t>EQ003</t>
  </si>
  <si>
    <t>ESTACIÓN TOTAL Y NIVEL DE PRECISION</t>
  </si>
  <si>
    <t>EQ002</t>
  </si>
  <si>
    <t>%</t>
  </si>
  <si>
    <t>EQ001</t>
  </si>
  <si>
    <t>LISTADO DE INSUMOS - EQUIPOS</t>
  </si>
  <si>
    <t>1:2.5:4</t>
  </si>
  <si>
    <t>1:2:3.5</t>
  </si>
  <si>
    <t>1:2:2.5</t>
  </si>
  <si>
    <t>CONCRETO 2387 PSI (16 MPA) EN OBRA</t>
  </si>
  <si>
    <t>CONCRETO 2686 PSI (19 MPA) EN OBRA</t>
  </si>
  <si>
    <t>CONCRETO 3211 PSI (22 MPA) EN OBRA</t>
  </si>
  <si>
    <t>CONCRETO 3410 PSI (24 MPA) EN OBRA</t>
  </si>
  <si>
    <t>CONCRETO 3979 PSI (27 MPA) EN OBRA</t>
  </si>
  <si>
    <t>Nota 1: El archivo contiene referencias circulares, por lo tanto se debe tener activo el calculo iterativo de las fórmulas</t>
  </si>
  <si>
    <t>Fecha de actualización: 22 de FEBRERO de 2021</t>
  </si>
  <si>
    <t>Secretaría de Planeación e Infraestructura</t>
  </si>
  <si>
    <t>HADY LORENA</t>
  </si>
  <si>
    <t>Elegir de la lista desplegable si se solicitará a la interventoría la póliza de responsabilidad civil extracontractual</t>
  </si>
  <si>
    <t>SI</t>
  </si>
  <si>
    <t>PÓLIZA DE RCE EXIGIBLE A LA INTERVENTORÍA</t>
  </si>
  <si>
    <t>Digite la distancia al sitio de provisión de asfaltos de acuerdo al certificado expedido por la entidad.</t>
  </si>
  <si>
    <t>DISTANCIA A SITIO DE PROVISIÓN  DE ASFALTOS (KM)</t>
  </si>
  <si>
    <t>Digite la distancia al sitio de provisión de insumos generales de acuerdo al certificado expedido por la entidad.</t>
  </si>
  <si>
    <t>DISTANCIA A SITIO DE PROVISIÓN  DE INSUMOS GENERALES (KM)</t>
  </si>
  <si>
    <t>Digite la distancia al sitio de provisión de material granular de acuerdo al certificado expedido por la entidad.</t>
  </si>
  <si>
    <t>DISTANCIA A SITIO DE PROVISIÓN  DE MATERIAL GRANULAR (KM)</t>
  </si>
  <si>
    <t>Digite la distancia al sitio de provisión de material de playa de acuerdo al certificado expedido por la entidad.</t>
  </si>
  <si>
    <t>DISTANCIA A SITIO DE PROVISIÓN DE MATERIAL DE PLAYA (TRITURADO) (KM)</t>
  </si>
  <si>
    <t>DISTANCIA A SITIO DE PROVISIÓN  DE MATERIAL DE PLAYA (ARENILLON, PIEDRA RODADA DE RIO) (KM)</t>
  </si>
  <si>
    <t>Digite la distancia al sitio de botada de escombros de acuerdo al certificado expedido por la entidad.</t>
  </si>
  <si>
    <t>DISTANCIA A SITIO DE BOTADA DE ESCOMBROS (KM)</t>
  </si>
  <si>
    <t>Digite la distancia al sitio de botada de tierra de acuerdo al certificado expedido por la entidad.</t>
  </si>
  <si>
    <t>DISTANCIA A SITIO DE BOTADA DE TIERRA (KM)</t>
  </si>
  <si>
    <t>Digite la duración de la obra de acuerdo al cronograma</t>
  </si>
  <si>
    <t>DURACIÓN ESTIMADA DE OBRA (MESES)</t>
  </si>
  <si>
    <t>% ARL</t>
  </si>
  <si>
    <r>
      <rPr>
        <b/>
        <i/>
        <sz val="11"/>
        <color rgb="FFFF0000"/>
        <rFont val="Calibri"/>
        <family val="2"/>
        <scheme val="minor"/>
      </rPr>
      <t>Elegir de la lista desplegable (</t>
    </r>
    <r>
      <rPr>
        <b/>
        <i/>
        <u/>
        <sz val="11"/>
        <color rgb="FFFF0000"/>
        <rFont val="Calibri"/>
        <family val="2"/>
        <scheme val="minor"/>
      </rPr>
      <t xml:space="preserve">Ver Decreto 1607 de 2002 </t>
    </r>
    <r>
      <rPr>
        <b/>
        <i/>
        <sz val="11"/>
        <color rgb="FFFF0000"/>
        <rFont val="Calibri"/>
        <family val="2"/>
        <scheme val="minor"/>
      </rPr>
      <t>para asignación de Riesgo ARL Aplicable).</t>
    </r>
  </si>
  <si>
    <t>V</t>
  </si>
  <si>
    <t>NIVEL DE RIESGO ARL APLICABLE</t>
  </si>
  <si>
    <t>EXONERADO ART 114-1 ET PARA LA INTERVENTORÍA</t>
  </si>
  <si>
    <r>
      <t>Elegir de las listas desplegables</t>
    </r>
    <r>
      <rPr>
        <b/>
        <i/>
        <u/>
        <sz val="11"/>
        <color rgb="FFFF0000"/>
        <rFont val="Calibri"/>
        <family val="2"/>
        <scheme val="minor"/>
      </rPr>
      <t xml:space="preserve"> (Ver artículo 114-1 del Estatuto Tributario.</t>
    </r>
    <r>
      <rPr>
        <b/>
        <i/>
        <sz val="11"/>
        <color rgb="FFFF0000"/>
        <rFont val="Calibri"/>
        <family val="2"/>
        <scheme val="minor"/>
      </rPr>
      <t xml:space="preserve"> Cabe aclarar que, al momento de proyectar los documentos del proceso de selección, deberá incluirse el método o procedimiento mediante el cual la Administración se asegurará de que, si el contratista elegido es de naturaleza contraria a esta decisión, el equilibrio contractual se encuentre garantizado).</t>
    </r>
  </si>
  <si>
    <t>EXONERADO ART 114-1 ET PARA LA OBRA:</t>
  </si>
  <si>
    <t>AUXILIO DE TRANSPORTE VIGENTE:</t>
  </si>
  <si>
    <t>SALARIO MÍNIMO MENSUAL VIGENTE:</t>
  </si>
  <si>
    <t>Digite la matrícula profesional del profesional responsable del presupuesto.</t>
  </si>
  <si>
    <t>MATRÍCULA PROFESIONAL RESPONSABLE:</t>
  </si>
  <si>
    <t>Digite el nombre de la dependencia del profesional responsable del presupuesto.</t>
  </si>
  <si>
    <t>DEPENDENCIA DE RESPONSABLE:</t>
  </si>
  <si>
    <t>Digite el cargo del profesional responsable del presupuesto.</t>
  </si>
  <si>
    <t>CARGO DE RESPONSABLE:</t>
  </si>
  <si>
    <t>Digite el nombre del profesional responsable del presupuesto.</t>
  </si>
  <si>
    <t>RESPONSABLE:</t>
  </si>
  <si>
    <t>Digite el nombre del proyecto. Recuerde que debe coincidir con el objeto del contrato resultante de este proceso.</t>
  </si>
  <si>
    <t>NOMBRE DEL PROYECTO:</t>
  </si>
  <si>
    <t>Elija el municipio de la lista desplegable</t>
  </si>
  <si>
    <t>MUNICIPIO DE DABEIBA</t>
  </si>
  <si>
    <t>ENTIDAD:</t>
  </si>
  <si>
    <t>DATOS INICIALES</t>
  </si>
  <si>
    <t>AYUDANTE ENTENDIDO</t>
  </si>
  <si>
    <t>OFICIAL DE OBRA NEGRA</t>
  </si>
  <si>
    <t>TRANSPORTE DE INSUMOS GENERALES 31-70 KM</t>
  </si>
  <si>
    <t>ACARREO INTERNO DE MATERIALES</t>
  </si>
  <si>
    <t>OFICIAL PLOMERO</t>
  </si>
  <si>
    <t>TRANSPORTE DE MATERIALES DE PLAYA, TIERRA O ESCOMBROS 31-70 KM</t>
  </si>
  <si>
    <t>TOPÓGRAFO</t>
  </si>
  <si>
    <t>CADENERO 2</t>
  </si>
  <si>
    <t>OFICIAL CARPINTERO</t>
  </si>
  <si>
    <t>MARLON A PEREZ H</t>
  </si>
  <si>
    <t>TOTAL POLIZAS</t>
  </si>
  <si>
    <t>IVA</t>
  </si>
  <si>
    <t>GASTOS DE EXPEDICIÓN</t>
  </si>
  <si>
    <t>SUBTOTAL PRIMA</t>
  </si>
  <si>
    <t>PRIMA</t>
  </si>
  <si>
    <t>TASA ANUAL</t>
  </si>
  <si>
    <t>PLAZO MESES</t>
  </si>
  <si>
    <t>MONTO ASEGURABLE</t>
  </si>
  <si>
    <t>SMMLV</t>
  </si>
  <si>
    <t>DECRETO 1082 SMMLV RESPONSABILIDAD CIVIL</t>
  </si>
  <si>
    <t>ESTABILIDAD Y CALIDAD DE LA OBRAS</t>
  </si>
  <si>
    <t>SALARIOS Y PRESTACIONES SOCIALES</t>
  </si>
  <si>
    <t>BUEN MANEJO Y CORRECTA INVERSIÓN DEL ANTICIPO</t>
  </si>
  <si>
    <t>CUMPLIMIENTO</t>
  </si>
  <si>
    <t>VALOR</t>
  </si>
  <si>
    <t>BASE</t>
  </si>
  <si>
    <t>TASA 
ANUAL</t>
  </si>
  <si>
    <t>COBERTURA 
( DÍAS )</t>
  </si>
  <si>
    <t>VALOR ASEGURADO</t>
  </si>
  <si>
    <t>TIPO DE GARANTÍA</t>
  </si>
  <si>
    <t>ANTICIPO</t>
  </si>
  <si>
    <t>PLAZO DEL CONTRATO</t>
  </si>
  <si>
    <t>VALOR DEL CONTRATO ( $ )</t>
  </si>
  <si>
    <t>CÁLCULO DE PÓLIZAS DE OBRA</t>
  </si>
  <si>
    <t>MO054</t>
  </si>
  <si>
    <t>MO053</t>
  </si>
  <si>
    <t>MO052</t>
  </si>
  <si>
    <t>MO051</t>
  </si>
  <si>
    <t>MO050</t>
  </si>
  <si>
    <t>MO049</t>
  </si>
  <si>
    <t>MO048</t>
  </si>
  <si>
    <t>MO047</t>
  </si>
  <si>
    <t>MO046</t>
  </si>
  <si>
    <t>MO045</t>
  </si>
  <si>
    <t>MO044</t>
  </si>
  <si>
    <t>MO043</t>
  </si>
  <si>
    <t>MO042</t>
  </si>
  <si>
    <t>MO041</t>
  </si>
  <si>
    <t>MO040</t>
  </si>
  <si>
    <t>MO039</t>
  </si>
  <si>
    <t>MO038</t>
  </si>
  <si>
    <t>MO037</t>
  </si>
  <si>
    <t>MO036</t>
  </si>
  <si>
    <t>MO035</t>
  </si>
  <si>
    <t>MO034</t>
  </si>
  <si>
    <t>MO033</t>
  </si>
  <si>
    <t>MO032</t>
  </si>
  <si>
    <t>MO031</t>
  </si>
  <si>
    <t>MO030</t>
  </si>
  <si>
    <t>MO029</t>
  </si>
  <si>
    <t>MO028</t>
  </si>
  <si>
    <t>MO027</t>
  </si>
  <si>
    <t>MO026</t>
  </si>
  <si>
    <t>MO025</t>
  </si>
  <si>
    <t>MO024</t>
  </si>
  <si>
    <t>MO023</t>
  </si>
  <si>
    <t>MO022</t>
  </si>
  <si>
    <t>MO021</t>
  </si>
  <si>
    <t>MO020</t>
  </si>
  <si>
    <t>MO019</t>
  </si>
  <si>
    <t>MO018</t>
  </si>
  <si>
    <t>MO017</t>
  </si>
  <si>
    <t>MO016</t>
  </si>
  <si>
    <t>MO015</t>
  </si>
  <si>
    <t>MO014</t>
  </si>
  <si>
    <t>MO013</t>
  </si>
  <si>
    <t>MO012</t>
  </si>
  <si>
    <t>MO011</t>
  </si>
  <si>
    <t>MO010</t>
  </si>
  <si>
    <t>MO009</t>
  </si>
  <si>
    <t>MO008</t>
  </si>
  <si>
    <t>MO007</t>
  </si>
  <si>
    <t>MO006</t>
  </si>
  <si>
    <t>MO005</t>
  </si>
  <si>
    <t>MO004</t>
  </si>
  <si>
    <t>MO003</t>
  </si>
  <si>
    <t>MO002</t>
  </si>
  <si>
    <t>MO001</t>
  </si>
  <si>
    <t>PRESTACIONES</t>
  </si>
  <si>
    <t>JORNAL</t>
  </si>
  <si>
    <t>FACTOR PRESTACIONAL</t>
  </si>
  <si>
    <t>SALARIO MENSUAL</t>
  </si>
  <si>
    <t>CLASE</t>
  </si>
  <si>
    <t>CARGO</t>
  </si>
  <si>
    <t>LISTADO DE INSUMOS - MANO DE OBRA</t>
  </si>
  <si>
    <t>M3-KM</t>
  </si>
  <si>
    <t>DISPOSICION FINAL DERECHO A BOTADERO</t>
  </si>
  <si>
    <t>TR022</t>
  </si>
  <si>
    <t>TR021</t>
  </si>
  <si>
    <t>TRANSPORTE DE MATERIALES  (TRITURADO), 0-90 KM</t>
  </si>
  <si>
    <t>TR020</t>
  </si>
  <si>
    <t>TR019</t>
  </si>
  <si>
    <t>TRANSPORTE DE MATERIALES DE PLAYA, TIERRA O ESCOMBROS MAYOR A 310 KM</t>
  </si>
  <si>
    <t>TR018</t>
  </si>
  <si>
    <t>TRANSPORTE DE MATERIALES DE PLAYA, TIERRA O ESCOMBROS 151-310 KM</t>
  </si>
  <si>
    <t>TR017</t>
  </si>
  <si>
    <t>TRANSPORTE DE MATERIALES DE PLAYA, TIERRA O ESCOMBROS 71-150 KM</t>
  </si>
  <si>
    <t>TR016</t>
  </si>
  <si>
    <t>TR015</t>
  </si>
  <si>
    <t>TRANSPORTE DE MATERIALES DE PLAYA, TIERRA O ESCOMBROS 11-30 KM</t>
  </si>
  <si>
    <t>TR014</t>
  </si>
  <si>
    <t>TRANSPORTE DE MATERIALES DE PLAYA, TIERRA O ESCOMBROS 0-10 KM</t>
  </si>
  <si>
    <t>TR013</t>
  </si>
  <si>
    <t>TON-KM</t>
  </si>
  <si>
    <t>TRANSPORTE DE INSUMOS GENERALES MAYOR A 310 KM</t>
  </si>
  <si>
    <t>TR012</t>
  </si>
  <si>
    <t>TRANSPORTE DE INSUMOS GENERALES 151-310 KM</t>
  </si>
  <si>
    <t>TR011</t>
  </si>
  <si>
    <t>TRANSPORTE DE INSUMOS GENERALES 71-150 KM</t>
  </si>
  <si>
    <t>TR010</t>
  </si>
  <si>
    <t>TR009</t>
  </si>
  <si>
    <t>TRANSPORTE DE INSUMOS GENERALES 11-30 KM</t>
  </si>
  <si>
    <t>TR008</t>
  </si>
  <si>
    <t>TR007</t>
  </si>
  <si>
    <t>TRANSPORTE DE MEZCLAS ASFÁLTICAS</t>
  </si>
  <si>
    <t>TR006</t>
  </si>
  <si>
    <t>TRANSPORTE DE MATERIALES GRANULARES</t>
  </si>
  <si>
    <t>TR005</t>
  </si>
  <si>
    <t>TRANSPORTE DE ESCOMBROS</t>
  </si>
  <si>
    <t>TR004</t>
  </si>
  <si>
    <t>TRANSPORTE DE MATERIAL DE EXCAVACIÓN</t>
  </si>
  <si>
    <t>TR003</t>
  </si>
  <si>
    <t>TR002</t>
  </si>
  <si>
    <t>TR001</t>
  </si>
  <si>
    <t>LISTADO DE INSUMOS - TRANSPORTES</t>
  </si>
  <si>
    <t>_______________________________________</t>
  </si>
  <si>
    <t>TOTAL AIU</t>
  </si>
  <si>
    <t>%UTILIDADES</t>
  </si>
  <si>
    <t>%IMPREVISTOS</t>
  </si>
  <si>
    <t>% ADMINISTRACIÓN</t>
  </si>
  <si>
    <t>TOTAL COSTOS DIRECTOS</t>
  </si>
  <si>
    <t>TOTAL COSTOS DE ADMINISTRACIÓN</t>
  </si>
  <si>
    <t>AJUSTE ADMINISTRACIÓN POR REDONDE DE DECIMALES</t>
  </si>
  <si>
    <t>SUBTOTAL DE COSTOS DE ADMINISTRACIÓN</t>
  </si>
  <si>
    <t>Pro Deporte y Recreación</t>
  </si>
  <si>
    <t>8.3.4</t>
  </si>
  <si>
    <t>Pro Anciano</t>
  </si>
  <si>
    <t>8.3.3</t>
  </si>
  <si>
    <t>Pro cultura</t>
  </si>
  <si>
    <t>8.3.2</t>
  </si>
  <si>
    <t>Pro Hospital</t>
  </si>
  <si>
    <t>8.3.1</t>
  </si>
  <si>
    <t>8.3</t>
  </si>
  <si>
    <t>IMPUESTO DE CONTRIBUCIÓN ESPECIAL 5%</t>
  </si>
  <si>
    <t>8.2</t>
  </si>
  <si>
    <t>PÓLIZAS</t>
  </si>
  <si>
    <t>8.1</t>
  </si>
  <si>
    <t>GASTOS DE LEGALIZACIÓN DEL CONTRATO</t>
  </si>
  <si>
    <t>7.1</t>
  </si>
  <si>
    <t>VALLA CONTRACTUAL</t>
  </si>
  <si>
    <t>6.3</t>
  </si>
  <si>
    <t>SERVICIOS DE LABORATORIO</t>
  </si>
  <si>
    <t>5.3</t>
  </si>
  <si>
    <t>5.2</t>
  </si>
  <si>
    <t>5.1</t>
  </si>
  <si>
    <t>SISTEMA DE CÓMPUTO Y COMUNICACIONES</t>
  </si>
  <si>
    <t>OFICINA Y CAMPAMENTO EN OBRA</t>
  </si>
  <si>
    <t>ARRENDAMIENTO + SERVICIOS</t>
  </si>
  <si>
    <t>3.5</t>
  </si>
  <si>
    <t>PAPELERIA</t>
  </si>
  <si>
    <t>3.4</t>
  </si>
  <si>
    <t>SECRETARIA</t>
  </si>
  <si>
    <t>GASTOS OFICINA CENTRAL</t>
  </si>
  <si>
    <t>2.4</t>
  </si>
  <si>
    <t>2.1</t>
  </si>
  <si>
    <t>PERSONAL TÉCNICO NO PROFESIONAL DE  OBRA - VIÁTICOS</t>
  </si>
  <si>
    <t>1.6</t>
  </si>
  <si>
    <t>1.4</t>
  </si>
  <si>
    <t>1.2</t>
  </si>
  <si>
    <t>RESIDENTE DE OBRA</t>
  </si>
  <si>
    <t>EQUIPO PROFESIONAL</t>
  </si>
  <si>
    <t>VALOR PARCIAL</t>
  </si>
  <si>
    <t>PLAZO</t>
  </si>
  <si>
    <t>DEDIC. %</t>
  </si>
  <si>
    <t xml:space="preserve">PREST. SOC. </t>
  </si>
  <si>
    <t>VALOR MENSUAL</t>
  </si>
  <si>
    <t>ADMINISTRACIÓN, IMPREVISTOS Y UTILIDADES - AIU</t>
  </si>
  <si>
    <t>Resistencia al desgaste de los agregados de tamaños menores a 37,5 mm (1 1/2") por medio de la máquina de los ángeles.</t>
  </si>
  <si>
    <t>SEL002</t>
  </si>
  <si>
    <t>Resistencia a la compresión de cilindros de concreto (método normal)</t>
  </si>
  <si>
    <t>SEL007</t>
  </si>
  <si>
    <t>Relaciones de humedad - masa unitaria seca en los suelos (ensayo modificado de compactación - Proctor Modificado) con corrección del peso unitario y contenido de agua</t>
  </si>
  <si>
    <t>SEL004</t>
  </si>
  <si>
    <t>Relación de Soporte del Suelo en el laboratorio (CBR en el laboratorio) remodelado y sumergido. Suelos granulares (3 puntos)</t>
  </si>
  <si>
    <t>SEL005</t>
  </si>
  <si>
    <t>Granulometría por tamizado con lavado sobre tamiz No 200</t>
  </si>
  <si>
    <t>SEL001</t>
  </si>
  <si>
    <t>Densidad de compactación del suelo en campo, método del cono de arena</t>
  </si>
  <si>
    <t>SEL008</t>
  </si>
  <si>
    <t>Diseños de mezcla para una resistencia determinada (Incluye ensayos a agregados y verificación de resistencia)</t>
  </si>
  <si>
    <t>SEL006</t>
  </si>
  <si>
    <t>Determinación de terrones de arcilla y partículas deleznables en los agregados</t>
  </si>
  <si>
    <t>SEL003</t>
  </si>
  <si>
    <t>DERECHO A BOTADERO</t>
  </si>
  <si>
    <t>SE004</t>
  </si>
  <si>
    <t>Compactación, densidad, estabilidad y flujo por briqueta para asfaltos</t>
  </si>
  <si>
    <t>SEL009</t>
  </si>
  <si>
    <t>COMISIÓN TOPOGRÁFICA (1 TOP. + 1 CAD. 1)</t>
  </si>
  <si>
    <t>SE002</t>
  </si>
  <si>
    <t>COMISIÓN TOPOGRÁFICA (1 TOP. + 1 CAD. 1 + 1 CAD. 2)</t>
  </si>
  <si>
    <t>SE001</t>
  </si>
  <si>
    <t>ARRIENDO OFICINA DE CAMPO + DOTACIÓN</t>
  </si>
  <si>
    <t>SE003</t>
  </si>
  <si>
    <t>ADQUISICIÓN DE CARTOGRAFIA (IMÁGENES DE SATELITE Y FOTOS AÉREAS EXISTENTES) S/COMPROBANTE PAGO</t>
  </si>
  <si>
    <t>SE005</t>
  </si>
  <si>
    <t>LISTADO DE INSUMOS - SERVICIOS</t>
  </si>
  <si>
    <t>TOTAL EPP ANUAL</t>
  </si>
  <si>
    <t>KIT DE ARNÉS CON ESLINGA INTEGRADA - 3M 
1 ANUAL CADA 4 PERSONAS</t>
  </si>
  <si>
    <t>ARNÉS DE SEGURIDAD  + ESLINGA</t>
  </si>
  <si>
    <t>CHALECO MULTIFUNCIONAL
1 SEMESTRAL A CADA TRABAJADOR</t>
  </si>
  <si>
    <t>CHALECOS REFLECTIVOS</t>
  </si>
  <si>
    <t>TAPON OIDO SILICONADO
1 MENSUAL POR CADA TRABAJADOR</t>
  </si>
  <si>
    <t>TAPONES AUDITIVOS SENCILLOS</t>
  </si>
  <si>
    <t>RESPIRADOR N95 VÁLVULA CARBÓN ACTIVADO
2 ANUALES POR PERSONA</t>
  </si>
  <si>
    <t>TAPABOCAS</t>
  </si>
  <si>
    <t>GAFAS SEGURIDAD CREONTE LENTE OSCURO AF
2 ANUALES POR PERSONA</t>
  </si>
  <si>
    <t>MONOGAFAS</t>
  </si>
  <si>
    <t>TAFILETE CINTA CASCO
2 ANUALES ADICIONAL POR PERSONA</t>
  </si>
  <si>
    <t>TAFILETES</t>
  </si>
  <si>
    <t>CASCO ECO DIELECTRICO RATCHET BLANCO
1 ANUAL POR PERSONA</t>
  </si>
  <si>
    <t>CASCO</t>
  </si>
  <si>
    <t>OBSERVACIONES</t>
  </si>
  <si>
    <t>VR. TOTAL</t>
  </si>
  <si>
    <t>VR. UNIT.</t>
  </si>
  <si>
    <t>CÁLCULO EPP PARA PERSONAL DE OFICINA (NO INCLUYE DOTACIÓN PAPSO)</t>
  </si>
  <si>
    <t>PROTECTOR OIDO COPA 23 DECÍBELES 
1 MENSUAL CADA 10 TRABAJADORES</t>
  </si>
  <si>
    <t>PROTECTORES AUDITIVOS DE COPA</t>
  </si>
  <si>
    <t>TAPON OIDO 32 DECÍBELES DESECHABLE CORDON 
1 SEMANAL POR CADA TRABAJADOR</t>
  </si>
  <si>
    <t>GAFAS DE SEGURIDAD LENTE CLARO
1 SEMANAL CADA 5 TRABAJADORES (DEMOLICIÓN)</t>
  </si>
  <si>
    <t>DELANTAL NEGRO VESTIFLEX 81X118CM
1 MENSUAL CADA 20 PERSONAS (CORTADORES)</t>
  </si>
  <si>
    <t>DELANTAL IMPERMEABLE</t>
  </si>
  <si>
    <t>CHALECO CONSTRUCCIÓN
1 TRIMESTRAL A CADA TRABAJADOR</t>
  </si>
  <si>
    <t>GUANTE PVC SEMICORRUGADO AZUL MANGA 60CM
1 QUINCENAL CADA 20 PERSONAS (CORTADORES)</t>
  </si>
  <si>
    <t>PAR</t>
  </si>
  <si>
    <t>GUANTES LARGOS</t>
  </si>
  <si>
    <t>GUANTE ALGODÓN LATEX
1 QUINCENAL A CADA TRABAJADOR</t>
  </si>
  <si>
    <t>GUANTES GENERALES</t>
  </si>
  <si>
    <t>GUANTE CARNAZA REFORZADO LARGO
1 SEMANAL CADA 10 PERSONAS (FIERREROS)</t>
  </si>
  <si>
    <t>GUANTES CARNAZA</t>
  </si>
  <si>
    <t>CASCO ECO TIPO I CREMALLERA
1 ANUAL POR PERSONA</t>
  </si>
  <si>
    <t>CÁLCULO EPP PARA PERSONAL DE OBRA (NO INCLUYE DOTACIÓN PAPSO)</t>
  </si>
  <si>
    <t>Total anual</t>
  </si>
  <si>
    <t>Frecuencia</t>
  </si>
  <si>
    <t>Total Dotación</t>
  </si>
  <si>
    <t>BLUSA 3/4 MANGA LARGA CAQUI</t>
  </si>
  <si>
    <t>Camisa</t>
  </si>
  <si>
    <t>JEAN CLASICO LABORAL INDIGO AZUL</t>
  </si>
  <si>
    <t>Pantalón</t>
  </si>
  <si>
    <t>BOTA TRABAJO PUNTA ACERO MIAMI</t>
  </si>
  <si>
    <t>Par</t>
  </si>
  <si>
    <t>Calzado</t>
  </si>
  <si>
    <t>VALOR / UN</t>
  </si>
  <si>
    <t>TOTAL ANUAL</t>
  </si>
  <si>
    <t>KIT ELEMENTOS DE PROTECCIÓN PERSONAL</t>
  </si>
  <si>
    <t xml:space="preserve">DOTACIÓN </t>
  </si>
  <si>
    <t>EXAMEN DE INGRESO - EGRESO</t>
  </si>
  <si>
    <t>ICBF - VERIFICAR CREE
(C + D) X 3%</t>
  </si>
  <si>
    <t>SENA - VERIFICAR CREE
(C + D) X 2%</t>
  </si>
  <si>
    <t>CAJA DE COMPENSACION 
(C + D) x 4%</t>
  </si>
  <si>
    <t>RIESGOS PROFESIONALES 
(C + D) x FACTOR DE RIESGO</t>
  </si>
  <si>
    <t>AFP (PENSION)
(C + D) x 12%</t>
  </si>
  <si>
    <t>EPS (SALUD) - VERIFICAR CREE
(C + D) x 8.5%</t>
  </si>
  <si>
    <t>FONDO INDUSTRIA DE LA CONSTRUCCIÓN SENA - FIC
(SMMLV x 12 / 40)</t>
  </si>
  <si>
    <t>PRIMA DE SERVICIOS
(A + B)</t>
  </si>
  <si>
    <t>VACACIONES 
(A + B) / 2</t>
  </si>
  <si>
    <t>INTERES DE CESANTIA 
(F x 12%)</t>
  </si>
  <si>
    <t>(F) CESANTIAS 
(C + D) x12%</t>
  </si>
  <si>
    <t>(D) AUXILIO TRANSPORTE ANUAL 
(B x 12)</t>
  </si>
  <si>
    <t>(C) SUELDO ANUAL 
(A x 12)</t>
  </si>
  <si>
    <t>(B) AUXILIO TRANSPORTE MES</t>
  </si>
  <si>
    <t>(A) SALARIO MES</t>
  </si>
  <si>
    <t>SALARIO MENSUAL SMMLV</t>
  </si>
  <si>
    <t>ADMÓN</t>
  </si>
  <si>
    <t>OBRA</t>
  </si>
  <si>
    <t>TÉCNICO AMBIENTAL</t>
  </si>
  <si>
    <t>INGENIERO FORESTAL</t>
  </si>
  <si>
    <t>INGENIERO AMBIENTAL</t>
  </si>
  <si>
    <t>INGENIERO ELECTRICISTA</t>
  </si>
  <si>
    <t>INGENIERO ESPECIALISTA HIDRÁULICO</t>
  </si>
  <si>
    <t>INGENIERO REVISOR ESTRUCTURAL</t>
  </si>
  <si>
    <t>INGENIERO ESPECIALISTA ESTRUCTURAL</t>
  </si>
  <si>
    <t>ARQUITECTO DISEÑADOR</t>
  </si>
  <si>
    <t>ARQUITECTO ESPECIALISTA PAISAJISMO</t>
  </si>
  <si>
    <t xml:space="preserve">ARQUITECTO ESPECIALISTA URBANISMO </t>
  </si>
  <si>
    <t>GEÓLOGO</t>
  </si>
  <si>
    <t>INGENIERO ESPECIALISTA GEOTECNIA</t>
  </si>
  <si>
    <t>DIBUJANTE</t>
  </si>
  <si>
    <t>DIRECTOR DE CONSULTORÍA</t>
  </si>
  <si>
    <t>TECNÓLOGO SIG</t>
  </si>
  <si>
    <t>INGENIERO SIG</t>
  </si>
  <si>
    <t>AUXILIAR PARE-SIGA</t>
  </si>
  <si>
    <t>PATIERO</t>
  </si>
  <si>
    <t>AUXILIAR HERRAMIENTA</t>
  </si>
  <si>
    <t>OPERADOR EQUIPO PESADO</t>
  </si>
  <si>
    <t>OPERADOR EQUIPO MEDIANO</t>
  </si>
  <si>
    <t>OFICIAL HIERRO</t>
  </si>
  <si>
    <t>OFICIAL DE OBRA BLANCA</t>
  </si>
  <si>
    <t>OFICIAL PINTOR</t>
  </si>
  <si>
    <t>AYUDANTE CARPINTERO</t>
  </si>
  <si>
    <t>AYUDANTE PLOMERO</t>
  </si>
  <si>
    <t>AYUDANTE ELÉCTRICO</t>
  </si>
  <si>
    <t>OFICIAL ELÉCTRICO</t>
  </si>
  <si>
    <t>MAESTRO SEGUNDO</t>
  </si>
  <si>
    <t>MAESTRO PRIMERO</t>
  </si>
  <si>
    <t>CADENERO 1</t>
  </si>
  <si>
    <t>VIGILANTE</t>
  </si>
  <si>
    <t>MENSAJERO</t>
  </si>
  <si>
    <t>AUXILIAR DE ALMACÉN</t>
  </si>
  <si>
    <t>ALMACENISTA</t>
  </si>
  <si>
    <t>CONTADOR</t>
  </si>
  <si>
    <t>ASESOR LEGAL</t>
  </si>
  <si>
    <t>TECNÓLOGO SST</t>
  </si>
  <si>
    <t>AUXILIAR DE RESIDENCIA</t>
  </si>
  <si>
    <t>RESIDENTE SOCIAL</t>
  </si>
  <si>
    <t>RESIDENTE AMBIENTAL</t>
  </si>
  <si>
    <t>RESIDENTE DE INTERVENTORÍA</t>
  </si>
  <si>
    <t>DIRECTOR DE INTERVENTORÍA</t>
  </si>
  <si>
    <t>DIRECTOR DE OBRA</t>
  </si>
  <si>
    <t>MO056</t>
  </si>
  <si>
    <t>MO055</t>
  </si>
  <si>
    <t>CÁLCULO DE FACTOR PRESTACIONAL</t>
  </si>
  <si>
    <t>Ayudantes Entendido</t>
  </si>
  <si>
    <t>acarreo interno</t>
  </si>
  <si>
    <t>Herramienta menor 10% mano de obra</t>
  </si>
  <si>
    <t>MEMORIA DE CANTIDADES</t>
  </si>
  <si>
    <t>DETALLE</t>
  </si>
  <si>
    <t>FACTOR</t>
  </si>
  <si>
    <t>A (ML)</t>
  </si>
  <si>
    <t>B(M2)</t>
  </si>
  <si>
    <t>C(M3)</t>
  </si>
  <si>
    <t>TOTAL</t>
  </si>
  <si>
    <t>Acarreo intero</t>
  </si>
  <si>
    <t>oficial obra</t>
  </si>
  <si>
    <t xml:space="preserve">  </t>
  </si>
  <si>
    <t>UND</t>
  </si>
  <si>
    <t xml:space="preserve">Oficial </t>
  </si>
  <si>
    <t>Ayudantes raso (2)</t>
  </si>
  <si>
    <t xml:space="preserve">pulidora [dia]
</t>
  </si>
  <si>
    <t>m2</t>
  </si>
  <si>
    <t>Oficial</t>
  </si>
  <si>
    <t>und</t>
  </si>
  <si>
    <t>herramienta menor</t>
  </si>
  <si>
    <t>insumo de materiales</t>
  </si>
  <si>
    <t>ESTAMPILLAS PROJUSTICIA</t>
  </si>
  <si>
    <t>LEONARDO FAVIO VILLALOBOS</t>
  </si>
  <si>
    <t>T.P: 25850-032141 CND</t>
  </si>
  <si>
    <t>LEONARDO VILLALOBOS</t>
  </si>
  <si>
    <t>PROFESIONAL UNIVERSITARIO</t>
  </si>
  <si>
    <t>SECRETARIA DE PLANEACION Y HABITAD</t>
  </si>
  <si>
    <t>ADMINISTRACION EDURHA DABEIBA</t>
  </si>
  <si>
    <t xml:space="preserve"> COSTOS DIRECTOS</t>
  </si>
  <si>
    <t>COSTOS INDIRECTOS  AU</t>
  </si>
  <si>
    <t>COSTOS DIRECTOS + INDIRECTOS)</t>
  </si>
  <si>
    <t>TOTAL COSTOS DEL PROYECTO</t>
  </si>
  <si>
    <t>Ingeniero C</t>
  </si>
  <si>
    <t>Excavacion manual en materal comun, no incluye transporte. Solo acarreo interno.</t>
  </si>
  <si>
    <t>ESTRUCTURAS EN CONCRETO.</t>
  </si>
  <si>
    <t xml:space="preserve">Concreto Clase H (Ciclópeo con concreto clase D - 21 MPa y Piedra de 2" a 4") </t>
  </si>
  <si>
    <t xml:space="preserve">Suministro, transporte y colocación de Acero de refuerzo fy=420 Mpa (Grado 60) </t>
  </si>
  <si>
    <t>ACERO DE REFUERZO Y SUB ESTRUCTURA DEL PUENTE</t>
  </si>
  <si>
    <t>Lleno manual para estructuras con material de préstamo (tipo arenilla) hasta obtener una densidad mínima del 95%,
de la obtenida en el ensayo del Proctor modificado. Incluye, material, acarreo interno, conformación, compactación</t>
  </si>
  <si>
    <t xml:space="preserve">Compactador tipo Canguro (Incluye combustible) [dia]
</t>
  </si>
  <si>
    <t>Suministro, transporte y colocación de Concreto Clase D (21MPa) para Muros, aletas y demas estructuras, formaleta para acabado a la vista, desmoldante, y todos los demás elementos necesarios para su correcta construcción y funcionamiento</t>
  </si>
  <si>
    <t>Andamio estructural multidireccional modulo estandar 1.4 x 1.4 x 2 m</t>
  </si>
  <si>
    <t>Sierra circular manual para 8 1/4" [dia</t>
  </si>
  <si>
    <t>Taladro roto percutor hasta 5/8 [dia]</t>
  </si>
  <si>
    <t>Vibrador Eléctrico tipo aguja a 110 volt. con manguera. [dia]</t>
  </si>
  <si>
    <t>herramienta menor 10% Mano de obra</t>
  </si>
  <si>
    <t>Larguero madera comun 4cmx8cmx2.80</t>
  </si>
  <si>
    <t>Alambre recocido C 18</t>
  </si>
  <si>
    <t>Clavos comun de 2"</t>
  </si>
  <si>
    <t>Tubo PVC de 1/2" acueducto puesto en obra</t>
  </si>
  <si>
    <t>M</t>
  </si>
  <si>
    <t>Ayudante Raso(4)</t>
  </si>
  <si>
    <t>Vibrador de concreto a gasolina (alquiler) [dia]</t>
  </si>
  <si>
    <t>Ayudantes rasos(4)</t>
  </si>
  <si>
    <t>Ayudante entendido(2)</t>
  </si>
  <si>
    <t>diferencial de 5 toneladas</t>
  </si>
  <si>
    <t>Ayudante raso (6)</t>
  </si>
  <si>
    <t>Oficial (2)</t>
  </si>
  <si>
    <t>ayudante raso</t>
  </si>
  <si>
    <t>zarpa de muros y aleta para contener llenos</t>
  </si>
  <si>
    <t>vastago del muro y aletas para contener llenos</t>
  </si>
  <si>
    <t>debajo de zarpa de muros de contencion y aletas</t>
  </si>
  <si>
    <t>acero zarpa de muro de contencion y aletas</t>
  </si>
  <si>
    <t>acero longitudinal vastago del muro de contencion y aletas</t>
  </si>
  <si>
    <t>acero transversal de astago del muro de contencion y aletas</t>
  </si>
  <si>
    <t>PESO KG</t>
  </si>
  <si>
    <t>ELEMENTOS</t>
  </si>
  <si>
    <t>EXCAVACIONES Y MOVIMIENTOS DE TIERRA.</t>
  </si>
  <si>
    <t>TRANSPORTE DE MATERIALES E INSUMOS</t>
  </si>
  <si>
    <t>M3/KM</t>
  </si>
  <si>
    <t>UNA MULA COBRA 50 MIL PESOS LA CARGA LA CUAL CONSTA DE 2 BULTOS</t>
  </si>
  <si>
    <t>1 btos</t>
  </si>
  <si>
    <t>transporte</t>
  </si>
  <si>
    <t>1 m3</t>
  </si>
  <si>
    <t>son</t>
  </si>
  <si>
    <t>25 bultos</t>
  </si>
  <si>
    <t>1 bulto</t>
  </si>
  <si>
    <t>0,04M3</t>
  </si>
  <si>
    <t>1M3</t>
  </si>
  <si>
    <t>25 BULTOS</t>
  </si>
  <si>
    <t>a</t>
  </si>
  <si>
    <t>25*25000</t>
  </si>
  <si>
    <t>esto para 3 km</t>
  </si>
  <si>
    <t>ahora convertimos esto a 1 km</t>
  </si>
  <si>
    <t>tarifa para 3km</t>
  </si>
  <si>
    <t>distancia</t>
  </si>
  <si>
    <t>costo m3/km</t>
  </si>
  <si>
    <t>triturado de 3/4"</t>
  </si>
  <si>
    <t>(M3-KG)</t>
  </si>
  <si>
    <t>PINTURA Y ACABADOS PARA COMPONENTES DE MADERA DEL PUENTE</t>
  </si>
  <si>
    <t>Remplazo de listones de madera  de 4" x 2" x 3m para Pasamanos; incluye elementos de fijacion y todo lo necesario para su correcto funcionamiento.</t>
  </si>
  <si>
    <t>ELEMENTOS EN MADERA PARA LA  SUPER ESTRUCTURA DEL PUENTE DE MADERA</t>
  </si>
  <si>
    <t>ELEMENTOS EN MADERA PARA TABLERO DEL PUENTE - ESTRUCTURA DE CUBIERTA</t>
  </si>
  <si>
    <t>Transporte de Insumos para construccion para distancias de 0 a 2000 m medidos a partir de 100 m. en lomo de mula</t>
  </si>
  <si>
    <t>Remplazo de vigas secundarias en cuartones de madera de 3" x 4" x 3m, en zona de (VIGATRANSVERSAL) distribuidos en toda la longitud del puente de 12m, incluye elementos de fijacion y todo lo necesario para su correcto funcionamiento.</t>
  </si>
  <si>
    <t>Remplazo de Vigas secundarias  cuartones de madera de 3" x 3" x 2m en zona de (viga TRANSVERSAL- INTERMEDIOS) distribuidos en toda la longitud del puente de 12m, incluye elementos de fijacion y todo lo necesario para su correcto funcionamiento.</t>
  </si>
  <si>
    <t xml:space="preserve">Remplazo de listones de madera 3" x 3" x 1.5 m en zona de (PASAMANOS - ARRIOSTRAMIENTO INCLINADO) distribuidos en toda la longitud del puente de 12m incluye elementos de fijacion y todo lo necesario para su correcto </t>
  </si>
  <si>
    <t xml:space="preserve">Remplazo de cuartones de madera verticales  de 3" x 4" x 2.5m para soporte de(PORTICO VERTICAL) distribuidos en toda la longitud del puente de 12m, incluye elementos de fijacion y todo lo necesario para su correcto </t>
  </si>
  <si>
    <t>Remplazo de Tablones de madera de 2" x 8" x 2m en zona de (TABLERO DEL PUENTE) distribuidos en toda la longitud del puente de 12m, incluye elementos de fijacion y todo lo necesario para su correcto funcionamiento.</t>
  </si>
  <si>
    <t>Pintura en esmalte para proteccion de  elementos de madera del puente (alfardas, vigas principales, vigas secundarias, pasamanos, listones verticales, y estructura de cubierta)</t>
  </si>
  <si>
    <t>zona para cimentacion de aletas</t>
  </si>
  <si>
    <t>excavacion zona de aproximacion</t>
  </si>
  <si>
    <t xml:space="preserve">ESTRUCTURA PRINCIPAL - VIGAS DURMIENTES  </t>
  </si>
  <si>
    <t>VIGA RANSVERSAL CADA 1.7 METROS Y SE SUMA UNA AL FINAL</t>
  </si>
  <si>
    <t>VIGA RANSVERSAL CADA 1.7 METROS INTRMEDIOS Y SE SUMA UNA AL FINAL</t>
  </si>
  <si>
    <t>SON  7  ARRIOSTRAMIENTOS INCLINADOS  - POR CADA LADO</t>
  </si>
  <si>
    <t>SON 3 LINEAS DE LISTONES DE MADERA EN CADA LADO POR TODA LA LONGITUD DEL PUENTE</t>
  </si>
  <si>
    <t>SON 7 CUARTONES VERTICALES POR CADA LADO Y SON 2 LADOS</t>
  </si>
  <si>
    <t>SON 12ML DEL PUENTE Y SE PONEN TABLONES DE 20CM</t>
  </si>
  <si>
    <t>Remplazo de vigas secundarias en listones de madera de 3" x 3" x 3m, en zona (LONGITUDINAL DE APOYO ALFARDAS) de acuerdo a la longitud del puente de 12m incluye elementos de fijacion y todo lo necesario para su correcto funcionamiento.</t>
  </si>
  <si>
    <t>Remplazo de Alfardas de madera  de 4" x 2" x 2m para estructura de cubierta ; incluye elementos de fijacion y todo lo necesario para su correcto funcionamiento.</t>
  </si>
  <si>
    <t>SON 2 LADOS , Y EN CADA LADO TIENE 15 ALFARDAS CADA 1.6 M</t>
  </si>
  <si>
    <t>SON 2 LADOS DE LA CUBIERTA Y CADA LADO TIENE 3 CORREAS POR TODA LA LONGITUD DEL TECHO DEL PUENTE DE 12M</t>
  </si>
  <si>
    <t>ELEMENTOS EN MADERA PARA PROTECCION LATERAL  Y ESTRUCTURA VERTICAL</t>
  </si>
  <si>
    <t>SON 4  LINEAS DE LARGUERO EN TODO EL ANCHO  DEL PUENTE Y UNA EN EL CABALLETE</t>
  </si>
  <si>
    <t>SON 3 LINEAS DE LISTONES DE MADERA EN CADA LADO POR TODA LA LONGITUD DEL PUENTE (PASAMANOS)</t>
  </si>
  <si>
    <t>suministro tranporte e instalacion de laminas de zinc para techo del puente</t>
  </si>
  <si>
    <t>CUBIERTA EN TEJAS DE ZINC PARA TECHO DEL PUENTE</t>
  </si>
  <si>
    <t>material para el techo en tejas de zinc onduladas m2</t>
  </si>
  <si>
    <t>madera para el puente sumado todos los ml de madera ml</t>
  </si>
  <si>
    <t>aceros de refuerzo kg</t>
  </si>
  <si>
    <t>insumos para concreto ciclopeo m3</t>
  </si>
  <si>
    <t>insumos para concretos  de 21mp m3</t>
  </si>
  <si>
    <t>Transporte en mula de material m3-km (MATERIALES DE CONSTRUCCION)</t>
  </si>
  <si>
    <t>Transporte de materiales e insumos de construccion para distancias de 0- 70km - desde zona urbana hasta vereda la argelia.</t>
  </si>
  <si>
    <t>ÚND</t>
  </si>
  <si>
    <t>Remplazo de correas de madera  de 2" x 1" x 3m para estructura de cubierta ; incluye elementos de fijacion y todo lo necesario para su correcto funcionamiento.</t>
  </si>
  <si>
    <t>Remplazo de vigas Principales  (DURMIENTES) de madera, dispuestas de forma longitudinal con dimenesiones de 6" x 4" x 6ml  para estructura del puente.</t>
  </si>
  <si>
    <t>(DURMIENTES) de madera, dispuestas de forma longitudinal con dimenesiones de 6" x 4" x 6 ml</t>
  </si>
  <si>
    <t>ESTRUCTURA PRINCIPAL - VIGAS DURMIENTES SON 3 QUE SOPORTAN EL PUENTE  X TODA LA LONGITUD DE 12ML</t>
  </si>
  <si>
    <t>cuartones de madera de 3" x 4" x 3m MADERA DE ALTA RESISTENCIA</t>
  </si>
  <si>
    <t>CUARTONES DE madera de 3" x 3" x 2m MADERA DE ALTA RESISTENCIA</t>
  </si>
  <si>
    <t>CLAVOS COMUNES 1½ A 5"</t>
  </si>
  <si>
    <t>Ayudantes rasos(1)</t>
  </si>
  <si>
    <t xml:space="preserve"> listones de madera  de 4" x 2" x 3m DE ALTA RESISTENCIA</t>
  </si>
  <si>
    <t>TABLONES DE MADERA DE 2" X8" X 2 madera de alta resistencia</t>
  </si>
  <si>
    <t>ayudante raso (1)</t>
  </si>
  <si>
    <t xml:space="preserve">   </t>
  </si>
  <si>
    <t>Remplazo de vigas secundarias en listones de madera de 3" x 4" x 2.5 m, en zona de (VIGATRANSVERSAL DEL TECHO) de acuerdo a la longitud del puente de 12m, incluye elementos de fijacion y todo lo necesario para su correcto funcionamiento.</t>
  </si>
  <si>
    <t xml:space="preserve"> Alfardas de madera  de 4" x 2" x 2m para estructura de cubierta</t>
  </si>
  <si>
    <t xml:space="preserve"> correas de madera  de 2" x 1" x 3m para estructura de cubierta</t>
  </si>
  <si>
    <t>Stacon Negro 5 GLS Pintura Inmunizante e Impermeabilizante</t>
  </si>
  <si>
    <t xml:space="preserve">    </t>
  </si>
  <si>
    <t>Teja Zinc Ondulada 2.134x0.80mt Cal 34 0.20mm</t>
  </si>
  <si>
    <t xml:space="preserve">SON 4  LINEAS DE LARGUERO EN TODO EL ANCHO  DEL PUENTE </t>
  </si>
  <si>
    <t>REPARACION DE PUENTE DE MADERA PARA CAMINOS DE HERRADURA QUE CONECTA LA VEREDA CHAMBUSCADO CON LA VEREDA LA  ARGELIA  Y DEMAS VEREDAS VECINAS DEL  MUNICIPIO DE DABEIBA ANTIOQUIA.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</si>
</sst>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5" formatCode="&quot;$&quot;\ #,##0;\-&quot;$&quot;\ #,##0"/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&quot;$&quot;\ #,##0.00"/>
    <numFmt numFmtId="166" formatCode="&quot;$&quot;#,##0."/>
    <numFmt numFmtId="167" formatCode="#,##0.000000"/>
    <numFmt numFmtId="168" formatCode="#,##0.00000"/>
    <numFmt numFmtId="169" formatCode="0.00000_ ;\-0.00000\ "/>
    <numFmt numFmtId="170" formatCode="#,##0.00&quot; KM&quot;"/>
    <numFmt numFmtId="171" formatCode="#,##0.0&quot; MESES&quot;"/>
    <numFmt numFmtId="172" formatCode="0.000%"/>
    <numFmt numFmtId="173" formatCode="_-&quot;$&quot;\ * #,##0_-;\-&quot;$&quot;\ * #,##0_-;_-&quot;$&quot;\ * &quot;-&quot;??_-;_-@_-"/>
    <numFmt numFmtId="174" formatCode="#,##0&quot; DÍAS&quot;"/>
    <numFmt numFmtId="175" formatCode="#,##0.00&quot; SMMLV&quot;"/>
    <numFmt numFmtId="176" formatCode="0.00000"/>
  </numFmts>
  <fonts count="5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Times New Roman"/>
      <family val="1"/>
    </font>
    <font>
      <b/>
      <sz val="18"/>
      <color theme="1"/>
      <name val="Calisto MT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b/>
      <sz val="8"/>
      <color rgb="FF000000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8"/>
      <color rgb="FF000000"/>
      <name val="Calibri"/>
      <family val="2"/>
    </font>
    <font>
      <sz val="8"/>
      <name val="Calibri"/>
      <family val="2"/>
    </font>
    <font>
      <sz val="9"/>
      <color indexed="8"/>
      <name val="Calibri"/>
      <family val="2"/>
    </font>
    <font>
      <b/>
      <sz val="9"/>
      <color indexed="8"/>
      <name val="Calibri"/>
      <family val="2"/>
    </font>
    <font>
      <b/>
      <sz val="10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strike/>
      <sz val="11"/>
      <color theme="1"/>
      <name val="Calibri"/>
      <family val="2"/>
      <scheme val="minor"/>
    </font>
    <font>
      <sz val="9"/>
      <name val="Calibri"/>
      <family val="2"/>
    </font>
    <font>
      <b/>
      <sz val="9"/>
      <name val="Calibri"/>
      <family val="2"/>
    </font>
    <font>
      <b/>
      <sz val="16"/>
      <color indexed="8"/>
      <name val="Calibri"/>
      <family val="2"/>
    </font>
    <font>
      <sz val="10"/>
      <color indexed="8"/>
      <name val="Calibri"/>
      <family val="2"/>
    </font>
    <font>
      <b/>
      <sz val="20"/>
      <color indexed="8"/>
      <name val="Calibri"/>
      <family val="2"/>
    </font>
    <font>
      <sz val="9"/>
      <color theme="1"/>
      <name val="Calibri"/>
      <family val="2"/>
      <scheme val="minor"/>
    </font>
    <font>
      <sz val="11"/>
      <color indexed="8"/>
      <name val="Calibri"/>
      <family val="2"/>
    </font>
    <font>
      <b/>
      <u/>
      <sz val="11"/>
      <color rgb="FFC00000"/>
      <name val="Arial Narrow"/>
      <family val="2"/>
    </font>
    <font>
      <b/>
      <sz val="11"/>
      <color theme="3"/>
      <name val="Arial Narrow"/>
      <family val="2"/>
    </font>
    <font>
      <b/>
      <i/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8"/>
      <color indexed="8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</font>
    <font>
      <b/>
      <sz val="11"/>
      <color rgb="FFFF0000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u/>
      <sz val="11"/>
      <color theme="10"/>
      <name val="Arial Narrow"/>
      <family val="2"/>
    </font>
    <font>
      <sz val="11"/>
      <name val="Arial Narrow"/>
      <family val="2"/>
    </font>
    <font>
      <b/>
      <sz val="14"/>
      <name val="Arial Narrow"/>
      <family val="2"/>
    </font>
    <font>
      <b/>
      <sz val="12"/>
      <color theme="1"/>
      <name val="Arial Narrow"/>
      <family val="2"/>
    </font>
    <font>
      <b/>
      <sz val="16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Arial Narrow"/>
    </font>
    <font>
      <sz val="10"/>
      <name val="Stylus BT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0" fontId="31" fillId="0" borderId="0"/>
    <xf numFmtId="0" fontId="37" fillId="0" borderId="0" applyNumberForma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65">
    <xf numFmtId="0" fontId="0" fillId="0" borderId="0" xfId="0"/>
    <xf numFmtId="4" fontId="0" fillId="0" borderId="0" xfId="0" applyNumberFormat="1"/>
    <xf numFmtId="4" fontId="2" fillId="0" borderId="0" xfId="0" applyNumberFormat="1" applyFont="1"/>
    <xf numFmtId="0" fontId="2" fillId="0" borderId="0" xfId="0" applyFont="1"/>
    <xf numFmtId="0" fontId="2" fillId="0" borderId="0" xfId="0" applyFont="1" applyAlignment="1">
      <alignment horizontal="center"/>
    </xf>
    <xf numFmtId="44" fontId="0" fillId="0" borderId="0" xfId="1" applyFont="1"/>
    <xf numFmtId="44" fontId="0" fillId="0" borderId="0" xfId="0" applyNumberFormat="1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3" xfId="0" applyBorder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6" fontId="0" fillId="0" borderId="1" xfId="0" applyNumberFormat="1" applyBorder="1"/>
    <xf numFmtId="165" fontId="0" fillId="0" borderId="1" xfId="0" applyNumberFormat="1" applyBorder="1" applyAlignment="1">
      <alignment vertical="center"/>
    </xf>
    <xf numFmtId="165" fontId="0" fillId="0" borderId="1" xfId="0" applyNumberFormat="1" applyBorder="1"/>
    <xf numFmtId="165" fontId="2" fillId="0" borderId="2" xfId="0" applyNumberFormat="1" applyFont="1" applyBorder="1"/>
    <xf numFmtId="0" fontId="0" fillId="0" borderId="1" xfId="0" applyBorder="1" applyAlignment="1">
      <alignment horizontal="center"/>
    </xf>
    <xf numFmtId="165" fontId="2" fillId="0" borderId="1" xfId="0" applyNumberFormat="1" applyFont="1" applyBorder="1"/>
    <xf numFmtId="10" fontId="0" fillId="0" borderId="1" xfId="0" applyNumberFormat="1" applyBorder="1"/>
    <xf numFmtId="6" fontId="0" fillId="0" borderId="0" xfId="0" applyNumberFormat="1"/>
    <xf numFmtId="6" fontId="2" fillId="0" borderId="1" xfId="0" applyNumberFormat="1" applyFont="1" applyBorder="1"/>
    <xf numFmtId="6" fontId="0" fillId="0" borderId="1" xfId="0" applyNumberFormat="1" applyBorder="1" applyAlignment="1">
      <alignment horizontal="right"/>
    </xf>
    <xf numFmtId="165" fontId="0" fillId="0" borderId="0" xfId="0" applyNumberFormat="1"/>
    <xf numFmtId="4" fontId="0" fillId="0" borderId="0" xfId="0" applyNumberFormat="1" applyAlignment="1">
      <alignment horizontal="right"/>
    </xf>
    <xf numFmtId="4" fontId="0" fillId="0" borderId="1" xfId="0" applyNumberFormat="1" applyBorder="1" applyAlignment="1">
      <alignment horizontal="right"/>
    </xf>
    <xf numFmtId="165" fontId="3" fillId="2" borderId="1" xfId="0" applyNumberFormat="1" applyFont="1" applyFill="1" applyBorder="1" applyAlignment="1">
      <alignment vertical="center"/>
    </xf>
    <xf numFmtId="165" fontId="2" fillId="2" borderId="1" xfId="0" applyNumberFormat="1" applyFont="1" applyFill="1" applyBorder="1"/>
    <xf numFmtId="0" fontId="0" fillId="2" borderId="0" xfId="0" applyFill="1"/>
    <xf numFmtId="0" fontId="4" fillId="0" borderId="0" xfId="0" applyFont="1"/>
    <xf numFmtId="49" fontId="0" fillId="0" borderId="0" xfId="0" applyNumberForma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/>
    </xf>
    <xf numFmtId="164" fontId="11" fillId="0" borderId="0" xfId="3" applyNumberFormat="1" applyFont="1" applyAlignment="1">
      <alignment vertical="center"/>
    </xf>
    <xf numFmtId="0" fontId="12" fillId="0" borderId="0" xfId="3" applyFont="1" applyAlignment="1">
      <alignment horizontal="center" vertical="center"/>
    </xf>
    <xf numFmtId="0" fontId="11" fillId="0" borderId="0" xfId="3" applyFont="1" applyAlignment="1">
      <alignment horizontal="center" vertical="center" wrapText="1"/>
    </xf>
    <xf numFmtId="0" fontId="11" fillId="0" borderId="0" xfId="3" applyFont="1" applyAlignment="1">
      <alignment vertical="center"/>
    </xf>
    <xf numFmtId="0" fontId="11" fillId="0" borderId="9" xfId="3" applyFont="1" applyBorder="1" applyAlignment="1">
      <alignment vertical="center"/>
    </xf>
    <xf numFmtId="166" fontId="13" fillId="3" borderId="6" xfId="0" applyNumberFormat="1" applyFont="1" applyFill="1" applyBorder="1" applyAlignment="1">
      <alignment horizontal="right" vertical="center" readingOrder="1"/>
    </xf>
    <xf numFmtId="166" fontId="16" fillId="0" borderId="0" xfId="0" applyNumberFormat="1" applyFont="1" applyAlignment="1">
      <alignment horizontal="right" vertical="center" readingOrder="1"/>
    </xf>
    <xf numFmtId="0" fontId="13" fillId="0" borderId="0" xfId="0" applyFont="1" applyAlignment="1">
      <alignment vertical="center" readingOrder="1"/>
    </xf>
    <xf numFmtId="0" fontId="14" fillId="0" borderId="0" xfId="0" applyFont="1" applyAlignment="1">
      <alignment vertical="center"/>
    </xf>
    <xf numFmtId="166" fontId="13" fillId="4" borderId="6" xfId="0" applyNumberFormat="1" applyFont="1" applyFill="1" applyBorder="1" applyAlignment="1">
      <alignment horizontal="right" vertical="center" readingOrder="1"/>
    </xf>
    <xf numFmtId="10" fontId="13" fillId="4" borderId="6" xfId="0" applyNumberFormat="1" applyFont="1" applyFill="1" applyBorder="1" applyAlignment="1">
      <alignment horizontal="right" vertical="center" readingOrder="1"/>
    </xf>
    <xf numFmtId="166" fontId="16" fillId="0" borderId="6" xfId="0" applyNumberFormat="1" applyFont="1" applyBorder="1" applyAlignment="1">
      <alignment horizontal="right" vertical="center" readingOrder="1"/>
    </xf>
    <xf numFmtId="10" fontId="16" fillId="0" borderId="6" xfId="0" applyNumberFormat="1" applyFont="1" applyBorder="1" applyAlignment="1">
      <alignment horizontal="right" vertical="center" readingOrder="1"/>
    </xf>
    <xf numFmtId="166" fontId="13" fillId="5" borderId="6" xfId="0" applyNumberFormat="1" applyFont="1" applyFill="1" applyBorder="1" applyAlignment="1">
      <alignment horizontal="center" vertical="center" readingOrder="1"/>
    </xf>
    <xf numFmtId="166" fontId="13" fillId="0" borderId="0" xfId="0" applyNumberFormat="1" applyFont="1" applyAlignment="1">
      <alignment horizontal="right" vertical="center" readingOrder="1"/>
    </xf>
    <xf numFmtId="0" fontId="13" fillId="0" borderId="0" xfId="0" applyFont="1" applyAlignment="1">
      <alignment horizontal="right" vertical="center" readingOrder="1"/>
    </xf>
    <xf numFmtId="164" fontId="13" fillId="4" borderId="6" xfId="0" applyNumberFormat="1" applyFont="1" applyFill="1" applyBorder="1" applyAlignment="1">
      <alignment horizontal="right" vertical="center" readingOrder="1"/>
    </xf>
    <xf numFmtId="0" fontId="16" fillId="0" borderId="0" xfId="0" applyFont="1" applyAlignment="1">
      <alignment horizontal="center" vertical="center" readingOrder="1"/>
    </xf>
    <xf numFmtId="166" fontId="13" fillId="0" borderId="6" xfId="0" applyNumberFormat="1" applyFont="1" applyBorder="1" applyAlignment="1">
      <alignment horizontal="right" vertical="center" readingOrder="1"/>
    </xf>
    <xf numFmtId="0" fontId="13" fillId="0" borderId="10" xfId="0" applyFont="1" applyBorder="1" applyAlignment="1">
      <alignment horizontal="center" vertical="center" readingOrder="1"/>
    </xf>
    <xf numFmtId="167" fontId="13" fillId="0" borderId="0" xfId="0" applyNumberFormat="1" applyFont="1" applyAlignment="1">
      <alignment horizontal="left" vertical="center" readingOrder="1"/>
    </xf>
    <xf numFmtId="0" fontId="15" fillId="0" borderId="0" xfId="0" applyFont="1" applyAlignment="1">
      <alignment vertical="center"/>
    </xf>
    <xf numFmtId="164" fontId="16" fillId="0" borderId="6" xfId="0" applyNumberFormat="1" applyFont="1" applyBorder="1" applyAlignment="1">
      <alignment horizontal="right" vertical="center" readingOrder="1"/>
    </xf>
    <xf numFmtId="164" fontId="16" fillId="0" borderId="11" xfId="0" applyNumberFormat="1" applyFont="1" applyBorder="1" applyAlignment="1">
      <alignment horizontal="center" vertical="center" readingOrder="1"/>
    </xf>
    <xf numFmtId="168" fontId="16" fillId="7" borderId="6" xfId="0" applyNumberFormat="1" applyFont="1" applyFill="1" applyBorder="1" applyAlignment="1">
      <alignment horizontal="center" vertical="center" readingOrder="1"/>
    </xf>
    <xf numFmtId="0" fontId="16" fillId="0" borderId="11" xfId="0" applyFont="1" applyBorder="1" applyAlignment="1">
      <alignment horizontal="center" vertical="center" readingOrder="1"/>
    </xf>
    <xf numFmtId="4" fontId="17" fillId="0" borderId="6" xfId="3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readingOrder="1"/>
    </xf>
    <xf numFmtId="164" fontId="16" fillId="0" borderId="14" xfId="0" applyNumberFormat="1" applyFont="1" applyBorder="1" applyAlignment="1">
      <alignment horizontal="right" vertical="center" readingOrder="1"/>
    </xf>
    <xf numFmtId="168" fontId="16" fillId="0" borderId="6" xfId="0" applyNumberFormat="1" applyFont="1" applyBorder="1" applyAlignment="1">
      <alignment horizontal="center" vertical="center" readingOrder="1"/>
    </xf>
    <xf numFmtId="4" fontId="16" fillId="7" borderId="14" xfId="0" applyNumberFormat="1" applyFont="1" applyFill="1" applyBorder="1" applyAlignment="1">
      <alignment horizontal="center" vertical="center" readingOrder="1"/>
    </xf>
    <xf numFmtId="168" fontId="16" fillId="7" borderId="14" xfId="0" applyNumberFormat="1" applyFont="1" applyFill="1" applyBorder="1" applyAlignment="1">
      <alignment horizontal="center" vertical="center" readingOrder="1"/>
    </xf>
    <xf numFmtId="0" fontId="13" fillId="5" borderId="14" xfId="0" applyFont="1" applyFill="1" applyBorder="1" applyAlignment="1">
      <alignment horizontal="center" vertical="center" readingOrder="1"/>
    </xf>
    <xf numFmtId="0" fontId="13" fillId="0" borderId="8" xfId="0" applyFont="1" applyBorder="1" applyAlignment="1">
      <alignment horizontal="left" vertical="center" readingOrder="1"/>
    </xf>
    <xf numFmtId="164" fontId="16" fillId="0" borderId="6" xfId="0" applyNumberFormat="1" applyFont="1" applyBorder="1" applyAlignment="1">
      <alignment horizontal="center" vertical="center" readingOrder="1"/>
    </xf>
    <xf numFmtId="4" fontId="16" fillId="0" borderId="14" xfId="0" applyNumberFormat="1" applyFont="1" applyBorder="1" applyAlignment="1">
      <alignment horizontal="center" vertical="center" readingOrder="1"/>
    </xf>
    <xf numFmtId="0" fontId="16" fillId="7" borderId="6" xfId="0" applyFont="1" applyFill="1" applyBorder="1" applyAlignment="1">
      <alignment horizontal="center" vertical="center" readingOrder="1"/>
    </xf>
    <xf numFmtId="4" fontId="17" fillId="7" borderId="6" xfId="3" applyNumberFormat="1" applyFont="1" applyFill="1" applyBorder="1" applyAlignment="1">
      <alignment horizontal="left" vertical="center" wrapText="1"/>
    </xf>
    <xf numFmtId="0" fontId="13" fillId="0" borderId="15" xfId="0" applyFont="1" applyBorder="1" applyAlignment="1">
      <alignment vertical="center" readingOrder="1"/>
    </xf>
    <xf numFmtId="9" fontId="16" fillId="7" borderId="14" xfId="2" applyFont="1" applyFill="1" applyBorder="1" applyAlignment="1">
      <alignment horizontal="center" vertical="center" readingOrder="1"/>
    </xf>
    <xf numFmtId="0" fontId="13" fillId="5" borderId="11" xfId="0" applyFont="1" applyFill="1" applyBorder="1" applyAlignment="1">
      <alignment horizontal="center" vertical="center" readingOrder="1"/>
    </xf>
    <xf numFmtId="0" fontId="13" fillId="0" borderId="0" xfId="0" applyFont="1" applyAlignment="1">
      <alignment horizontal="center" vertical="center" readingOrder="1"/>
    </xf>
    <xf numFmtId="5" fontId="16" fillId="0" borderId="6" xfId="0" applyNumberFormat="1" applyFont="1" applyBorder="1" applyAlignment="1">
      <alignment horizontal="center" vertical="center" readingOrder="1"/>
    </xf>
    <xf numFmtId="9" fontId="16" fillId="0" borderId="6" xfId="2" applyFont="1" applyFill="1" applyBorder="1" applyAlignment="1">
      <alignment horizontal="center" vertical="center" readingOrder="1"/>
    </xf>
    <xf numFmtId="0" fontId="16" fillId="0" borderId="6" xfId="0" applyFont="1" applyBorder="1" applyAlignment="1">
      <alignment horizontal="center" vertical="center" readingOrder="1"/>
    </xf>
    <xf numFmtId="0" fontId="14" fillId="0" borderId="6" xfId="0" applyFont="1" applyBorder="1" applyAlignment="1">
      <alignment horizontal="center" vertical="center"/>
    </xf>
    <xf numFmtId="169" fontId="16" fillId="7" borderId="6" xfId="0" applyNumberFormat="1" applyFont="1" applyFill="1" applyBorder="1" applyAlignment="1">
      <alignment horizontal="center" vertical="center" readingOrder="1"/>
    </xf>
    <xf numFmtId="44" fontId="18" fillId="0" borderId="6" xfId="1" applyFont="1" applyBorder="1" applyAlignment="1">
      <alignment vertical="center" wrapText="1"/>
    </xf>
    <xf numFmtId="0" fontId="18" fillId="0" borderId="6" xfId="3" applyFont="1" applyBorder="1" applyAlignment="1">
      <alignment horizontal="center" vertical="center" wrapText="1"/>
    </xf>
    <xf numFmtId="0" fontId="18" fillId="7" borderId="6" xfId="3" applyFont="1" applyFill="1" applyBorder="1" applyAlignment="1">
      <alignment horizontal="center" vertical="center" wrapText="1"/>
    </xf>
    <xf numFmtId="164" fontId="19" fillId="6" borderId="6" xfId="3" applyNumberFormat="1" applyFont="1" applyFill="1" applyBorder="1" applyAlignment="1">
      <alignment horizontal="center" vertical="center"/>
    </xf>
    <xf numFmtId="0" fontId="19" fillId="6" borderId="6" xfId="3" applyFont="1" applyFill="1" applyBorder="1" applyAlignment="1">
      <alignment horizontal="center" vertical="center"/>
    </xf>
    <xf numFmtId="0" fontId="19" fillId="6" borderId="6" xfId="3" applyFont="1" applyFill="1" applyBorder="1" applyAlignment="1">
      <alignment horizontal="center" vertical="center" wrapText="1"/>
    </xf>
    <xf numFmtId="164" fontId="0" fillId="0" borderId="0" xfId="0" applyNumberFormat="1"/>
    <xf numFmtId="166" fontId="13" fillId="0" borderId="10" xfId="0" applyNumberFormat="1" applyFont="1" applyBorder="1" applyAlignment="1">
      <alignment horizontal="right" vertical="center" readingOrder="1"/>
    </xf>
    <xf numFmtId="0" fontId="24" fillId="0" borderId="0" xfId="0" applyFont="1"/>
    <xf numFmtId="164" fontId="25" fillId="7" borderId="6" xfId="3" applyNumberFormat="1" applyFont="1" applyFill="1" applyBorder="1" applyAlignment="1">
      <alignment horizontal="center" vertical="center"/>
    </xf>
    <xf numFmtId="4" fontId="25" fillId="7" borderId="6" xfId="3" applyNumberFormat="1" applyFont="1" applyFill="1" applyBorder="1" applyAlignment="1">
      <alignment horizontal="center" vertical="center"/>
    </xf>
    <xf numFmtId="4" fontId="25" fillId="7" borderId="6" xfId="3" applyNumberFormat="1" applyFont="1" applyFill="1" applyBorder="1" applyAlignment="1">
      <alignment horizontal="left" vertical="center" wrapText="1"/>
    </xf>
    <xf numFmtId="4" fontId="25" fillId="0" borderId="6" xfId="3" applyNumberFormat="1" applyFont="1" applyBorder="1" applyAlignment="1">
      <alignment horizontal="center" vertical="center" wrapText="1"/>
    </xf>
    <xf numFmtId="42" fontId="0" fillId="0" borderId="0" xfId="4" applyFont="1"/>
    <xf numFmtId="4" fontId="26" fillId="0" borderId="12" xfId="3" applyNumberFormat="1" applyFont="1" applyBorder="1" applyAlignment="1">
      <alignment vertical="center" wrapText="1"/>
    </xf>
    <xf numFmtId="4" fontId="26" fillId="0" borderId="7" xfId="3" applyNumberFormat="1" applyFont="1" applyBorder="1" applyAlignment="1">
      <alignment vertical="center" wrapText="1"/>
    </xf>
    <xf numFmtId="4" fontId="26" fillId="0" borderId="13" xfId="3" applyNumberFormat="1" applyFont="1" applyBorder="1" applyAlignment="1">
      <alignment vertical="center" wrapText="1"/>
    </xf>
    <xf numFmtId="164" fontId="25" fillId="0" borderId="6" xfId="3" applyNumberFormat="1" applyFont="1" applyBorder="1" applyAlignment="1">
      <alignment horizontal="center" vertical="center"/>
    </xf>
    <xf numFmtId="4" fontId="25" fillId="0" borderId="6" xfId="3" applyNumberFormat="1" applyFont="1" applyBorder="1" applyAlignment="1">
      <alignment horizontal="center" vertical="center"/>
    </xf>
    <xf numFmtId="4" fontId="25" fillId="0" borderId="6" xfId="3" applyNumberFormat="1" applyFont="1" applyBorder="1" applyAlignment="1">
      <alignment horizontal="left" vertical="center" wrapText="1"/>
    </xf>
    <xf numFmtId="164" fontId="26" fillId="0" borderId="13" xfId="3" applyNumberFormat="1" applyFont="1" applyBorder="1" applyAlignment="1">
      <alignment vertical="center" wrapText="1"/>
    </xf>
    <xf numFmtId="164" fontId="20" fillId="12" borderId="6" xfId="3" applyNumberFormat="1" applyFont="1" applyFill="1" applyBorder="1" applyAlignment="1">
      <alignment horizontal="center" vertical="center" wrapText="1"/>
    </xf>
    <xf numFmtId="0" fontId="20" fillId="12" borderId="6" xfId="3" applyFont="1" applyFill="1" applyBorder="1" applyAlignment="1">
      <alignment horizontal="center" vertical="center" wrapText="1"/>
    </xf>
    <xf numFmtId="0" fontId="28" fillId="0" borderId="0" xfId="3" applyFont="1" applyAlignment="1">
      <alignment vertical="center"/>
    </xf>
    <xf numFmtId="0" fontId="28" fillId="0" borderId="0" xfId="3" applyFont="1" applyAlignment="1">
      <alignment vertical="center" wrapText="1"/>
    </xf>
    <xf numFmtId="164" fontId="26" fillId="0" borderId="6" xfId="3" applyNumberFormat="1" applyFont="1" applyBorder="1" applyAlignment="1">
      <alignment vertical="center" wrapText="1"/>
    </xf>
    <xf numFmtId="164" fontId="25" fillId="7" borderId="0" xfId="3" applyNumberFormat="1" applyFont="1" applyFill="1" applyAlignment="1">
      <alignment horizontal="center" vertical="center"/>
    </xf>
    <xf numFmtId="4" fontId="25" fillId="7" borderId="0" xfId="3" applyNumberFormat="1" applyFont="1" applyFill="1" applyAlignment="1">
      <alignment horizontal="center" vertical="center"/>
    </xf>
    <xf numFmtId="4" fontId="25" fillId="7" borderId="0" xfId="3" applyNumberFormat="1" applyFont="1" applyFill="1" applyAlignment="1">
      <alignment horizontal="left" vertical="center" wrapText="1"/>
    </xf>
    <xf numFmtId="4" fontId="25" fillId="0" borderId="0" xfId="3" applyNumberFormat="1" applyFont="1" applyAlignment="1">
      <alignment horizontal="center" vertical="center" wrapText="1"/>
    </xf>
    <xf numFmtId="0" fontId="30" fillId="0" borderId="0" xfId="0" applyFont="1"/>
    <xf numFmtId="4" fontId="25" fillId="7" borderId="6" xfId="3" applyNumberFormat="1" applyFont="1" applyFill="1" applyBorder="1" applyAlignment="1">
      <alignment horizontal="center" vertical="center" wrapText="1"/>
    </xf>
    <xf numFmtId="9" fontId="25" fillId="7" borderId="6" xfId="2" applyFont="1" applyFill="1" applyBorder="1" applyAlignment="1">
      <alignment horizontal="center" vertical="center"/>
    </xf>
    <xf numFmtId="164" fontId="19" fillId="12" borderId="6" xfId="3" applyNumberFormat="1" applyFont="1" applyFill="1" applyBorder="1" applyAlignment="1">
      <alignment horizontal="center" vertical="center" wrapText="1"/>
    </xf>
    <xf numFmtId="0" fontId="19" fillId="12" borderId="6" xfId="3" applyFont="1" applyFill="1" applyBorder="1" applyAlignment="1">
      <alignment horizontal="center" vertical="center" wrapText="1"/>
    </xf>
    <xf numFmtId="164" fontId="28" fillId="0" borderId="0" xfId="3" applyNumberFormat="1" applyFont="1" applyAlignment="1">
      <alignment vertical="center"/>
    </xf>
    <xf numFmtId="0" fontId="28" fillId="0" borderId="0" xfId="3" applyFont="1" applyAlignment="1">
      <alignment horizontal="center" vertical="center" wrapText="1"/>
    </xf>
    <xf numFmtId="0" fontId="29" fillId="11" borderId="6" xfId="3" applyFont="1" applyFill="1" applyBorder="1" applyAlignment="1">
      <alignment horizontal="center" vertical="center"/>
    </xf>
    <xf numFmtId="0" fontId="27" fillId="10" borderId="6" xfId="3" applyFont="1" applyFill="1" applyBorder="1" applyAlignment="1">
      <alignment horizontal="center" vertical="center" wrapText="1"/>
    </xf>
    <xf numFmtId="0" fontId="20" fillId="8" borderId="6" xfId="3" applyFont="1" applyFill="1" applyBorder="1" applyAlignment="1">
      <alignment horizontal="center" vertical="center"/>
    </xf>
    <xf numFmtId="0" fontId="32" fillId="0" borderId="0" xfId="5" applyFont="1"/>
    <xf numFmtId="0" fontId="33" fillId="0" borderId="0" xfId="5" applyFont="1"/>
    <xf numFmtId="0" fontId="34" fillId="0" borderId="0" xfId="0" applyFont="1" applyAlignment="1">
      <alignment horizontal="justify" vertical="center"/>
    </xf>
    <xf numFmtId="0" fontId="35" fillId="7" borderId="6" xfId="0" applyFont="1" applyFill="1" applyBorder="1" applyAlignment="1">
      <alignment vertical="center"/>
    </xf>
    <xf numFmtId="0" fontId="36" fillId="0" borderId="6" xfId="0" applyFont="1" applyBorder="1" applyAlignment="1">
      <alignment vertical="center" wrapText="1"/>
    </xf>
    <xf numFmtId="170" fontId="35" fillId="7" borderId="6" xfId="2" applyNumberFormat="1" applyFont="1" applyFill="1" applyBorder="1" applyAlignment="1">
      <alignment horizontal="left" vertical="center"/>
    </xf>
    <xf numFmtId="171" fontId="35" fillId="7" borderId="6" xfId="2" applyNumberFormat="1" applyFont="1" applyFill="1" applyBorder="1" applyAlignment="1">
      <alignment horizontal="left" vertical="center"/>
    </xf>
    <xf numFmtId="172" fontId="35" fillId="0" borderId="6" xfId="2" applyNumberFormat="1" applyFont="1" applyBorder="1" applyAlignment="1">
      <alignment horizontal="left" vertical="center"/>
    </xf>
    <xf numFmtId="5" fontId="0" fillId="0" borderId="0" xfId="0" applyNumberFormat="1"/>
    <xf numFmtId="0" fontId="38" fillId="0" borderId="0" xfId="6" applyFont="1" applyAlignment="1">
      <alignment horizontal="justify" vertical="center" wrapText="1"/>
    </xf>
    <xf numFmtId="5" fontId="35" fillId="0" borderId="6" xfId="4" applyNumberFormat="1" applyFont="1" applyFill="1" applyBorder="1" applyAlignment="1">
      <alignment horizontal="left" vertical="center"/>
    </xf>
    <xf numFmtId="0" fontId="35" fillId="7" borderId="6" xfId="0" applyFont="1" applyFill="1" applyBorder="1" applyAlignment="1">
      <alignment vertical="center" wrapText="1"/>
    </xf>
    <xf numFmtId="0" fontId="35" fillId="7" borderId="6" xfId="0" applyFont="1" applyFill="1" applyBorder="1" applyAlignment="1">
      <alignment horizontal="center" vertical="center"/>
    </xf>
    <xf numFmtId="0" fontId="22" fillId="9" borderId="6" xfId="3" applyFont="1" applyFill="1" applyBorder="1" applyAlignment="1">
      <alignment horizontal="center" vertical="center" wrapText="1"/>
    </xf>
    <xf numFmtId="0" fontId="0" fillId="0" borderId="6" xfId="0" applyBorder="1"/>
    <xf numFmtId="173" fontId="0" fillId="0" borderId="6" xfId="1" applyNumberFormat="1" applyFont="1" applyBorder="1"/>
    <xf numFmtId="173" fontId="0" fillId="0" borderId="6" xfId="1" applyNumberFormat="1" applyFont="1" applyFill="1" applyBorder="1"/>
    <xf numFmtId="10" fontId="28" fillId="0" borderId="6" xfId="2" applyNumberFormat="1" applyFont="1" applyFill="1" applyBorder="1" applyAlignment="1">
      <alignment horizontal="center" vertical="center"/>
    </xf>
    <xf numFmtId="171" fontId="0" fillId="0" borderId="6" xfId="0" applyNumberFormat="1" applyBorder="1"/>
    <xf numFmtId="5" fontId="0" fillId="0" borderId="6" xfId="0" applyNumberFormat="1" applyBorder="1"/>
    <xf numFmtId="0" fontId="20" fillId="0" borderId="6" xfId="3" applyFont="1" applyBorder="1" applyAlignment="1">
      <alignment horizontal="center" vertical="center" wrapText="1"/>
    </xf>
    <xf numFmtId="164" fontId="20" fillId="4" borderId="6" xfId="3" applyNumberFormat="1" applyFont="1" applyFill="1" applyBorder="1" applyAlignment="1">
      <alignment horizontal="center" vertical="center"/>
    </xf>
    <xf numFmtId="0" fontId="20" fillId="4" borderId="6" xfId="3" applyFont="1" applyFill="1" applyBorder="1" applyAlignment="1">
      <alignment horizontal="center" vertical="center" wrapText="1"/>
    </xf>
    <xf numFmtId="0" fontId="20" fillId="4" borderId="6" xfId="3" applyFont="1" applyFill="1" applyBorder="1" applyAlignment="1">
      <alignment horizontal="center" vertical="center"/>
    </xf>
    <xf numFmtId="0" fontId="20" fillId="4" borderId="6" xfId="3" applyFont="1" applyFill="1" applyBorder="1" applyAlignment="1">
      <alignment horizontal="justify" vertical="center" wrapText="1"/>
    </xf>
    <xf numFmtId="10" fontId="28" fillId="0" borderId="6" xfId="2" applyNumberFormat="1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44" fontId="0" fillId="0" borderId="6" xfId="1" applyFont="1" applyBorder="1"/>
    <xf numFmtId="164" fontId="0" fillId="0" borderId="6" xfId="0" applyNumberFormat="1" applyBorder="1"/>
    <xf numFmtId="9" fontId="28" fillId="7" borderId="6" xfId="3" applyNumberFormat="1" applyFont="1" applyFill="1" applyBorder="1" applyAlignment="1">
      <alignment horizontal="center" vertical="center" wrapText="1"/>
    </xf>
    <xf numFmtId="0" fontId="20" fillId="0" borderId="6" xfId="3" applyFont="1" applyBorder="1" applyAlignment="1">
      <alignment horizontal="justify" vertical="center" wrapText="1"/>
    </xf>
    <xf numFmtId="10" fontId="28" fillId="7" borderId="6" xfId="2" applyNumberFormat="1" applyFont="1" applyFill="1" applyBorder="1" applyAlignment="1">
      <alignment horizontal="center" vertical="center" wrapText="1"/>
    </xf>
    <xf numFmtId="0" fontId="20" fillId="0" borderId="6" xfId="3" applyFont="1" applyBorder="1" applyAlignment="1">
      <alignment horizontal="left" vertical="center" wrapText="1"/>
    </xf>
    <xf numFmtId="171" fontId="35" fillId="0" borderId="6" xfId="2" applyNumberFormat="1" applyFont="1" applyFill="1" applyBorder="1" applyAlignment="1">
      <alignment horizontal="center" vertical="center"/>
    </xf>
    <xf numFmtId="164" fontId="28" fillId="0" borderId="6" xfId="3" applyNumberFormat="1" applyFont="1" applyBorder="1" applyAlignment="1">
      <alignment horizontal="center" vertical="center" wrapText="1"/>
    </xf>
    <xf numFmtId="44" fontId="0" fillId="0" borderId="6" xfId="1" applyFont="1" applyBorder="1" applyAlignment="1">
      <alignment horizontal="center"/>
    </xf>
    <xf numFmtId="0" fontId="28" fillId="0" borderId="6" xfId="3" applyFont="1" applyBorder="1" applyAlignment="1">
      <alignment horizontal="center" vertical="center" wrapText="1"/>
    </xf>
    <xf numFmtId="4" fontId="41" fillId="0" borderId="6" xfId="3" applyNumberFormat="1" applyFont="1" applyBorder="1" applyAlignment="1">
      <alignment horizontal="center" vertical="center"/>
    </xf>
    <xf numFmtId="4" fontId="41" fillId="0" borderId="6" xfId="3" applyNumberFormat="1" applyFont="1" applyBorder="1" applyAlignment="1">
      <alignment horizontal="center" vertical="center" wrapText="1"/>
    </xf>
    <xf numFmtId="4" fontId="28" fillId="0" borderId="6" xfId="3" applyNumberFormat="1" applyFont="1" applyBorder="1" applyAlignment="1">
      <alignment horizontal="center" vertical="center" wrapText="1"/>
    </xf>
    <xf numFmtId="44" fontId="20" fillId="12" borderId="6" xfId="1" applyFont="1" applyFill="1" applyBorder="1" applyAlignment="1">
      <alignment horizontal="center" vertical="center" wrapText="1"/>
    </xf>
    <xf numFmtId="4" fontId="20" fillId="12" borderId="6" xfId="3" applyNumberFormat="1" applyFont="1" applyFill="1" applyBorder="1" applyAlignment="1">
      <alignment horizontal="center" vertical="center" wrapText="1"/>
    </xf>
    <xf numFmtId="44" fontId="28" fillId="0" borderId="0" xfId="1" applyFont="1" applyAlignment="1">
      <alignment vertical="center"/>
    </xf>
    <xf numFmtId="4" fontId="28" fillId="0" borderId="0" xfId="3" applyNumberFormat="1" applyFont="1" applyAlignment="1">
      <alignment vertical="center"/>
    </xf>
    <xf numFmtId="44" fontId="28" fillId="0" borderId="0" xfId="1" applyFont="1" applyAlignment="1">
      <alignment horizontal="center" vertical="center"/>
    </xf>
    <xf numFmtId="4" fontId="28" fillId="0" borderId="0" xfId="3" applyNumberFormat="1" applyFont="1" applyAlignment="1">
      <alignment horizontal="center" vertical="center"/>
    </xf>
    <xf numFmtId="0" fontId="28" fillId="0" borderId="0" xfId="3" applyFont="1" applyAlignment="1">
      <alignment horizontal="center" vertical="center"/>
    </xf>
    <xf numFmtId="164" fontId="42" fillId="0" borderId="16" xfId="3" applyNumberFormat="1" applyFont="1" applyBorder="1" applyAlignment="1">
      <alignment horizontal="center" vertical="center"/>
    </xf>
    <xf numFmtId="4" fontId="42" fillId="0" borderId="6" xfId="3" applyNumberFormat="1" applyFont="1" applyBorder="1" applyAlignment="1">
      <alignment horizontal="center" vertical="center"/>
    </xf>
    <xf numFmtId="4" fontId="42" fillId="0" borderId="6" xfId="3" applyNumberFormat="1" applyFont="1" applyBorder="1" applyAlignment="1">
      <alignment horizontal="left" vertical="center"/>
    </xf>
    <xf numFmtId="4" fontId="42" fillId="0" borderId="6" xfId="3" applyNumberFormat="1" applyFont="1" applyBorder="1" applyAlignment="1">
      <alignment horizontal="center" vertical="center" wrapText="1"/>
    </xf>
    <xf numFmtId="164" fontId="42" fillId="0" borderId="6" xfId="3" applyNumberFormat="1" applyFont="1" applyBorder="1" applyAlignment="1">
      <alignment horizontal="center" vertical="center"/>
    </xf>
    <xf numFmtId="0" fontId="42" fillId="2" borderId="6" xfId="3" applyFont="1" applyFill="1" applyBorder="1" applyAlignment="1">
      <alignment horizontal="left" vertical="center" wrapText="1"/>
    </xf>
    <xf numFmtId="164" fontId="42" fillId="7" borderId="6" xfId="3" applyNumberFormat="1" applyFont="1" applyFill="1" applyBorder="1" applyAlignment="1">
      <alignment horizontal="center" vertical="center"/>
    </xf>
    <xf numFmtId="4" fontId="42" fillId="0" borderId="6" xfId="3" applyNumberFormat="1" applyFont="1" applyBorder="1" applyAlignment="1">
      <alignment horizontal="left" vertical="center" wrapText="1"/>
    </xf>
    <xf numFmtId="44" fontId="30" fillId="0" borderId="0" xfId="1" applyFont="1"/>
    <xf numFmtId="0" fontId="43" fillId="0" borderId="0" xfId="0" applyFont="1"/>
    <xf numFmtId="10" fontId="30" fillId="0" borderId="6" xfId="2" applyNumberFormat="1" applyFont="1" applyBorder="1" applyAlignment="1">
      <alignment horizontal="center"/>
    </xf>
    <xf numFmtId="10" fontId="30" fillId="7" borderId="6" xfId="2" applyNumberFormat="1" applyFont="1" applyFill="1" applyBorder="1" applyAlignment="1">
      <alignment horizontal="center"/>
    </xf>
    <xf numFmtId="173" fontId="30" fillId="0" borderId="6" xfId="1" applyNumberFormat="1" applyFont="1" applyBorder="1" applyAlignment="1">
      <alignment horizontal="center"/>
    </xf>
    <xf numFmtId="173" fontId="30" fillId="0" borderId="6" xfId="1" applyNumberFormat="1" applyFont="1" applyBorder="1"/>
    <xf numFmtId="0" fontId="30" fillId="0" borderId="6" xfId="0" applyFont="1" applyBorder="1"/>
    <xf numFmtId="44" fontId="30" fillId="0" borderId="6" xfId="1" applyFont="1" applyBorder="1"/>
    <xf numFmtId="9" fontId="30" fillId="7" borderId="6" xfId="2" applyFont="1" applyFill="1" applyBorder="1" applyAlignment="1">
      <alignment horizontal="center"/>
    </xf>
    <xf numFmtId="0" fontId="30" fillId="7" borderId="6" xfId="0" applyFont="1" applyFill="1" applyBorder="1"/>
    <xf numFmtId="0" fontId="30" fillId="0" borderId="6" xfId="0" applyFont="1" applyBorder="1" applyAlignment="1">
      <alignment horizontal="center"/>
    </xf>
    <xf numFmtId="9" fontId="30" fillId="0" borderId="6" xfId="2" applyFont="1" applyBorder="1" applyAlignment="1">
      <alignment horizontal="center"/>
    </xf>
    <xf numFmtId="164" fontId="19" fillId="6" borderId="6" xfId="3" applyNumberFormat="1" applyFont="1" applyFill="1" applyBorder="1" applyAlignment="1">
      <alignment horizontal="right" vertical="center"/>
    </xf>
    <xf numFmtId="44" fontId="30" fillId="0" borderId="6" xfId="1" applyFont="1" applyBorder="1" applyAlignment="1">
      <alignment horizontal="center"/>
    </xf>
    <xf numFmtId="0" fontId="30" fillId="7" borderId="6" xfId="0" applyFont="1" applyFill="1" applyBorder="1" applyAlignment="1">
      <alignment horizontal="center"/>
    </xf>
    <xf numFmtId="44" fontId="30" fillId="0" borderId="6" xfId="1" applyFont="1" applyBorder="1" applyAlignment="1">
      <alignment vertical="center"/>
    </xf>
    <xf numFmtId="0" fontId="30" fillId="0" borderId="6" xfId="0" applyFont="1" applyBorder="1" applyAlignment="1">
      <alignment vertical="center"/>
    </xf>
    <xf numFmtId="0" fontId="30" fillId="7" borderId="6" xfId="0" applyFont="1" applyFill="1" applyBorder="1" applyAlignment="1">
      <alignment horizontal="center" vertical="center"/>
    </xf>
    <xf numFmtId="0" fontId="30" fillId="7" borderId="6" xfId="0" applyFont="1" applyFill="1" applyBorder="1" applyAlignment="1">
      <alignment wrapText="1"/>
    </xf>
    <xf numFmtId="0" fontId="30" fillId="0" borderId="6" xfId="0" applyFont="1" applyBorder="1" applyAlignment="1">
      <alignment horizontal="center" vertical="center"/>
    </xf>
    <xf numFmtId="2" fontId="30" fillId="0" borderId="6" xfId="0" applyNumberFormat="1" applyFont="1" applyBorder="1" applyAlignment="1">
      <alignment horizontal="center" vertical="center"/>
    </xf>
    <xf numFmtId="0" fontId="30" fillId="7" borderId="6" xfId="0" applyFont="1" applyFill="1" applyBorder="1" applyAlignment="1">
      <alignment horizontal="left" vertical="center" wrapText="1"/>
    </xf>
    <xf numFmtId="2" fontId="30" fillId="0" borderId="6" xfId="0" applyNumberFormat="1" applyFont="1" applyBorder="1" applyAlignment="1">
      <alignment horizontal="center"/>
    </xf>
    <xf numFmtId="44" fontId="30" fillId="7" borderId="6" xfId="1" applyFont="1" applyFill="1" applyBorder="1"/>
    <xf numFmtId="0" fontId="30" fillId="2" borderId="6" xfId="0" applyFont="1" applyFill="1" applyBorder="1" applyAlignment="1">
      <alignment horizontal="center"/>
    </xf>
    <xf numFmtId="44" fontId="25" fillId="0" borderId="6" xfId="1" applyFont="1" applyBorder="1" applyAlignment="1">
      <alignment horizontal="center" vertical="center"/>
    </xf>
    <xf numFmtId="0" fontId="19" fillId="6" borderId="6" xfId="3" applyFont="1" applyFill="1" applyBorder="1" applyAlignment="1">
      <alignment vertical="center"/>
    </xf>
    <xf numFmtId="44" fontId="19" fillId="6" borderId="6" xfId="1" applyFont="1" applyFill="1" applyBorder="1" applyAlignment="1">
      <alignment vertical="center"/>
    </xf>
    <xf numFmtId="164" fontId="19" fillId="3" borderId="6" xfId="3" applyNumberFormat="1" applyFont="1" applyFill="1" applyBorder="1" applyAlignment="1">
      <alignment horizontal="right" vertical="center"/>
    </xf>
    <xf numFmtId="0" fontId="19" fillId="3" borderId="6" xfId="3" applyFont="1" applyFill="1" applyBorder="1" applyAlignment="1">
      <alignment horizontal="center" vertical="center"/>
    </xf>
    <xf numFmtId="44" fontId="19" fillId="3" borderId="6" xfId="1" applyFont="1" applyFill="1" applyBorder="1" applyAlignment="1">
      <alignment horizontal="center" vertical="center"/>
    </xf>
    <xf numFmtId="164" fontId="41" fillId="7" borderId="6" xfId="3" applyNumberFormat="1" applyFont="1" applyFill="1" applyBorder="1" applyAlignment="1">
      <alignment horizontal="center" vertical="center"/>
    </xf>
    <xf numFmtId="4" fontId="41" fillId="7" borderId="6" xfId="3" applyNumberFormat="1" applyFont="1" applyFill="1" applyBorder="1" applyAlignment="1">
      <alignment horizontal="center" vertical="center"/>
    </xf>
    <xf numFmtId="4" fontId="41" fillId="7" borderId="6" xfId="3" applyNumberFormat="1" applyFont="1" applyFill="1" applyBorder="1" applyAlignment="1">
      <alignment horizontal="left" vertical="center"/>
    </xf>
    <xf numFmtId="0" fontId="28" fillId="7" borderId="6" xfId="3" applyFont="1" applyFill="1" applyBorder="1" applyAlignment="1">
      <alignment horizontal="left" vertical="center" wrapText="1"/>
    </xf>
    <xf numFmtId="4" fontId="41" fillId="0" borderId="13" xfId="3" applyNumberFormat="1" applyFont="1" applyBorder="1" applyAlignment="1">
      <alignment horizontal="center" vertical="center" wrapText="1"/>
    </xf>
    <xf numFmtId="0" fontId="28" fillId="7" borderId="6" xfId="3" applyFont="1" applyFill="1" applyBorder="1" applyAlignment="1">
      <alignment horizontal="center" vertical="center" wrapText="1"/>
    </xf>
    <xf numFmtId="164" fontId="41" fillId="0" borderId="6" xfId="3" applyNumberFormat="1" applyFont="1" applyBorder="1" applyAlignment="1">
      <alignment horizontal="center" vertical="center"/>
    </xf>
    <xf numFmtId="0" fontId="28" fillId="0" borderId="6" xfId="3" applyFont="1" applyBorder="1" applyAlignment="1">
      <alignment vertical="center"/>
    </xf>
    <xf numFmtId="0" fontId="28" fillId="0" borderId="6" xfId="3" applyFont="1" applyBorder="1" applyAlignment="1">
      <alignment vertical="center" wrapText="1"/>
    </xf>
    <xf numFmtId="0" fontId="0" fillId="0" borderId="0" xfId="0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9" fillId="0" borderId="10" xfId="0" applyFont="1" applyBorder="1"/>
    <xf numFmtId="0" fontId="18" fillId="0" borderId="0" xfId="3" applyFont="1" applyAlignment="1">
      <alignment vertical="center"/>
    </xf>
    <xf numFmtId="164" fontId="19" fillId="12" borderId="6" xfId="3" applyNumberFormat="1" applyFont="1" applyFill="1" applyBorder="1" applyAlignment="1">
      <alignment horizontal="right" vertical="center"/>
    </xf>
    <xf numFmtId="164" fontId="19" fillId="12" borderId="6" xfId="3" applyNumberFormat="1" applyFont="1" applyFill="1" applyBorder="1" applyAlignment="1">
      <alignment horizontal="right" vertical="center" wrapText="1"/>
    </xf>
    <xf numFmtId="4" fontId="19" fillId="12" borderId="6" xfId="3" applyNumberFormat="1" applyFont="1" applyFill="1" applyBorder="1" applyAlignment="1">
      <alignment horizontal="center" vertical="center" wrapText="1"/>
    </xf>
    <xf numFmtId="0" fontId="19" fillId="12" borderId="6" xfId="3" applyFont="1" applyFill="1" applyBorder="1" applyAlignment="1">
      <alignment horizontal="left" vertical="center" wrapText="1"/>
    </xf>
    <xf numFmtId="164" fontId="18" fillId="0" borderId="6" xfId="7" applyNumberFormat="1" applyFont="1" applyFill="1" applyBorder="1" applyAlignment="1">
      <alignment horizontal="right" vertical="center"/>
    </xf>
    <xf numFmtId="164" fontId="25" fillId="0" borderId="6" xfId="3" applyNumberFormat="1" applyFont="1" applyBorder="1" applyAlignment="1">
      <alignment horizontal="right" vertical="center" wrapText="1"/>
    </xf>
    <xf numFmtId="0" fontId="19" fillId="4" borderId="6" xfId="3" applyFont="1" applyFill="1" applyBorder="1" applyAlignment="1">
      <alignment horizontal="center" vertical="center"/>
    </xf>
    <xf numFmtId="4" fontId="26" fillId="4" borderId="6" xfId="3" applyNumberFormat="1" applyFont="1" applyFill="1" applyBorder="1" applyAlignment="1">
      <alignment horizontal="center" vertical="center"/>
    </xf>
    <xf numFmtId="44" fontId="30" fillId="0" borderId="6" xfId="0" applyNumberFormat="1" applyFont="1" applyBorder="1"/>
    <xf numFmtId="0" fontId="43" fillId="0" borderId="6" xfId="0" applyFont="1" applyBorder="1" applyAlignment="1">
      <alignment horizontal="center"/>
    </xf>
    <xf numFmtId="44" fontId="43" fillId="0" borderId="6" xfId="1" applyFont="1" applyBorder="1" applyAlignment="1">
      <alignment horizontal="center"/>
    </xf>
    <xf numFmtId="14" fontId="0" fillId="0" borderId="0" xfId="0" applyNumberFormat="1"/>
    <xf numFmtId="2" fontId="2" fillId="0" borderId="6" xfId="1" applyNumberFormat="1" applyFont="1" applyBorder="1" applyAlignment="1">
      <alignment horizontal="center"/>
    </xf>
    <xf numFmtId="0" fontId="19" fillId="4" borderId="6" xfId="3" applyFont="1" applyFill="1" applyBorder="1" applyAlignment="1">
      <alignment vertical="center" wrapText="1"/>
    </xf>
    <xf numFmtId="44" fontId="2" fillId="0" borderId="6" xfId="1" applyFont="1" applyBorder="1"/>
    <xf numFmtId="4" fontId="26" fillId="0" borderId="6" xfId="3" applyNumberFormat="1" applyFont="1" applyBorder="1" applyAlignment="1">
      <alignment vertical="center"/>
    </xf>
    <xf numFmtId="4" fontId="18" fillId="0" borderId="6" xfId="3" applyNumberFormat="1" applyFont="1" applyBorder="1" applyAlignment="1">
      <alignment vertical="center" wrapText="1"/>
    </xf>
    <xf numFmtId="4" fontId="25" fillId="0" borderId="6" xfId="3" applyNumberFormat="1" applyFont="1" applyBorder="1" applyAlignment="1">
      <alignment horizontal="left" vertical="center"/>
    </xf>
    <xf numFmtId="4" fontId="18" fillId="7" borderId="6" xfId="3" applyNumberFormat="1" applyFont="1" applyFill="1" applyBorder="1" applyAlignment="1">
      <alignment horizontal="center" vertical="center"/>
    </xf>
    <xf numFmtId="44" fontId="25" fillId="7" borderId="6" xfId="1" applyFont="1" applyFill="1" applyBorder="1" applyAlignment="1">
      <alignment horizontal="center" vertical="center"/>
    </xf>
    <xf numFmtId="4" fontId="25" fillId="4" borderId="6" xfId="3" applyNumberFormat="1" applyFont="1" applyFill="1" applyBorder="1" applyAlignment="1">
      <alignment vertical="center" wrapText="1"/>
    </xf>
    <xf numFmtId="4" fontId="26" fillId="7" borderId="6" xfId="3" applyNumberFormat="1" applyFont="1" applyFill="1" applyBorder="1" applyAlignment="1">
      <alignment horizontal="center" vertical="center"/>
    </xf>
    <xf numFmtId="44" fontId="19" fillId="6" borderId="6" xfId="1" applyFont="1" applyFill="1" applyBorder="1" applyAlignment="1">
      <alignment horizontal="center" vertical="center" wrapText="1"/>
    </xf>
    <xf numFmtId="0" fontId="44" fillId="6" borderId="6" xfId="0" applyFont="1" applyFill="1" applyBorder="1" applyAlignment="1">
      <alignment horizontal="center" vertical="center"/>
    </xf>
    <xf numFmtId="44" fontId="19" fillId="12" borderId="6" xfId="1" applyFont="1" applyFill="1" applyBorder="1" applyAlignment="1">
      <alignment horizontal="center" vertical="center" wrapText="1"/>
    </xf>
    <xf numFmtId="0" fontId="44" fillId="12" borderId="6" xfId="0" applyFont="1" applyFill="1" applyBorder="1" applyAlignment="1">
      <alignment horizontal="center" vertical="center"/>
    </xf>
    <xf numFmtId="0" fontId="26" fillId="3" borderId="6" xfId="3" applyFont="1" applyFill="1" applyBorder="1" applyAlignment="1">
      <alignment horizontal="center" vertical="center"/>
    </xf>
    <xf numFmtId="44" fontId="26" fillId="3" borderId="6" xfId="1" applyFont="1" applyFill="1" applyBorder="1" applyAlignment="1">
      <alignment horizontal="center" vertical="center"/>
    </xf>
    <xf numFmtId="0" fontId="26" fillId="3" borderId="6" xfId="3" applyFont="1" applyFill="1" applyBorder="1" applyAlignment="1">
      <alignment horizontal="center" vertical="center" wrapText="1"/>
    </xf>
    <xf numFmtId="0" fontId="28" fillId="0" borderId="0" xfId="3" applyFont="1" applyAlignment="1">
      <alignment horizontal="left" vertical="center"/>
    </xf>
    <xf numFmtId="44" fontId="28" fillId="0" borderId="0" xfId="1" applyFont="1" applyAlignment="1">
      <alignment horizontal="left" vertical="center"/>
    </xf>
    <xf numFmtId="0" fontId="35" fillId="7" borderId="6" xfId="0" applyFont="1" applyFill="1" applyBorder="1" applyAlignment="1">
      <alignment horizontal="justify" vertical="center" wrapText="1"/>
    </xf>
    <xf numFmtId="0" fontId="18" fillId="0" borderId="6" xfId="3" applyFont="1" applyBorder="1" applyAlignment="1">
      <alignment horizontal="center" vertical="center"/>
    </xf>
    <xf numFmtId="4" fontId="19" fillId="0" borderId="6" xfId="3" applyNumberFormat="1" applyFont="1" applyBorder="1" applyAlignment="1">
      <alignment horizontal="center" vertical="center"/>
    </xf>
    <xf numFmtId="0" fontId="43" fillId="6" borderId="6" xfId="0" applyFont="1" applyFill="1" applyBorder="1" applyAlignment="1">
      <alignment horizontal="center"/>
    </xf>
    <xf numFmtId="0" fontId="0" fillId="7" borderId="6" xfId="0" applyFill="1" applyBorder="1" applyAlignment="1">
      <alignment horizontal="center" vertical="center"/>
    </xf>
    <xf numFmtId="0" fontId="0" fillId="7" borderId="6" xfId="0" applyFill="1" applyBorder="1" applyAlignment="1">
      <alignment wrapText="1"/>
    </xf>
    <xf numFmtId="4" fontId="18" fillId="0" borderId="6" xfId="3" applyNumberFormat="1" applyFont="1" applyBorder="1" applyAlignment="1">
      <alignment horizontal="center" vertical="center"/>
    </xf>
    <xf numFmtId="3" fontId="18" fillId="0" borderId="6" xfId="3" applyNumberFormat="1" applyFont="1" applyBorder="1" applyAlignment="1">
      <alignment horizontal="center" vertical="center"/>
    </xf>
    <xf numFmtId="44" fontId="2" fillId="0" borderId="0" xfId="1" applyFont="1" applyBorder="1" applyAlignment="1">
      <alignment vertical="center"/>
    </xf>
    <xf numFmtId="0" fontId="13" fillId="0" borderId="0" xfId="0" applyFont="1" applyAlignment="1">
      <alignment horizontal="left" vertical="center" readingOrder="1"/>
    </xf>
    <xf numFmtId="0" fontId="16" fillId="0" borderId="0" xfId="0" applyFont="1" applyAlignment="1">
      <alignment horizontal="left" vertical="center" readingOrder="1"/>
    </xf>
    <xf numFmtId="0" fontId="13" fillId="5" borderId="6" xfId="0" applyFont="1" applyFill="1" applyBorder="1" applyAlignment="1">
      <alignment horizontal="center" vertical="center" readingOrder="1"/>
    </xf>
    <xf numFmtId="44" fontId="0" fillId="0" borderId="1" xfId="0" applyNumberFormat="1" applyBorder="1"/>
    <xf numFmtId="44" fontId="0" fillId="0" borderId="0" xfId="1" applyFont="1" applyBorder="1"/>
    <xf numFmtId="44" fontId="45" fillId="0" borderId="0" xfId="0" applyNumberFormat="1" applyFont="1"/>
    <xf numFmtId="176" fontId="0" fillId="0" borderId="0" xfId="0" applyNumberFormat="1"/>
    <xf numFmtId="173" fontId="2" fillId="13" borderId="0" xfId="1" applyNumberFormat="1" applyFont="1" applyFill="1" applyBorder="1"/>
    <xf numFmtId="0" fontId="2" fillId="0" borderId="0" xfId="0" applyFont="1" applyAlignment="1">
      <alignment horizontal="center" vertical="center"/>
    </xf>
    <xf numFmtId="44" fontId="0" fillId="0" borderId="1" xfId="0" applyNumberFormat="1" applyBorder="1" applyAlignment="1">
      <alignment horizontal="right"/>
    </xf>
    <xf numFmtId="0" fontId="2" fillId="0" borderId="21" xfId="0" applyFont="1" applyBorder="1" applyAlignment="1">
      <alignment horizontal="center" vertical="center"/>
    </xf>
    <xf numFmtId="0" fontId="46" fillId="14" borderId="0" xfId="0" applyFont="1" applyFill="1" applyAlignment="1">
      <alignment horizontal="center" vertical="center" wrapText="1"/>
    </xf>
    <xf numFmtId="0" fontId="47" fillId="14" borderId="0" xfId="0" applyFont="1" applyFill="1" applyAlignment="1">
      <alignment horizontal="justify" vertical="center" wrapText="1"/>
    </xf>
    <xf numFmtId="4" fontId="46" fillId="14" borderId="0" xfId="0" applyNumberFormat="1" applyFont="1" applyFill="1" applyAlignment="1">
      <alignment horizontal="right" vertical="center" wrapText="1" indent="2"/>
    </xf>
    <xf numFmtId="0" fontId="46" fillId="0" borderId="0" xfId="0" applyFont="1" applyAlignment="1">
      <alignment horizontal="justify" vertical="center" wrapText="1"/>
    </xf>
    <xf numFmtId="0" fontId="46" fillId="0" borderId="0" xfId="0" applyFont="1" applyAlignment="1">
      <alignment horizontal="center" vertical="center" wrapText="1"/>
    </xf>
    <xf numFmtId="4" fontId="46" fillId="0" borderId="0" xfId="0" applyNumberFormat="1" applyFont="1" applyAlignment="1">
      <alignment horizontal="right" vertical="center" wrapText="1" indent="2"/>
    </xf>
    <xf numFmtId="0" fontId="48" fillId="0" borderId="0" xfId="6" applyFont="1" applyFill="1" applyBorder="1" applyAlignment="1">
      <alignment horizontal="center" vertical="center" wrapText="1"/>
    </xf>
    <xf numFmtId="0" fontId="49" fillId="0" borderId="0" xfId="0" applyFont="1" applyAlignment="1">
      <alignment horizontal="justify" vertical="center" wrapText="1"/>
    </xf>
    <xf numFmtId="0" fontId="48" fillId="0" borderId="0" xfId="6" applyFont="1" applyFill="1" applyBorder="1" applyAlignment="1">
      <alignment horizontal="center"/>
    </xf>
    <xf numFmtId="0" fontId="47" fillId="0" borderId="0" xfId="0" applyFont="1" applyAlignment="1">
      <alignment horizontal="center" vertical="center" wrapText="1"/>
    </xf>
    <xf numFmtId="3" fontId="46" fillId="0" borderId="0" xfId="0" applyNumberFormat="1" applyFont="1" applyAlignment="1">
      <alignment horizontal="right" vertical="center" wrapText="1" indent="2"/>
    </xf>
    <xf numFmtId="3" fontId="46" fillId="14" borderId="0" xfId="0" applyNumberFormat="1" applyFont="1" applyFill="1" applyAlignment="1">
      <alignment horizontal="right" vertical="center" wrapText="1" indent="2"/>
    </xf>
    <xf numFmtId="164" fontId="47" fillId="14" borderId="0" xfId="0" applyNumberFormat="1" applyFont="1" applyFill="1" applyAlignment="1">
      <alignment vertical="center" wrapText="1"/>
    </xf>
    <xf numFmtId="3" fontId="46" fillId="0" borderId="0" xfId="0" applyNumberFormat="1" applyFont="1" applyAlignment="1">
      <alignment vertical="center" wrapText="1"/>
    </xf>
    <xf numFmtId="164" fontId="46" fillId="0" borderId="0" xfId="0" applyNumberFormat="1" applyFont="1" applyAlignment="1">
      <alignment vertical="center" wrapText="1"/>
    </xf>
    <xf numFmtId="0" fontId="50" fillId="0" borderId="0" xfId="0" applyFont="1" applyAlignment="1">
      <alignment horizontal="center" vertical="center" wrapText="1"/>
    </xf>
    <xf numFmtId="0" fontId="46" fillId="0" borderId="0" xfId="0" applyFont="1" applyAlignment="1">
      <alignment horizontal="right" vertical="center" wrapText="1"/>
    </xf>
    <xf numFmtId="10" fontId="46" fillId="0" borderId="0" xfId="0" applyNumberFormat="1" applyFont="1" applyAlignment="1">
      <alignment horizontal="right" vertical="center" wrapText="1"/>
    </xf>
    <xf numFmtId="0" fontId="47" fillId="14" borderId="0" xfId="0" applyFont="1" applyFill="1" applyAlignment="1">
      <alignment horizontal="center" vertical="center" wrapText="1"/>
    </xf>
    <xf numFmtId="0" fontId="51" fillId="6" borderId="0" xfId="0" applyFont="1" applyFill="1" applyAlignment="1">
      <alignment horizontal="center" vertical="center" wrapText="1"/>
    </xf>
    <xf numFmtId="0" fontId="51" fillId="6" borderId="0" xfId="0" applyFont="1" applyFill="1" applyAlignment="1">
      <alignment horizontal="right" vertical="center" wrapText="1"/>
    </xf>
    <xf numFmtId="0" fontId="53" fillId="6" borderId="0" xfId="0" applyFont="1" applyFill="1"/>
    <xf numFmtId="164" fontId="51" fillId="6" borderId="0" xfId="0" applyNumberFormat="1" applyFont="1" applyFill="1" applyAlignment="1">
      <alignment vertical="center" wrapText="1"/>
    </xf>
    <xf numFmtId="0" fontId="54" fillId="0" borderId="0" xfId="0" applyFont="1" applyAlignment="1">
      <alignment horizontal="center" vertical="center" wrapText="1"/>
    </xf>
    <xf numFmtId="4" fontId="54" fillId="0" borderId="0" xfId="0" applyNumberFormat="1" applyFont="1" applyAlignment="1">
      <alignment horizontal="right" vertical="center" wrapText="1" indent="2"/>
    </xf>
    <xf numFmtId="3" fontId="54" fillId="0" borderId="0" xfId="0" applyNumberFormat="1" applyFont="1" applyAlignment="1">
      <alignment horizontal="right" vertical="center" wrapText="1" indent="2"/>
    </xf>
    <xf numFmtId="2" fontId="0" fillId="0" borderId="3" xfId="0" applyNumberFormat="1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4" fillId="0" borderId="26" xfId="0" applyFont="1" applyBorder="1"/>
    <xf numFmtId="0" fontId="0" fillId="0" borderId="27" xfId="0" applyBorder="1"/>
    <xf numFmtId="173" fontId="2" fillId="13" borderId="0" xfId="1" applyNumberFormat="1" applyFont="1" applyFill="1"/>
    <xf numFmtId="0" fontId="55" fillId="0" borderId="0" xfId="0" applyFont="1"/>
    <xf numFmtId="4" fontId="0" fillId="7" borderId="6" xfId="0" applyNumberForma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 readingOrder="1"/>
    </xf>
    <xf numFmtId="0" fontId="13" fillId="5" borderId="28" xfId="0" applyFont="1" applyFill="1" applyBorder="1" applyAlignment="1">
      <alignment horizontal="center" vertical="center" readingOrder="1"/>
    </xf>
    <xf numFmtId="4" fontId="16" fillId="0" borderId="6" xfId="0" applyNumberFormat="1" applyFont="1" applyBorder="1" applyAlignment="1">
      <alignment horizontal="center" vertical="center" readingOrder="1"/>
    </xf>
    <xf numFmtId="4" fontId="16" fillId="0" borderId="6" xfId="0" applyNumberFormat="1" applyFont="1" applyBorder="1" applyAlignment="1">
      <alignment horizontal="center" vertical="center" wrapText="1" readingOrder="1"/>
    </xf>
    <xf numFmtId="9" fontId="16" fillId="0" borderId="14" xfId="2" applyFont="1" applyFill="1" applyBorder="1" applyAlignment="1">
      <alignment horizontal="center" vertical="center" readingOrder="1"/>
    </xf>
    <xf numFmtId="43" fontId="16" fillId="0" borderId="14" xfId="8" applyFont="1" applyFill="1" applyBorder="1" applyAlignment="1">
      <alignment horizontal="center" vertical="center" readingOrder="1"/>
    </xf>
    <xf numFmtId="0" fontId="54" fillId="0" borderId="0" xfId="0" applyFont="1" applyAlignment="1">
      <alignment horizontal="justify" vertical="center" wrapText="1"/>
    </xf>
    <xf numFmtId="4" fontId="0" fillId="0" borderId="1" xfId="0" applyNumberFormat="1" applyBorder="1" applyAlignment="1">
      <alignment horizontal="center"/>
    </xf>
    <xf numFmtId="0" fontId="37" fillId="0" borderId="0" xfId="6" applyFill="1" applyBorder="1" applyAlignment="1">
      <alignment horizontal="center" vertical="center" wrapText="1"/>
    </xf>
    <xf numFmtId="0" fontId="37" fillId="0" borderId="0" xfId="6" applyAlignment="1">
      <alignment horizontal="center" vertical="center"/>
    </xf>
    <xf numFmtId="0" fontId="37" fillId="0" borderId="0" xfId="6" applyFill="1" applyAlignment="1">
      <alignment horizontal="center" vertical="center" wrapText="1"/>
    </xf>
    <xf numFmtId="9" fontId="46" fillId="0" borderId="0" xfId="0" applyNumberFormat="1" applyFont="1" applyAlignment="1">
      <alignment horizontal="right" vertical="center" wrapText="1"/>
    </xf>
    <xf numFmtId="0" fontId="39" fillId="0" borderId="0" xfId="6" applyFont="1" applyFill="1" applyAlignment="1">
      <alignment horizontal="justify" wrapText="1"/>
    </xf>
    <xf numFmtId="0" fontId="0" fillId="0" borderId="0" xfId="0" applyAlignment="1">
      <alignment horizontal="center"/>
    </xf>
    <xf numFmtId="0" fontId="19" fillId="0" borderId="13" xfId="3" applyFont="1" applyBorder="1" applyAlignment="1">
      <alignment horizontal="right" vertical="center" wrapText="1"/>
    </xf>
    <xf numFmtId="0" fontId="19" fillId="0" borderId="7" xfId="3" applyFont="1" applyBorder="1" applyAlignment="1">
      <alignment horizontal="right" vertical="center" wrapText="1"/>
    </xf>
    <xf numFmtId="0" fontId="19" fillId="0" borderId="12" xfId="3" applyFont="1" applyBorder="1" applyAlignment="1">
      <alignment horizontal="right" vertical="center" wrapText="1"/>
    </xf>
    <xf numFmtId="0" fontId="23" fillId="11" borderId="6" xfId="3" applyFont="1" applyFill="1" applyBorder="1" applyAlignment="1">
      <alignment horizontal="center" vertical="center"/>
    </xf>
    <xf numFmtId="0" fontId="23" fillId="11" borderId="13" xfId="3" applyFont="1" applyFill="1" applyBorder="1" applyAlignment="1">
      <alignment horizontal="center" vertical="center"/>
    </xf>
    <xf numFmtId="0" fontId="12" fillId="0" borderId="6" xfId="3" applyFont="1" applyBorder="1" applyAlignment="1">
      <alignment horizontal="center" vertical="center"/>
    </xf>
    <xf numFmtId="0" fontId="22" fillId="10" borderId="6" xfId="3" applyFont="1" applyFill="1" applyBorder="1" applyAlignment="1">
      <alignment horizontal="center" vertical="center" wrapText="1"/>
    </xf>
    <xf numFmtId="0" fontId="22" fillId="10" borderId="13" xfId="3" applyFont="1" applyFill="1" applyBorder="1" applyAlignment="1">
      <alignment horizontal="center" vertical="center" wrapText="1"/>
    </xf>
    <xf numFmtId="0" fontId="21" fillId="9" borderId="6" xfId="3" applyFont="1" applyFill="1" applyBorder="1" applyAlignment="1">
      <alignment horizontal="center" wrapText="1"/>
    </xf>
    <xf numFmtId="0" fontId="21" fillId="9" borderId="13" xfId="3" applyFont="1" applyFill="1" applyBorder="1" applyAlignment="1">
      <alignment horizontal="center" wrapText="1"/>
    </xf>
    <xf numFmtId="0" fontId="11" fillId="0" borderId="7" xfId="3" applyFont="1" applyBorder="1" applyAlignment="1">
      <alignment horizontal="center" vertical="center" wrapText="1"/>
    </xf>
    <xf numFmtId="0" fontId="20" fillId="8" borderId="6" xfId="3" applyFont="1" applyFill="1" applyBorder="1" applyAlignment="1">
      <alignment horizontal="center" vertical="center"/>
    </xf>
    <xf numFmtId="0" fontId="20" fillId="8" borderId="13" xfId="3" applyFont="1" applyFill="1" applyBorder="1" applyAlignment="1">
      <alignment horizontal="center" vertical="center"/>
    </xf>
    <xf numFmtId="0" fontId="19" fillId="6" borderId="13" xfId="3" applyFont="1" applyFill="1" applyBorder="1" applyAlignment="1">
      <alignment horizontal="center" vertical="center" wrapText="1"/>
    </xf>
    <xf numFmtId="0" fontId="19" fillId="6" borderId="7" xfId="3" applyFont="1" applyFill="1" applyBorder="1" applyAlignment="1">
      <alignment horizontal="center" vertical="center" wrapText="1"/>
    </xf>
    <xf numFmtId="0" fontId="19" fillId="6" borderId="12" xfId="3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 vertical="top" wrapText="1"/>
    </xf>
    <xf numFmtId="0" fontId="43" fillId="6" borderId="6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19" fillId="0" borderId="20" xfId="3" applyFont="1" applyBorder="1" applyAlignment="1">
      <alignment horizontal="center" vertical="center" wrapText="1"/>
    </xf>
    <xf numFmtId="0" fontId="19" fillId="0" borderId="8" xfId="3" applyFont="1" applyBorder="1" applyAlignment="1">
      <alignment horizontal="center" vertical="center" wrapText="1"/>
    </xf>
    <xf numFmtId="0" fontId="19" fillId="0" borderId="19" xfId="3" applyFont="1" applyBorder="1" applyAlignment="1">
      <alignment horizontal="center" vertical="center" wrapText="1"/>
    </xf>
    <xf numFmtId="0" fontId="55" fillId="0" borderId="0" xfId="0" applyFont="1" applyAlignment="1">
      <alignment horizontal="center" vertical="center" wrapText="1"/>
    </xf>
    <xf numFmtId="0" fontId="52" fillId="4" borderId="22" xfId="0" applyFont="1" applyFill="1" applyBorder="1" applyAlignment="1">
      <alignment horizontal="center" wrapText="1"/>
    </xf>
    <xf numFmtId="0" fontId="52" fillId="4" borderId="23" xfId="0" applyFont="1" applyFill="1" applyBorder="1" applyAlignment="1">
      <alignment horizontal="center" wrapText="1"/>
    </xf>
    <xf numFmtId="0" fontId="52" fillId="4" borderId="24" xfId="0" applyFont="1" applyFill="1" applyBorder="1" applyAlignment="1">
      <alignment horizontal="center" wrapText="1"/>
    </xf>
    <xf numFmtId="0" fontId="52" fillId="4" borderId="25" xfId="0" applyFont="1" applyFill="1" applyBorder="1" applyAlignment="1">
      <alignment horizontal="center" wrapText="1"/>
    </xf>
    <xf numFmtId="0" fontId="52" fillId="4" borderId="26" xfId="0" applyFont="1" applyFill="1" applyBorder="1" applyAlignment="1">
      <alignment horizontal="center" wrapText="1"/>
    </xf>
    <xf numFmtId="0" fontId="52" fillId="4" borderId="27" xfId="0" applyFont="1" applyFill="1" applyBorder="1" applyAlignment="1">
      <alignment horizontal="center" wrapText="1"/>
    </xf>
    <xf numFmtId="174" fontId="35" fillId="0" borderId="6" xfId="2" applyNumberFormat="1" applyFont="1" applyFill="1" applyBorder="1" applyAlignment="1">
      <alignment horizontal="center" vertical="center"/>
    </xf>
    <xf numFmtId="164" fontId="28" fillId="0" borderId="6" xfId="3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right"/>
    </xf>
    <xf numFmtId="0" fontId="27" fillId="0" borderId="6" xfId="3" applyFont="1" applyBorder="1" applyAlignment="1">
      <alignment horizontal="center" vertical="center"/>
    </xf>
    <xf numFmtId="0" fontId="20" fillId="9" borderId="6" xfId="3" applyFont="1" applyFill="1" applyBorder="1" applyAlignment="1">
      <alignment horizontal="center" vertical="center" wrapText="1"/>
    </xf>
    <xf numFmtId="0" fontId="20" fillId="9" borderId="13" xfId="3" applyFont="1" applyFill="1" applyBorder="1" applyAlignment="1">
      <alignment horizontal="center" vertical="center" wrapText="1"/>
    </xf>
    <xf numFmtId="0" fontId="20" fillId="12" borderId="6" xfId="3" applyFont="1" applyFill="1" applyBorder="1" applyAlignment="1">
      <alignment horizontal="center" vertical="center" wrapText="1"/>
    </xf>
    <xf numFmtId="0" fontId="20" fillId="12" borderId="6" xfId="3" applyFont="1" applyFill="1" applyBorder="1" applyAlignment="1">
      <alignment horizontal="center" vertical="center"/>
    </xf>
    <xf numFmtId="175" fontId="28" fillId="0" borderId="13" xfId="3" applyNumberFormat="1" applyFont="1" applyBorder="1" applyAlignment="1">
      <alignment horizontal="center" vertical="center" wrapText="1"/>
    </xf>
    <xf numFmtId="175" fontId="28" fillId="0" borderId="12" xfId="3" applyNumberFormat="1" applyFont="1" applyBorder="1" applyAlignment="1">
      <alignment horizontal="center" vertical="center" wrapText="1"/>
    </xf>
    <xf numFmtId="0" fontId="40" fillId="11" borderId="6" xfId="3" applyFont="1" applyFill="1" applyBorder="1" applyAlignment="1">
      <alignment horizontal="center" vertical="center"/>
    </xf>
    <xf numFmtId="0" fontId="40" fillId="11" borderId="13" xfId="3" applyFont="1" applyFill="1" applyBorder="1" applyAlignment="1">
      <alignment horizontal="center" vertical="center"/>
    </xf>
    <xf numFmtId="0" fontId="12" fillId="0" borderId="0" xfId="3" applyFont="1" applyAlignment="1">
      <alignment horizontal="center" vertical="center"/>
    </xf>
    <xf numFmtId="164" fontId="20" fillId="12" borderId="6" xfId="3" applyNumberFormat="1" applyFont="1" applyFill="1" applyBorder="1" applyAlignment="1">
      <alignment horizontal="center" vertical="center"/>
    </xf>
    <xf numFmtId="0" fontId="20" fillId="4" borderId="6" xfId="3" applyFont="1" applyFill="1" applyBorder="1" applyAlignment="1">
      <alignment horizontal="center" vertical="center" wrapText="1"/>
    </xf>
    <xf numFmtId="44" fontId="0" fillId="0" borderId="6" xfId="1" applyFont="1" applyBorder="1" applyAlignment="1">
      <alignment wrapText="1"/>
    </xf>
    <xf numFmtId="0" fontId="30" fillId="0" borderId="6" xfId="0" applyFont="1" applyBorder="1" applyAlignment="1">
      <alignment horizontal="right"/>
    </xf>
    <xf numFmtId="0" fontId="19" fillId="6" borderId="6" xfId="3" applyFont="1" applyFill="1" applyBorder="1" applyAlignment="1">
      <alignment horizontal="left" vertical="center"/>
    </xf>
    <xf numFmtId="0" fontId="19" fillId="0" borderId="6" xfId="3" applyFont="1" applyBorder="1" applyAlignment="1">
      <alignment horizontal="left" vertical="center"/>
    </xf>
    <xf numFmtId="0" fontId="29" fillId="11" borderId="6" xfId="3" applyFont="1" applyFill="1" applyBorder="1" applyAlignment="1">
      <alignment horizontal="center" vertical="center"/>
    </xf>
    <xf numFmtId="0" fontId="27" fillId="0" borderId="8" xfId="3" applyFont="1" applyBorder="1" applyAlignment="1">
      <alignment horizontal="center" vertical="center"/>
    </xf>
    <xf numFmtId="0" fontId="27" fillId="0" borderId="19" xfId="3" applyFont="1" applyBorder="1" applyAlignment="1">
      <alignment horizontal="center" vertical="center"/>
    </xf>
    <xf numFmtId="0" fontId="27" fillId="0" borderId="0" xfId="3" applyFont="1" applyAlignment="1">
      <alignment horizontal="center" vertical="center"/>
    </xf>
    <xf numFmtId="0" fontId="27" fillId="0" borderId="18" xfId="3" applyFont="1" applyBorder="1" applyAlignment="1">
      <alignment horizontal="center" vertical="center"/>
    </xf>
    <xf numFmtId="0" fontId="27" fillId="0" borderId="9" xfId="3" applyFont="1" applyBorder="1" applyAlignment="1">
      <alignment horizontal="center" vertical="center"/>
    </xf>
    <xf numFmtId="0" fontId="27" fillId="0" borderId="17" xfId="3" applyFont="1" applyBorder="1" applyAlignment="1">
      <alignment horizontal="center" vertical="center"/>
    </xf>
    <xf numFmtId="0" fontId="27" fillId="10" borderId="6" xfId="3" applyFont="1" applyFill="1" applyBorder="1" applyAlignment="1">
      <alignment horizontal="center" vertical="center" wrapText="1"/>
    </xf>
    <xf numFmtId="0" fontId="22" fillId="9" borderId="6" xfId="3" applyFont="1" applyFill="1" applyBorder="1" applyAlignment="1">
      <alignment horizontal="center" vertical="center" wrapText="1"/>
    </xf>
    <xf numFmtId="0" fontId="21" fillId="8" borderId="6" xfId="3" applyFont="1" applyFill="1" applyBorder="1" applyAlignment="1">
      <alignment horizontal="center" vertical="center"/>
    </xf>
    <xf numFmtId="0" fontId="12" fillId="0" borderId="0" xfId="3" applyFont="1" applyAlignment="1">
      <alignment horizontal="left" vertical="center"/>
    </xf>
    <xf numFmtId="0" fontId="29" fillId="11" borderId="13" xfId="3" applyFont="1" applyFill="1" applyBorder="1" applyAlignment="1">
      <alignment horizontal="center" vertical="center"/>
    </xf>
    <xf numFmtId="0" fontId="27" fillId="10" borderId="13" xfId="3" applyFont="1" applyFill="1" applyBorder="1" applyAlignment="1">
      <alignment horizontal="center" vertical="center" wrapText="1"/>
    </xf>
    <xf numFmtId="0" fontId="23" fillId="9" borderId="6" xfId="3" applyFont="1" applyFill="1" applyBorder="1" applyAlignment="1">
      <alignment horizontal="center" vertical="center" wrapText="1"/>
    </xf>
    <xf numFmtId="0" fontId="23" fillId="9" borderId="13" xfId="3" applyFont="1" applyFill="1" applyBorder="1" applyAlignment="1">
      <alignment horizontal="center" vertical="center" wrapText="1"/>
    </xf>
    <xf numFmtId="0" fontId="22" fillId="8" borderId="6" xfId="3" applyFont="1" applyFill="1" applyBorder="1" applyAlignment="1">
      <alignment horizontal="center" vertical="center"/>
    </xf>
    <xf numFmtId="0" fontId="22" fillId="8" borderId="13" xfId="3" applyFont="1" applyFill="1" applyBorder="1" applyAlignment="1">
      <alignment horizontal="center" vertical="center"/>
    </xf>
    <xf numFmtId="0" fontId="22" fillId="0" borderId="0" xfId="3" applyFont="1" applyAlignment="1">
      <alignment horizontal="center" vertical="center"/>
    </xf>
    <xf numFmtId="44" fontId="40" fillId="0" borderId="6" xfId="1" applyFont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left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justify" vertical="center" wrapText="1"/>
    </xf>
    <xf numFmtId="0" fontId="0" fillId="0" borderId="4" xfId="0" applyBorder="1" applyAlignment="1">
      <alignment horizontal="justify" vertical="center"/>
    </xf>
    <xf numFmtId="0" fontId="0" fillId="0" borderId="5" xfId="0" applyBorder="1" applyAlignment="1">
      <alignment horizontal="justify" vertical="center"/>
    </xf>
    <xf numFmtId="0" fontId="0" fillId="0" borderId="0" xfId="0" applyAlignment="1">
      <alignment horizontal="center" wrapText="1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2" xfId="0" applyBorder="1" applyAlignment="1">
      <alignment horizontal="justify" vertical="center" wrapText="1"/>
    </xf>
    <xf numFmtId="4" fontId="0" fillId="0" borderId="3" xfId="0" applyNumberFormat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4" fontId="0" fillId="0" borderId="3" xfId="0" applyNumberFormat="1" applyBorder="1" applyAlignment="1">
      <alignment horizontal="left"/>
    </xf>
    <xf numFmtId="0" fontId="0" fillId="0" borderId="4" xfId="0" applyBorder="1" applyAlignment="1">
      <alignment horizontal="justify" vertical="center" wrapText="1"/>
    </xf>
    <xf numFmtId="0" fontId="0" fillId="0" borderId="5" xfId="0" applyBorder="1" applyAlignment="1">
      <alignment horizontal="justify" vertical="center" wrapText="1"/>
    </xf>
    <xf numFmtId="4" fontId="0" fillId="0" borderId="3" xfId="0" applyNumberFormat="1" applyBorder="1" applyAlignment="1">
      <alignment horizontal="justify" vertical="center" wrapText="1"/>
    </xf>
    <xf numFmtId="4" fontId="0" fillId="0" borderId="3" xfId="0" applyNumberFormat="1" applyBorder="1" applyAlignment="1">
      <alignment horizontal="justify" vertical="center"/>
    </xf>
    <xf numFmtId="0" fontId="0" fillId="0" borderId="3" xfId="0" applyBorder="1" applyAlignment="1">
      <alignment horizontal="justify" vertical="center"/>
    </xf>
    <xf numFmtId="4" fontId="0" fillId="0" borderId="4" xfId="0" applyNumberFormat="1" applyBorder="1" applyAlignment="1">
      <alignment horizontal="left"/>
    </xf>
    <xf numFmtId="4" fontId="0" fillId="0" borderId="5" xfId="0" applyNumberFormat="1" applyBorder="1" applyAlignment="1">
      <alignment horizontal="left"/>
    </xf>
    <xf numFmtId="0" fontId="8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1" fillId="0" borderId="7" xfId="3" applyFont="1" applyBorder="1" applyAlignment="1">
      <alignment horizontal="center" vertical="center"/>
    </xf>
    <xf numFmtId="0" fontId="18" fillId="0" borderId="13" xfId="3" applyFont="1" applyBorder="1" applyAlignment="1">
      <alignment horizontal="justify" vertical="center" wrapText="1"/>
    </xf>
    <xf numFmtId="0" fontId="18" fillId="0" borderId="7" xfId="3" applyFont="1" applyBorder="1" applyAlignment="1">
      <alignment horizontal="justify" vertical="center" wrapText="1"/>
    </xf>
    <xf numFmtId="0" fontId="18" fillId="0" borderId="12" xfId="3" applyFont="1" applyBorder="1" applyAlignment="1">
      <alignment horizontal="justify" vertical="center" wrapText="1"/>
    </xf>
    <xf numFmtId="0" fontId="13" fillId="0" borderId="0" xfId="0" applyFont="1" applyAlignment="1">
      <alignment horizontal="left" vertical="center" readingOrder="1"/>
    </xf>
    <xf numFmtId="0" fontId="13" fillId="0" borderId="9" xfId="0" applyFont="1" applyBorder="1" applyAlignment="1">
      <alignment horizontal="left" vertical="center" readingOrder="1"/>
    </xf>
    <xf numFmtId="0" fontId="14" fillId="0" borderId="9" xfId="0" applyFont="1" applyBorder="1" applyAlignment="1">
      <alignment horizontal="left" vertical="center" readingOrder="1"/>
    </xf>
    <xf numFmtId="0" fontId="11" fillId="0" borderId="12" xfId="3" applyFont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readingOrder="1"/>
    </xf>
    <xf numFmtId="0" fontId="16" fillId="7" borderId="13" xfId="0" applyFont="1" applyFill="1" applyBorder="1" applyAlignment="1">
      <alignment horizontal="left" vertical="center" readingOrder="1"/>
    </xf>
    <xf numFmtId="0" fontId="16" fillId="7" borderId="12" xfId="0" applyFont="1" applyFill="1" applyBorder="1" applyAlignment="1">
      <alignment horizontal="left" vertical="center" readingOrder="1"/>
    </xf>
    <xf numFmtId="0" fontId="14" fillId="0" borderId="0" xfId="0" applyFont="1" applyAlignment="1">
      <alignment horizontal="left" vertical="center" readingOrder="1"/>
    </xf>
    <xf numFmtId="0" fontId="13" fillId="5" borderId="13" xfId="0" applyFont="1" applyFill="1" applyBorder="1" applyAlignment="1">
      <alignment horizontal="center" vertical="center" readingOrder="1"/>
    </xf>
    <xf numFmtId="0" fontId="13" fillId="5" borderId="12" xfId="0" applyFont="1" applyFill="1" applyBorder="1" applyAlignment="1">
      <alignment horizontal="center" vertical="center" readingOrder="1"/>
    </xf>
    <xf numFmtId="0" fontId="16" fillId="7" borderId="13" xfId="0" applyFont="1" applyFill="1" applyBorder="1" applyAlignment="1">
      <alignment horizontal="left" vertical="center" wrapText="1" readingOrder="1"/>
    </xf>
    <xf numFmtId="0" fontId="16" fillId="7" borderId="12" xfId="0" applyFont="1" applyFill="1" applyBorder="1" applyAlignment="1">
      <alignment horizontal="left" vertical="center" wrapText="1" readingOrder="1"/>
    </xf>
    <xf numFmtId="0" fontId="16" fillId="0" borderId="13" xfId="0" applyFont="1" applyBorder="1" applyAlignment="1">
      <alignment horizontal="left" vertical="center" readingOrder="1"/>
    </xf>
    <xf numFmtId="0" fontId="16" fillId="0" borderId="12" xfId="0" applyFont="1" applyBorder="1" applyAlignment="1">
      <alignment horizontal="left" vertical="center" readingOrder="1"/>
    </xf>
    <xf numFmtId="0" fontId="15" fillId="6" borderId="6" xfId="0" applyFont="1" applyFill="1" applyBorder="1" applyAlignment="1">
      <alignment horizontal="left" vertical="center" readingOrder="1"/>
    </xf>
    <xf numFmtId="0" fontId="14" fillId="0" borderId="6" xfId="0" applyFont="1" applyBorder="1" applyAlignment="1">
      <alignment horizontal="left" vertical="center" readingOrder="1"/>
    </xf>
    <xf numFmtId="0" fontId="15" fillId="4" borderId="6" xfId="0" applyFont="1" applyFill="1" applyBorder="1" applyAlignment="1">
      <alignment horizontal="left" vertical="center" readingOrder="1"/>
    </xf>
    <xf numFmtId="0" fontId="14" fillId="4" borderId="6" xfId="0" applyFont="1" applyFill="1" applyBorder="1" applyAlignment="1">
      <alignment horizontal="left" vertical="center" readingOrder="1"/>
    </xf>
    <xf numFmtId="0" fontId="16" fillId="0" borderId="0" xfId="0" applyFont="1" applyAlignment="1">
      <alignment horizontal="left" vertical="center" readingOrder="1"/>
    </xf>
    <xf numFmtId="0" fontId="13" fillId="4" borderId="6" xfId="0" applyFont="1" applyFill="1" applyBorder="1" applyAlignment="1">
      <alignment horizontal="left" vertical="center" readingOrder="1"/>
    </xf>
    <xf numFmtId="0" fontId="15" fillId="3" borderId="6" xfId="0" applyFont="1" applyFill="1" applyBorder="1" applyAlignment="1">
      <alignment horizontal="left" vertical="center" readingOrder="1"/>
    </xf>
    <xf numFmtId="0" fontId="14" fillId="3" borderId="6" xfId="0" applyFont="1" applyFill="1" applyBorder="1" applyAlignment="1">
      <alignment horizontal="left" vertical="center" readingOrder="1"/>
    </xf>
    <xf numFmtId="0" fontId="28" fillId="0" borderId="6" xfId="3" applyFont="1" applyBorder="1" applyAlignment="1">
      <alignment horizontal="center" vertical="center" wrapText="1"/>
    </xf>
    <xf numFmtId="0" fontId="43" fillId="0" borderId="6" xfId="0" applyFont="1" applyBorder="1" applyAlignment="1">
      <alignment horizontal="center"/>
    </xf>
    <xf numFmtId="0" fontId="18" fillId="0" borderId="7" xfId="3" applyFont="1" applyBorder="1" applyAlignment="1">
      <alignment horizontal="left" vertical="center" wrapText="1"/>
    </xf>
    <xf numFmtId="0" fontId="18" fillId="0" borderId="12" xfId="3" applyFont="1" applyBorder="1" applyAlignment="1">
      <alignment horizontal="left" vertical="center" wrapText="1"/>
    </xf>
    <xf numFmtId="4" fontId="26" fillId="0" borderId="13" xfId="3" applyNumberFormat="1" applyFont="1" applyBorder="1" applyAlignment="1">
      <alignment horizontal="center" vertical="center" wrapText="1"/>
    </xf>
    <xf numFmtId="4" fontId="26" fillId="0" borderId="12" xfId="3" applyNumberFormat="1" applyFont="1" applyBorder="1" applyAlignment="1">
      <alignment horizontal="center" vertical="center" wrapText="1"/>
    </xf>
    <xf numFmtId="0" fontId="18" fillId="0" borderId="13" xfId="3" applyFont="1" applyBorder="1" applyAlignment="1">
      <alignment horizontal="left" vertical="center" wrapText="1"/>
    </xf>
    <xf numFmtId="0" fontId="30" fillId="0" borderId="6" xfId="0" applyFont="1" applyBorder="1" applyAlignment="1">
      <alignment horizontal="center"/>
    </xf>
    <xf numFmtId="4" fontId="26" fillId="12" borderId="6" xfId="3" applyNumberFormat="1" applyFont="1" applyFill="1" applyBorder="1" applyAlignment="1">
      <alignment horizontal="center" vertical="center"/>
    </xf>
    <xf numFmtId="4" fontId="26" fillId="4" borderId="6" xfId="3" applyNumberFormat="1" applyFont="1" applyFill="1" applyBorder="1" applyAlignment="1">
      <alignment horizontal="center" vertical="center"/>
    </xf>
    <xf numFmtId="0" fontId="19" fillId="4" borderId="6" xfId="3" applyFont="1" applyFill="1" applyBorder="1" applyAlignment="1">
      <alignment horizontal="center" vertical="center"/>
    </xf>
    <xf numFmtId="0" fontId="19" fillId="0" borderId="13" xfId="3" applyFont="1" applyBorder="1" applyAlignment="1">
      <alignment horizontal="center" vertical="center" wrapText="1"/>
    </xf>
    <xf numFmtId="0" fontId="19" fillId="0" borderId="12" xfId="3" applyFont="1" applyBorder="1" applyAlignment="1">
      <alignment horizontal="center" vertical="center" wrapText="1"/>
    </xf>
    <xf numFmtId="0" fontId="19" fillId="12" borderId="6" xfId="3" applyFont="1" applyFill="1" applyBorder="1" applyAlignment="1">
      <alignment horizontal="center" vertical="center" wrapText="1"/>
    </xf>
  </cellXfs>
  <cellStyles count="9">
    <cellStyle name="Hipervínculo" xfId="6" builtinId="8"/>
    <cellStyle name="Millares" xfId="8" builtinId="3"/>
    <cellStyle name="Millares [0]" xfId="7" builtinId="6"/>
    <cellStyle name="Moneda" xfId="1" builtinId="4"/>
    <cellStyle name="Moneda [0] 2" xfId="4" xr:uid="{00000000-0005-0000-0000-000004000000}"/>
    <cellStyle name="Normal" xfId="0" builtinId="0"/>
    <cellStyle name="Normal 3" xfId="5" xr:uid="{00000000-0005-0000-0000-000006000000}"/>
    <cellStyle name="Normal 6 2" xfId="3" xr:uid="{00000000-0005-0000-0000-000007000000}"/>
    <cellStyle name="Porcentaje" xfId="2" builtinId="5"/>
  </cellStyles>
  <dxfs count="33">
    <dxf>
      <fill>
        <patternFill>
          <bgColor theme="7" tint="0.39994506668294322"/>
        </patternFill>
      </fill>
    </dxf>
    <dxf>
      <font>
        <strike val="0"/>
        <outline val="0"/>
        <shadow val="0"/>
        <vertAlign val="baseline"/>
        <sz val="11"/>
        <name val="Arial Narrow"/>
        <scheme val="none"/>
      </font>
      <numFmt numFmtId="164" formatCode="&quot;$&quot;\ #,##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vertAlign val="baseline"/>
        <sz val="11"/>
        <name val="Arial Narrow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vertAlign val="baseline"/>
        <sz val="11"/>
        <name val="Arial Narrow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vertAlign val="baseline"/>
        <sz val="11"/>
        <name val="Arial Narrow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vertAlign val="baseline"/>
        <sz val="11"/>
        <name val="Arial Narrow"/>
        <scheme val="none"/>
      </font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vertAlign val="baseline"/>
        <sz val="1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 outline="0">
        <right style="thin">
          <color rgb="FF70AD47"/>
        </right>
        <top style="thin">
          <color rgb="FF70AD47"/>
        </top>
      </border>
    </dxf>
    <dxf>
      <font>
        <strike val="0"/>
        <outline val="0"/>
        <shadow val="0"/>
        <vertAlign val="baseline"/>
        <sz val="11"/>
        <name val="Arial Narrow"/>
        <scheme val="none"/>
      </font>
      <fill>
        <patternFill patternType="none">
          <fgColor rgb="FF000000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Narrow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4" formatCode="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Arial Narrow"/>
        <scheme val="none"/>
      </font>
      <numFmt numFmtId="164" formatCode="&quot;$&quot;\ #,##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vertAlign val="baseline"/>
        <sz val="11"/>
        <name val="Arial Narrow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vertAlign val="baseline"/>
        <sz val="11"/>
        <name val="Arial Narrow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vertAlign val="baseline"/>
        <sz val="11"/>
        <name val="Arial Narrow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vertAlign val="baseline"/>
        <sz val="11"/>
        <name val="Arial Narrow"/>
        <scheme val="none"/>
      </font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vertAlign val="baseline"/>
        <sz val="1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 outline="0">
        <right style="thin">
          <color theme="9"/>
        </right>
        <top style="thin">
          <color theme="9"/>
        </top>
      </border>
    </dxf>
    <dxf>
      <font>
        <strike val="0"/>
        <outline val="0"/>
        <shadow val="0"/>
        <vertAlign val="baseline"/>
        <sz val="11"/>
        <name val="Arial Narrow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Narrow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5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8.xml"/><Relationship Id="rId47" Type="http://schemas.openxmlformats.org/officeDocument/2006/relationships/externalLink" Target="externalLinks/externalLink13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3.xml"/><Relationship Id="rId40" Type="http://schemas.openxmlformats.org/officeDocument/2006/relationships/externalLink" Target="externalLinks/externalLink6.xml"/><Relationship Id="rId45" Type="http://schemas.openxmlformats.org/officeDocument/2006/relationships/externalLink" Target="externalLinks/externalLink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2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Relationship Id="rId43" Type="http://schemas.openxmlformats.org/officeDocument/2006/relationships/externalLink" Target="externalLinks/externalLink9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4.xml"/><Relationship Id="rId46" Type="http://schemas.openxmlformats.org/officeDocument/2006/relationships/externalLink" Target="externalLinks/externalLink12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PRESUPUESTO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PRESUPUESTO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PRESUPUESTO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PRESUPUESTO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PRESUPUESTO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PRESUPUESTO!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PRESUPUESTO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PRESUPUESTO!A1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PRESUPUESTO!A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PRESUPUESTO!A1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hyperlink" Target="#PRESUPUESTO!A1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PRESUPUESTO!A1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hyperlink" Target="#PRESUPUESTO!A1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PRESUPUESTO!A1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hyperlink" Target="#PRESUPUESTO!A1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PRESUPUESTO!A1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hyperlink" Target="#PRESUPUESTO!A1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hyperlink" Target="#PRESUPUESTO!A1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PRESUPUESTO!A1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PRESUPUESTO!A1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2159000</xdr:colOff>
      <xdr:row>1</xdr:row>
      <xdr:rowOff>152400</xdr:rowOff>
    </xdr:from>
    <xdr:ext cx="1475105" cy="694690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825" y="342900"/>
          <a:ext cx="1475105" cy="694690"/>
        </a:xfrm>
        <a:prstGeom prst="rect">
          <a:avLst/>
        </a:prstGeom>
        <a:noFill/>
      </xdr:spPr>
    </xdr:pic>
    <xdr:clientData/>
  </xdr:oneCellAnchor>
  <xdr:oneCellAnchor>
    <xdr:from>
      <xdr:col>0</xdr:col>
      <xdr:colOff>837970</xdr:colOff>
      <xdr:row>0</xdr:row>
      <xdr:rowOff>203200</xdr:rowOff>
    </xdr:from>
    <xdr:ext cx="940029" cy="1096445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1770" y="193675"/>
          <a:ext cx="940029" cy="109644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250372</xdr:colOff>
      <xdr:row>84</xdr:row>
      <xdr:rowOff>0</xdr:rowOff>
    </xdr:from>
    <xdr:ext cx="619125" cy="723399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23315" y="87086"/>
          <a:ext cx="619125" cy="723399"/>
        </a:xfrm>
        <a:prstGeom prst="rect">
          <a:avLst/>
        </a:prstGeom>
      </xdr:spPr>
    </xdr:pic>
    <xdr:clientData/>
  </xdr:oneCellAnchor>
  <xdr:oneCellAnchor>
    <xdr:from>
      <xdr:col>6</xdr:col>
      <xdr:colOff>141933</xdr:colOff>
      <xdr:row>84</xdr:row>
      <xdr:rowOff>0</xdr:rowOff>
    </xdr:from>
    <xdr:ext cx="1011267" cy="479424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9276" y="163286"/>
          <a:ext cx="1011267" cy="479424"/>
        </a:xfrm>
        <a:prstGeom prst="rect">
          <a:avLst/>
        </a:prstGeom>
        <a:noFill/>
      </xdr:spPr>
    </xdr:pic>
    <xdr:clientData/>
  </xdr:oneCellAnchor>
  <xdr:twoCellAnchor>
    <xdr:from>
      <xdr:col>5</xdr:col>
      <xdr:colOff>217714</xdr:colOff>
      <xdr:row>84</xdr:row>
      <xdr:rowOff>141514</xdr:rowOff>
    </xdr:from>
    <xdr:to>
      <xdr:col>7</xdr:col>
      <xdr:colOff>325885</xdr:colOff>
      <xdr:row>88</xdr:row>
      <xdr:rowOff>70256</xdr:rowOff>
    </xdr:to>
    <xdr:grpSp>
      <xdr:nvGrpSpPr>
        <xdr:cNvPr id="12" name="Grupo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pSpPr/>
      </xdr:nvGrpSpPr>
      <xdr:grpSpPr>
        <a:xfrm>
          <a:off x="6953250" y="26308050"/>
          <a:ext cx="1849885" cy="1411920"/>
          <a:chOff x="6781800" y="12377058"/>
          <a:chExt cx="1817228" cy="723399"/>
        </a:xfrm>
      </xdr:grpSpPr>
      <xdr:pic>
        <xdr:nvPicPr>
          <xdr:cNvPr id="13" name="Imagen 12">
            <a:extLst>
              <a:ext uri="{FF2B5EF4-FFF2-40B4-BE49-F238E27FC236}">
                <a16:creationId xmlns:a16="http://schemas.microsoft.com/office/drawing/2014/main" id="{00000000-0008-0000-01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14" name="Imagen 13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272143</xdr:colOff>
      <xdr:row>107</xdr:row>
      <xdr:rowOff>141514</xdr:rowOff>
    </xdr:from>
    <xdr:to>
      <xdr:col>7</xdr:col>
      <xdr:colOff>380314</xdr:colOff>
      <xdr:row>111</xdr:row>
      <xdr:rowOff>70256</xdr:rowOff>
    </xdr:to>
    <xdr:grpSp>
      <xdr:nvGrpSpPr>
        <xdr:cNvPr id="30" name="Grupo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GrpSpPr/>
      </xdr:nvGrpSpPr>
      <xdr:grpSpPr>
        <a:xfrm>
          <a:off x="7007679" y="33655907"/>
          <a:ext cx="1849885" cy="1398313"/>
          <a:chOff x="6781800" y="12377058"/>
          <a:chExt cx="1817228" cy="723399"/>
        </a:xfrm>
      </xdr:grpSpPr>
      <xdr:pic>
        <xdr:nvPicPr>
          <xdr:cNvPr id="31" name="Imagen 30">
            <a:extLst>
              <a:ext uri="{FF2B5EF4-FFF2-40B4-BE49-F238E27FC236}">
                <a16:creationId xmlns:a16="http://schemas.microsoft.com/office/drawing/2014/main" id="{00000000-0008-0000-0100-00001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32" name="Imagen 31">
            <a:extLst>
              <a:ext uri="{FF2B5EF4-FFF2-40B4-BE49-F238E27FC236}">
                <a16:creationId xmlns:a16="http://schemas.microsoft.com/office/drawing/2014/main" id="{00000000-0008-0000-0100-00002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359228</xdr:colOff>
      <xdr:row>127</xdr:row>
      <xdr:rowOff>174172</xdr:rowOff>
    </xdr:from>
    <xdr:to>
      <xdr:col>7</xdr:col>
      <xdr:colOff>467399</xdr:colOff>
      <xdr:row>131</xdr:row>
      <xdr:rowOff>102914</xdr:rowOff>
    </xdr:to>
    <xdr:grpSp>
      <xdr:nvGrpSpPr>
        <xdr:cNvPr id="33" name="Grupo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GrpSpPr/>
      </xdr:nvGrpSpPr>
      <xdr:grpSpPr>
        <a:xfrm>
          <a:off x="7094764" y="40981993"/>
          <a:ext cx="1849885" cy="1534385"/>
          <a:chOff x="6781800" y="12377058"/>
          <a:chExt cx="1817228" cy="723399"/>
        </a:xfrm>
      </xdr:grpSpPr>
      <xdr:pic>
        <xdr:nvPicPr>
          <xdr:cNvPr id="34" name="Imagen 33">
            <a:extLst>
              <a:ext uri="{FF2B5EF4-FFF2-40B4-BE49-F238E27FC236}">
                <a16:creationId xmlns:a16="http://schemas.microsoft.com/office/drawing/2014/main" id="{00000000-0008-0000-0100-00002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35" name="Imagen 34">
            <a:extLst>
              <a:ext uri="{FF2B5EF4-FFF2-40B4-BE49-F238E27FC236}">
                <a16:creationId xmlns:a16="http://schemas.microsoft.com/office/drawing/2014/main" id="{00000000-0008-0000-0100-00002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 editAs="oneCell">
    <xdr:from>
      <xdr:col>21</xdr:col>
      <xdr:colOff>773877</xdr:colOff>
      <xdr:row>393</xdr:row>
      <xdr:rowOff>0</xdr:rowOff>
    </xdr:from>
    <xdr:to>
      <xdr:col>26</xdr:col>
      <xdr:colOff>730081</xdr:colOff>
      <xdr:row>429</xdr:row>
      <xdr:rowOff>14330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997357" y="93900915"/>
          <a:ext cx="3918604" cy="6613248"/>
        </a:xfrm>
        <a:prstGeom prst="rect">
          <a:avLst/>
        </a:prstGeom>
      </xdr:spPr>
    </xdr:pic>
    <xdr:clientData/>
  </xdr:twoCellAnchor>
  <xdr:twoCellAnchor>
    <xdr:from>
      <xdr:col>5</xdr:col>
      <xdr:colOff>359228</xdr:colOff>
      <xdr:row>20</xdr:row>
      <xdr:rowOff>174172</xdr:rowOff>
    </xdr:from>
    <xdr:to>
      <xdr:col>7</xdr:col>
      <xdr:colOff>467399</xdr:colOff>
      <xdr:row>24</xdr:row>
      <xdr:rowOff>102914</xdr:rowOff>
    </xdr:to>
    <xdr:grpSp>
      <xdr:nvGrpSpPr>
        <xdr:cNvPr id="56" name="Grupo 55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GrpSpPr/>
      </xdr:nvGrpSpPr>
      <xdr:grpSpPr>
        <a:xfrm>
          <a:off x="7094764" y="6474279"/>
          <a:ext cx="1849885" cy="1466349"/>
          <a:chOff x="6781800" y="12377058"/>
          <a:chExt cx="1817228" cy="723399"/>
        </a:xfrm>
      </xdr:grpSpPr>
      <xdr:pic>
        <xdr:nvPicPr>
          <xdr:cNvPr id="57" name="Imagen 56">
            <a:extLst>
              <a:ext uri="{FF2B5EF4-FFF2-40B4-BE49-F238E27FC236}">
                <a16:creationId xmlns:a16="http://schemas.microsoft.com/office/drawing/2014/main" id="{00000000-0008-0000-0100-00003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58" name="Imagen 57">
            <a:extLst>
              <a:ext uri="{FF2B5EF4-FFF2-40B4-BE49-F238E27FC236}">
                <a16:creationId xmlns:a16="http://schemas.microsoft.com/office/drawing/2014/main" id="{00000000-0008-0000-0100-00003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359228</xdr:colOff>
      <xdr:row>42</xdr:row>
      <xdr:rowOff>174172</xdr:rowOff>
    </xdr:from>
    <xdr:to>
      <xdr:col>7</xdr:col>
      <xdr:colOff>467399</xdr:colOff>
      <xdr:row>46</xdr:row>
      <xdr:rowOff>102914</xdr:rowOff>
    </xdr:to>
    <xdr:grpSp>
      <xdr:nvGrpSpPr>
        <xdr:cNvPr id="59" name="Grupo 5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GrpSpPr/>
      </xdr:nvGrpSpPr>
      <xdr:grpSpPr>
        <a:xfrm>
          <a:off x="7094764" y="13345886"/>
          <a:ext cx="1849885" cy="1235028"/>
          <a:chOff x="6781800" y="12377058"/>
          <a:chExt cx="1817228" cy="723399"/>
        </a:xfrm>
      </xdr:grpSpPr>
      <xdr:pic>
        <xdr:nvPicPr>
          <xdr:cNvPr id="60" name="Imagen 59">
            <a:extLst>
              <a:ext uri="{FF2B5EF4-FFF2-40B4-BE49-F238E27FC236}">
                <a16:creationId xmlns:a16="http://schemas.microsoft.com/office/drawing/2014/main" id="{00000000-0008-0000-0100-00003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61" name="Imagen 60">
            <a:extLst>
              <a:ext uri="{FF2B5EF4-FFF2-40B4-BE49-F238E27FC236}">
                <a16:creationId xmlns:a16="http://schemas.microsoft.com/office/drawing/2014/main" id="{00000000-0008-0000-0100-00003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359228</xdr:colOff>
      <xdr:row>170</xdr:row>
      <xdr:rowOff>174172</xdr:rowOff>
    </xdr:from>
    <xdr:to>
      <xdr:col>7</xdr:col>
      <xdr:colOff>467399</xdr:colOff>
      <xdr:row>174</xdr:row>
      <xdr:rowOff>102914</xdr:rowOff>
    </xdr:to>
    <xdr:grpSp>
      <xdr:nvGrpSpPr>
        <xdr:cNvPr id="23" name="Grupo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GrpSpPr/>
      </xdr:nvGrpSpPr>
      <xdr:grpSpPr>
        <a:xfrm>
          <a:off x="7094764" y="55187851"/>
          <a:ext cx="1849885" cy="1697670"/>
          <a:chOff x="6781800" y="12377058"/>
          <a:chExt cx="1817228" cy="723399"/>
        </a:xfrm>
      </xdr:grpSpPr>
      <xdr:pic>
        <xdr:nvPicPr>
          <xdr:cNvPr id="24" name="Imagen 23">
            <a:extLst>
              <a:ext uri="{FF2B5EF4-FFF2-40B4-BE49-F238E27FC236}">
                <a16:creationId xmlns:a16="http://schemas.microsoft.com/office/drawing/2014/main" id="{00000000-0008-0000-0100-00001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25" name="Imagen 24">
            <a:extLst>
              <a:ext uri="{FF2B5EF4-FFF2-40B4-BE49-F238E27FC236}">
                <a16:creationId xmlns:a16="http://schemas.microsoft.com/office/drawing/2014/main" id="{00000000-0008-0000-0100-00001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359228</xdr:colOff>
      <xdr:row>190</xdr:row>
      <xdr:rowOff>174172</xdr:rowOff>
    </xdr:from>
    <xdr:to>
      <xdr:col>7</xdr:col>
      <xdr:colOff>467399</xdr:colOff>
      <xdr:row>194</xdr:row>
      <xdr:rowOff>102914</xdr:rowOff>
    </xdr:to>
    <xdr:grpSp>
      <xdr:nvGrpSpPr>
        <xdr:cNvPr id="26" name="Grupo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GrpSpPr/>
      </xdr:nvGrpSpPr>
      <xdr:grpSpPr>
        <a:xfrm>
          <a:off x="7094764" y="61909779"/>
          <a:ext cx="1849885" cy="1602421"/>
          <a:chOff x="6781800" y="12377058"/>
          <a:chExt cx="1817228" cy="723399"/>
        </a:xfrm>
      </xdr:grpSpPr>
      <xdr:pic>
        <xdr:nvPicPr>
          <xdr:cNvPr id="27" name="Imagen 26">
            <a:extLst>
              <a:ext uri="{FF2B5EF4-FFF2-40B4-BE49-F238E27FC236}">
                <a16:creationId xmlns:a16="http://schemas.microsoft.com/office/drawing/2014/main" id="{00000000-0008-0000-01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28" name="Imagen 27">
            <a:extLst>
              <a:ext uri="{FF2B5EF4-FFF2-40B4-BE49-F238E27FC236}">
                <a16:creationId xmlns:a16="http://schemas.microsoft.com/office/drawing/2014/main" id="{00000000-0008-0000-0100-00001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359228</xdr:colOff>
      <xdr:row>210</xdr:row>
      <xdr:rowOff>174172</xdr:rowOff>
    </xdr:from>
    <xdr:to>
      <xdr:col>7</xdr:col>
      <xdr:colOff>467399</xdr:colOff>
      <xdr:row>214</xdr:row>
      <xdr:rowOff>102914</xdr:rowOff>
    </xdr:to>
    <xdr:grpSp>
      <xdr:nvGrpSpPr>
        <xdr:cNvPr id="47" name="Grupo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GrpSpPr/>
      </xdr:nvGrpSpPr>
      <xdr:grpSpPr>
        <a:xfrm>
          <a:off x="7094764" y="68536458"/>
          <a:ext cx="1849885" cy="1561599"/>
          <a:chOff x="6781800" y="12377058"/>
          <a:chExt cx="1817228" cy="723399"/>
        </a:xfrm>
      </xdr:grpSpPr>
      <xdr:pic>
        <xdr:nvPicPr>
          <xdr:cNvPr id="48" name="Imagen 47">
            <a:extLst>
              <a:ext uri="{FF2B5EF4-FFF2-40B4-BE49-F238E27FC236}">
                <a16:creationId xmlns:a16="http://schemas.microsoft.com/office/drawing/2014/main" id="{00000000-0008-0000-0100-00003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49" name="Imagen 48">
            <a:extLst>
              <a:ext uri="{FF2B5EF4-FFF2-40B4-BE49-F238E27FC236}">
                <a16:creationId xmlns:a16="http://schemas.microsoft.com/office/drawing/2014/main" id="{00000000-0008-0000-0100-00003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359228</xdr:colOff>
      <xdr:row>63</xdr:row>
      <xdr:rowOff>174172</xdr:rowOff>
    </xdr:from>
    <xdr:to>
      <xdr:col>7</xdr:col>
      <xdr:colOff>467399</xdr:colOff>
      <xdr:row>67</xdr:row>
      <xdr:rowOff>102914</xdr:rowOff>
    </xdr:to>
    <xdr:grpSp>
      <xdr:nvGrpSpPr>
        <xdr:cNvPr id="50" name="Grupo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GrpSpPr/>
      </xdr:nvGrpSpPr>
      <xdr:grpSpPr>
        <a:xfrm>
          <a:off x="7094764" y="19795672"/>
          <a:ext cx="1849885" cy="1330278"/>
          <a:chOff x="6781800" y="12377058"/>
          <a:chExt cx="1817228" cy="723399"/>
        </a:xfrm>
      </xdr:grpSpPr>
      <xdr:pic>
        <xdr:nvPicPr>
          <xdr:cNvPr id="51" name="Imagen 50">
            <a:extLst>
              <a:ext uri="{FF2B5EF4-FFF2-40B4-BE49-F238E27FC236}">
                <a16:creationId xmlns:a16="http://schemas.microsoft.com/office/drawing/2014/main" id="{00000000-0008-0000-0100-00003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52" name="Imagen 51">
            <a:extLst>
              <a:ext uri="{FF2B5EF4-FFF2-40B4-BE49-F238E27FC236}">
                <a16:creationId xmlns:a16="http://schemas.microsoft.com/office/drawing/2014/main" id="{00000000-0008-0000-0100-00003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359228</xdr:colOff>
      <xdr:row>150</xdr:row>
      <xdr:rowOff>174172</xdr:rowOff>
    </xdr:from>
    <xdr:to>
      <xdr:col>7</xdr:col>
      <xdr:colOff>467399</xdr:colOff>
      <xdr:row>154</xdr:row>
      <xdr:rowOff>102914</xdr:rowOff>
    </xdr:to>
    <xdr:grpSp>
      <xdr:nvGrpSpPr>
        <xdr:cNvPr id="54" name="Grupo 53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GrpSpPr/>
      </xdr:nvGrpSpPr>
      <xdr:grpSpPr>
        <a:xfrm>
          <a:off x="7094764" y="48112136"/>
          <a:ext cx="1849885" cy="2051457"/>
          <a:chOff x="6781800" y="12377058"/>
          <a:chExt cx="1817228" cy="723399"/>
        </a:xfrm>
      </xdr:grpSpPr>
      <xdr:pic>
        <xdr:nvPicPr>
          <xdr:cNvPr id="55" name="Imagen 54">
            <a:extLst>
              <a:ext uri="{FF2B5EF4-FFF2-40B4-BE49-F238E27FC236}">
                <a16:creationId xmlns:a16="http://schemas.microsoft.com/office/drawing/2014/main" id="{00000000-0008-0000-0100-00003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62" name="Imagen 61">
            <a:extLst>
              <a:ext uri="{FF2B5EF4-FFF2-40B4-BE49-F238E27FC236}">
                <a16:creationId xmlns:a16="http://schemas.microsoft.com/office/drawing/2014/main" id="{00000000-0008-0000-0100-00003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359228</xdr:colOff>
      <xdr:row>0</xdr:row>
      <xdr:rowOff>174172</xdr:rowOff>
    </xdr:from>
    <xdr:to>
      <xdr:col>7</xdr:col>
      <xdr:colOff>467399</xdr:colOff>
      <xdr:row>4</xdr:row>
      <xdr:rowOff>102914</xdr:rowOff>
    </xdr:to>
    <xdr:grpSp>
      <xdr:nvGrpSpPr>
        <xdr:cNvPr id="63" name="Grupo 6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GrpSpPr/>
      </xdr:nvGrpSpPr>
      <xdr:grpSpPr>
        <a:xfrm>
          <a:off x="7094764" y="174172"/>
          <a:ext cx="1849885" cy="1275849"/>
          <a:chOff x="6781800" y="12377058"/>
          <a:chExt cx="1817228" cy="723399"/>
        </a:xfrm>
      </xdr:grpSpPr>
      <xdr:pic>
        <xdr:nvPicPr>
          <xdr:cNvPr id="64" name="Imagen 63">
            <a:extLst>
              <a:ext uri="{FF2B5EF4-FFF2-40B4-BE49-F238E27FC236}">
                <a16:creationId xmlns:a16="http://schemas.microsoft.com/office/drawing/2014/main" id="{00000000-0008-0000-0100-00004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65" name="Imagen 64">
            <a:extLst>
              <a:ext uri="{FF2B5EF4-FFF2-40B4-BE49-F238E27FC236}">
                <a16:creationId xmlns:a16="http://schemas.microsoft.com/office/drawing/2014/main" id="{00000000-0008-0000-0100-00004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359228</xdr:colOff>
      <xdr:row>230</xdr:row>
      <xdr:rowOff>174172</xdr:rowOff>
    </xdr:from>
    <xdr:to>
      <xdr:col>7</xdr:col>
      <xdr:colOff>467399</xdr:colOff>
      <xdr:row>234</xdr:row>
      <xdr:rowOff>102914</xdr:rowOff>
    </xdr:to>
    <xdr:grpSp>
      <xdr:nvGrpSpPr>
        <xdr:cNvPr id="66" name="Grupo 65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GrpSpPr/>
      </xdr:nvGrpSpPr>
      <xdr:grpSpPr>
        <a:xfrm>
          <a:off x="7094764" y="75122315"/>
          <a:ext cx="1849885" cy="1561599"/>
          <a:chOff x="6781800" y="12377058"/>
          <a:chExt cx="1817228" cy="723399"/>
        </a:xfrm>
      </xdr:grpSpPr>
      <xdr:pic>
        <xdr:nvPicPr>
          <xdr:cNvPr id="67" name="Imagen 66">
            <a:extLst>
              <a:ext uri="{FF2B5EF4-FFF2-40B4-BE49-F238E27FC236}">
                <a16:creationId xmlns:a16="http://schemas.microsoft.com/office/drawing/2014/main" id="{00000000-0008-0000-0100-00004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68" name="Imagen 67">
            <a:extLst>
              <a:ext uri="{FF2B5EF4-FFF2-40B4-BE49-F238E27FC236}">
                <a16:creationId xmlns:a16="http://schemas.microsoft.com/office/drawing/2014/main" id="{00000000-0008-0000-0100-00004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359228</xdr:colOff>
      <xdr:row>250</xdr:row>
      <xdr:rowOff>174172</xdr:rowOff>
    </xdr:from>
    <xdr:to>
      <xdr:col>7</xdr:col>
      <xdr:colOff>467399</xdr:colOff>
      <xdr:row>254</xdr:row>
      <xdr:rowOff>102914</xdr:rowOff>
    </xdr:to>
    <xdr:grpSp>
      <xdr:nvGrpSpPr>
        <xdr:cNvPr id="69" name="Grupo 6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GrpSpPr/>
      </xdr:nvGrpSpPr>
      <xdr:grpSpPr>
        <a:xfrm>
          <a:off x="7094764" y="82075565"/>
          <a:ext cx="1849885" cy="1466349"/>
          <a:chOff x="6781800" y="12377058"/>
          <a:chExt cx="1817228" cy="723399"/>
        </a:xfrm>
      </xdr:grpSpPr>
      <xdr:pic>
        <xdr:nvPicPr>
          <xdr:cNvPr id="70" name="Imagen 69">
            <a:extLst>
              <a:ext uri="{FF2B5EF4-FFF2-40B4-BE49-F238E27FC236}">
                <a16:creationId xmlns:a16="http://schemas.microsoft.com/office/drawing/2014/main" id="{00000000-0008-0000-0100-00004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71" name="Imagen 70">
            <a:extLst>
              <a:ext uri="{FF2B5EF4-FFF2-40B4-BE49-F238E27FC236}">
                <a16:creationId xmlns:a16="http://schemas.microsoft.com/office/drawing/2014/main" id="{00000000-0008-0000-0100-00004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359228</xdr:colOff>
      <xdr:row>270</xdr:row>
      <xdr:rowOff>174172</xdr:rowOff>
    </xdr:from>
    <xdr:to>
      <xdr:col>7</xdr:col>
      <xdr:colOff>467399</xdr:colOff>
      <xdr:row>274</xdr:row>
      <xdr:rowOff>102914</xdr:rowOff>
    </xdr:to>
    <xdr:grpSp>
      <xdr:nvGrpSpPr>
        <xdr:cNvPr id="72" name="Grupo 71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GrpSpPr/>
      </xdr:nvGrpSpPr>
      <xdr:grpSpPr>
        <a:xfrm>
          <a:off x="7094764" y="88566172"/>
          <a:ext cx="1849885" cy="1711278"/>
          <a:chOff x="6781800" y="12377058"/>
          <a:chExt cx="1817228" cy="723399"/>
        </a:xfrm>
      </xdr:grpSpPr>
      <xdr:pic>
        <xdr:nvPicPr>
          <xdr:cNvPr id="73" name="Imagen 72">
            <a:extLst>
              <a:ext uri="{FF2B5EF4-FFF2-40B4-BE49-F238E27FC236}">
                <a16:creationId xmlns:a16="http://schemas.microsoft.com/office/drawing/2014/main" id="{00000000-0008-0000-0100-00004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74" name="Imagen 73">
            <a:extLst>
              <a:ext uri="{FF2B5EF4-FFF2-40B4-BE49-F238E27FC236}">
                <a16:creationId xmlns:a16="http://schemas.microsoft.com/office/drawing/2014/main" id="{00000000-0008-0000-0100-00004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359228</xdr:colOff>
      <xdr:row>290</xdr:row>
      <xdr:rowOff>174172</xdr:rowOff>
    </xdr:from>
    <xdr:to>
      <xdr:col>7</xdr:col>
      <xdr:colOff>467399</xdr:colOff>
      <xdr:row>294</xdr:row>
      <xdr:rowOff>102914</xdr:rowOff>
    </xdr:to>
    <xdr:grpSp>
      <xdr:nvGrpSpPr>
        <xdr:cNvPr id="75" name="Grupo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GrpSpPr/>
      </xdr:nvGrpSpPr>
      <xdr:grpSpPr>
        <a:xfrm>
          <a:off x="7094764" y="95464993"/>
          <a:ext cx="1849885" cy="1466350"/>
          <a:chOff x="6781800" y="12377058"/>
          <a:chExt cx="1817228" cy="723399"/>
        </a:xfrm>
      </xdr:grpSpPr>
      <xdr:pic>
        <xdr:nvPicPr>
          <xdr:cNvPr id="76" name="Imagen 75">
            <a:extLst>
              <a:ext uri="{FF2B5EF4-FFF2-40B4-BE49-F238E27FC236}">
                <a16:creationId xmlns:a16="http://schemas.microsoft.com/office/drawing/2014/main" id="{00000000-0008-0000-0100-00004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77" name="Imagen 76">
            <a:extLst>
              <a:ext uri="{FF2B5EF4-FFF2-40B4-BE49-F238E27FC236}">
                <a16:creationId xmlns:a16="http://schemas.microsoft.com/office/drawing/2014/main" id="{00000000-0008-0000-0100-00004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359228</xdr:colOff>
      <xdr:row>310</xdr:row>
      <xdr:rowOff>174172</xdr:rowOff>
    </xdr:from>
    <xdr:to>
      <xdr:col>7</xdr:col>
      <xdr:colOff>467399</xdr:colOff>
      <xdr:row>314</xdr:row>
      <xdr:rowOff>102914</xdr:rowOff>
    </xdr:to>
    <xdr:grpSp>
      <xdr:nvGrpSpPr>
        <xdr:cNvPr id="78" name="Grupo 7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GrpSpPr/>
      </xdr:nvGrpSpPr>
      <xdr:grpSpPr>
        <a:xfrm>
          <a:off x="7094764" y="101955601"/>
          <a:ext cx="1849885" cy="1697670"/>
          <a:chOff x="6781800" y="12377058"/>
          <a:chExt cx="1817228" cy="723399"/>
        </a:xfrm>
      </xdr:grpSpPr>
      <xdr:pic>
        <xdr:nvPicPr>
          <xdr:cNvPr id="79" name="Imagen 78">
            <a:extLst>
              <a:ext uri="{FF2B5EF4-FFF2-40B4-BE49-F238E27FC236}">
                <a16:creationId xmlns:a16="http://schemas.microsoft.com/office/drawing/2014/main" id="{00000000-0008-0000-0100-00004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80" name="Imagen 79">
            <a:extLst>
              <a:ext uri="{FF2B5EF4-FFF2-40B4-BE49-F238E27FC236}">
                <a16:creationId xmlns:a16="http://schemas.microsoft.com/office/drawing/2014/main" id="{00000000-0008-0000-0100-00005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359228</xdr:colOff>
      <xdr:row>330</xdr:row>
      <xdr:rowOff>174172</xdr:rowOff>
    </xdr:from>
    <xdr:to>
      <xdr:col>7</xdr:col>
      <xdr:colOff>467399</xdr:colOff>
      <xdr:row>334</xdr:row>
      <xdr:rowOff>102914</xdr:rowOff>
    </xdr:to>
    <xdr:grpSp>
      <xdr:nvGrpSpPr>
        <xdr:cNvPr id="81" name="Grupo 80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GrpSpPr/>
      </xdr:nvGrpSpPr>
      <xdr:grpSpPr>
        <a:xfrm>
          <a:off x="7094764" y="108677529"/>
          <a:ext cx="1849885" cy="1384706"/>
          <a:chOff x="6781800" y="12377058"/>
          <a:chExt cx="1817228" cy="723399"/>
        </a:xfrm>
      </xdr:grpSpPr>
      <xdr:pic>
        <xdr:nvPicPr>
          <xdr:cNvPr id="82" name="Imagen 81">
            <a:extLst>
              <a:ext uri="{FF2B5EF4-FFF2-40B4-BE49-F238E27FC236}">
                <a16:creationId xmlns:a16="http://schemas.microsoft.com/office/drawing/2014/main" id="{00000000-0008-0000-0100-00005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83" name="Imagen 82">
            <a:extLst>
              <a:ext uri="{FF2B5EF4-FFF2-40B4-BE49-F238E27FC236}">
                <a16:creationId xmlns:a16="http://schemas.microsoft.com/office/drawing/2014/main" id="{00000000-0008-0000-0100-00005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359228</xdr:colOff>
      <xdr:row>350</xdr:row>
      <xdr:rowOff>174172</xdr:rowOff>
    </xdr:from>
    <xdr:to>
      <xdr:col>7</xdr:col>
      <xdr:colOff>467399</xdr:colOff>
      <xdr:row>354</xdr:row>
      <xdr:rowOff>102914</xdr:rowOff>
    </xdr:to>
    <xdr:grpSp>
      <xdr:nvGrpSpPr>
        <xdr:cNvPr id="84" name="Grupo 83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GrpSpPr/>
      </xdr:nvGrpSpPr>
      <xdr:grpSpPr>
        <a:xfrm>
          <a:off x="7094764" y="115086493"/>
          <a:ext cx="1849885" cy="2051457"/>
          <a:chOff x="6781800" y="12377058"/>
          <a:chExt cx="1817228" cy="723399"/>
        </a:xfrm>
      </xdr:grpSpPr>
      <xdr:pic>
        <xdr:nvPicPr>
          <xdr:cNvPr id="85" name="Imagen 84">
            <a:extLst>
              <a:ext uri="{FF2B5EF4-FFF2-40B4-BE49-F238E27FC236}">
                <a16:creationId xmlns:a16="http://schemas.microsoft.com/office/drawing/2014/main" id="{00000000-0008-0000-0100-00005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86" name="Imagen 85">
            <a:extLst>
              <a:ext uri="{FF2B5EF4-FFF2-40B4-BE49-F238E27FC236}">
                <a16:creationId xmlns:a16="http://schemas.microsoft.com/office/drawing/2014/main" id="{00000000-0008-0000-0100-00005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359228</xdr:colOff>
      <xdr:row>370</xdr:row>
      <xdr:rowOff>174172</xdr:rowOff>
    </xdr:from>
    <xdr:to>
      <xdr:col>7</xdr:col>
      <xdr:colOff>467399</xdr:colOff>
      <xdr:row>374</xdr:row>
      <xdr:rowOff>102914</xdr:rowOff>
    </xdr:to>
    <xdr:grpSp>
      <xdr:nvGrpSpPr>
        <xdr:cNvPr id="87" name="Grupo 86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GrpSpPr/>
      </xdr:nvGrpSpPr>
      <xdr:grpSpPr>
        <a:xfrm>
          <a:off x="7094764" y="122434351"/>
          <a:ext cx="1849885" cy="1752099"/>
          <a:chOff x="6781800" y="12377058"/>
          <a:chExt cx="1817228" cy="723399"/>
        </a:xfrm>
      </xdr:grpSpPr>
      <xdr:pic>
        <xdr:nvPicPr>
          <xdr:cNvPr id="88" name="Imagen 87">
            <a:extLst>
              <a:ext uri="{FF2B5EF4-FFF2-40B4-BE49-F238E27FC236}">
                <a16:creationId xmlns:a16="http://schemas.microsoft.com/office/drawing/2014/main" id="{00000000-0008-0000-0100-00005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89" name="Imagen 88">
            <a:extLst>
              <a:ext uri="{FF2B5EF4-FFF2-40B4-BE49-F238E27FC236}">
                <a16:creationId xmlns:a16="http://schemas.microsoft.com/office/drawing/2014/main" id="{00000000-0008-0000-0100-00005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29307</xdr:colOff>
      <xdr:row>0</xdr:row>
      <xdr:rowOff>123092</xdr:rowOff>
    </xdr:from>
    <xdr:to>
      <xdr:col>6</xdr:col>
      <xdr:colOff>1043504</xdr:colOff>
      <xdr:row>2</xdr:row>
      <xdr:rowOff>348260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6674826" y="123092"/>
          <a:ext cx="1798178" cy="716072"/>
          <a:chOff x="6781800" y="12377058"/>
          <a:chExt cx="1817228" cy="723399"/>
        </a:xfrm>
      </xdr:grpSpPr>
      <xdr:pic>
        <xdr:nvPicPr>
          <xdr:cNvPr id="3" name="Imagen 2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4" name="Imagen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468086</xdr:colOff>
      <xdr:row>0</xdr:row>
      <xdr:rowOff>228600</xdr:rowOff>
    </xdr:from>
    <xdr:to>
      <xdr:col>8</xdr:col>
      <xdr:colOff>695999</xdr:colOff>
      <xdr:row>2</xdr:row>
      <xdr:rowOff>353285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7715745" y="228600"/>
          <a:ext cx="1751913" cy="730821"/>
          <a:chOff x="6781800" y="12377058"/>
          <a:chExt cx="1817228" cy="723399"/>
        </a:xfrm>
      </xdr:grpSpPr>
      <xdr:pic>
        <xdr:nvPicPr>
          <xdr:cNvPr id="3" name="Imagen 2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4" name="Imagen 3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57806</xdr:colOff>
      <xdr:row>1</xdr:row>
      <xdr:rowOff>68318</xdr:rowOff>
    </xdr:from>
    <xdr:to>
      <xdr:col>3</xdr:col>
      <xdr:colOff>872359</xdr:colOff>
      <xdr:row>2</xdr:row>
      <xdr:rowOff>499243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5172731" y="401693"/>
          <a:ext cx="1576553" cy="697625"/>
          <a:chOff x="6781800" y="12377058"/>
          <a:chExt cx="1817228" cy="723399"/>
        </a:xfrm>
      </xdr:grpSpPr>
      <xdr:pic>
        <xdr:nvPicPr>
          <xdr:cNvPr id="3" name="Imagen 2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4" name="Imagen 3"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</xdr:colOff>
      <xdr:row>0</xdr:row>
      <xdr:rowOff>228600</xdr:rowOff>
    </xdr:from>
    <xdr:to>
      <xdr:col>3</xdr:col>
      <xdr:colOff>746760</xdr:colOff>
      <xdr:row>2</xdr:row>
      <xdr:rowOff>441960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5284470" y="228600"/>
          <a:ext cx="1501140" cy="813435"/>
          <a:chOff x="6781800" y="12377058"/>
          <a:chExt cx="1817228" cy="723399"/>
        </a:xfrm>
      </xdr:grpSpPr>
      <xdr:pic>
        <xdr:nvPicPr>
          <xdr:cNvPr id="3" name="Imagen 2">
            <a:extLst>
              <a:ext uri="{FF2B5EF4-FFF2-40B4-BE49-F238E27FC236}">
                <a16:creationId xmlns:a16="http://schemas.microsoft.com/office/drawing/2014/main" id="{00000000-0008-0000-06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4" name="Imagen 3">
            <a:extLst>
              <a:ext uri="{FF2B5EF4-FFF2-40B4-BE49-F238E27FC236}">
                <a16:creationId xmlns:a16="http://schemas.microsoft.com/office/drawing/2014/main" id="{00000000-0008-0000-06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320040</xdr:colOff>
      <xdr:row>1</xdr:row>
      <xdr:rowOff>175260</xdr:rowOff>
    </xdr:from>
    <xdr:to>
      <xdr:col>3</xdr:col>
      <xdr:colOff>468488</xdr:colOff>
      <xdr:row>2</xdr:row>
      <xdr:rowOff>631959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pSpPr/>
      </xdr:nvGrpSpPr>
      <xdr:grpSpPr>
        <a:xfrm>
          <a:off x="6292215" y="508635"/>
          <a:ext cx="1767698" cy="723399"/>
          <a:chOff x="6781800" y="12377058"/>
          <a:chExt cx="1817228" cy="723399"/>
        </a:xfrm>
      </xdr:grpSpPr>
      <xdr:pic>
        <xdr:nvPicPr>
          <xdr:cNvPr id="3" name="Imagen 2">
            <a:extLst>
              <a:ext uri="{FF2B5EF4-FFF2-40B4-BE49-F238E27FC236}">
                <a16:creationId xmlns:a16="http://schemas.microsoft.com/office/drawing/2014/main" id="{00000000-0008-0000-07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4" name="Imagen 3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</xdr:row>
      <xdr:rowOff>25400</xdr:rowOff>
    </xdr:from>
    <xdr:to>
      <xdr:col>3</xdr:col>
      <xdr:colOff>915528</xdr:colOff>
      <xdr:row>2</xdr:row>
      <xdr:rowOff>482099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5793317" y="364067"/>
          <a:ext cx="1789711" cy="721282"/>
          <a:chOff x="6781800" y="12377058"/>
          <a:chExt cx="1817228" cy="723399"/>
        </a:xfrm>
      </xdr:grpSpPr>
      <xdr:pic>
        <xdr:nvPicPr>
          <xdr:cNvPr id="3" name="Imagen 2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4" name="Imagen 3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80597</xdr:colOff>
      <xdr:row>1</xdr:row>
      <xdr:rowOff>51288</xdr:rowOff>
    </xdr:from>
    <xdr:to>
      <xdr:col>7</xdr:col>
      <xdr:colOff>959978</xdr:colOff>
      <xdr:row>2</xdr:row>
      <xdr:rowOff>499195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/>
      </xdr:nvGrpSpPr>
      <xdr:grpSpPr>
        <a:xfrm>
          <a:off x="7099789" y="344365"/>
          <a:ext cx="1795247" cy="711676"/>
          <a:chOff x="6781800" y="12377058"/>
          <a:chExt cx="1817228" cy="723399"/>
        </a:xfrm>
      </xdr:grpSpPr>
      <xdr:pic>
        <xdr:nvPicPr>
          <xdr:cNvPr id="3" name="Imagen 2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4" name="Imagen 3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200026</xdr:colOff>
      <xdr:row>2</xdr:row>
      <xdr:rowOff>180975</xdr:rowOff>
    </xdr:from>
    <xdr:to>
      <xdr:col>10</xdr:col>
      <xdr:colOff>638176</xdr:colOff>
      <xdr:row>2</xdr:row>
      <xdr:rowOff>550770</xdr:rowOff>
    </xdr:to>
    <xdr:sp macro="" textlink="">
      <xdr:nvSpPr>
        <xdr:cNvPr id="2" name="Flech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8601076" y="581025"/>
          <a:ext cx="438150" cy="36979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685800</xdr:colOff>
      <xdr:row>16</xdr:row>
      <xdr:rowOff>104775</xdr:rowOff>
    </xdr:from>
    <xdr:to>
      <xdr:col>13</xdr:col>
      <xdr:colOff>0</xdr:colOff>
      <xdr:row>16</xdr:row>
      <xdr:rowOff>114300</xdr:rowOff>
    </xdr:to>
    <xdr:cxnSp macro="">
      <xdr:nvCxnSpPr>
        <xdr:cNvPr id="3" name="Conector recto de flecha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9963150" y="5143500"/>
          <a:ext cx="1362075" cy="9525"/>
        </a:xfrm>
        <a:prstGeom prst="straightConnector1">
          <a:avLst/>
        </a:prstGeom>
        <a:ln w="19050">
          <a:solidFill>
            <a:sysClr val="windowText" lastClr="000000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685800</xdr:colOff>
      <xdr:row>17</xdr:row>
      <xdr:rowOff>104775</xdr:rowOff>
    </xdr:from>
    <xdr:to>
      <xdr:col>13</xdr:col>
      <xdr:colOff>19050</xdr:colOff>
      <xdr:row>17</xdr:row>
      <xdr:rowOff>114300</xdr:rowOff>
    </xdr:to>
    <xdr:cxnSp macro="">
      <xdr:nvCxnSpPr>
        <xdr:cNvPr id="4" name="Conector recto de flecha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CxnSpPr/>
      </xdr:nvCxnSpPr>
      <xdr:spPr>
        <a:xfrm flipV="1">
          <a:off x="9963150" y="5343525"/>
          <a:ext cx="1381125" cy="9525"/>
        </a:xfrm>
        <a:prstGeom prst="straightConnector1">
          <a:avLst/>
        </a:prstGeom>
        <a:ln w="19050">
          <a:solidFill>
            <a:sysClr val="windowText" lastClr="000000"/>
          </a:solidFill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</xdr:colOff>
      <xdr:row>2</xdr:row>
      <xdr:rowOff>304800</xdr:rowOff>
    </xdr:from>
    <xdr:to>
      <xdr:col>11</xdr:col>
      <xdr:colOff>505385</xdr:colOff>
      <xdr:row>2</xdr:row>
      <xdr:rowOff>674595</xdr:rowOff>
    </xdr:to>
    <xdr:sp macro="" textlink="">
      <xdr:nvSpPr>
        <xdr:cNvPr id="2" name="Flech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>
        <a:xfrm>
          <a:off x="9429750" y="704850"/>
          <a:ext cx="448235" cy="36979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152400</xdr:colOff>
      <xdr:row>2</xdr:row>
      <xdr:rowOff>266700</xdr:rowOff>
    </xdr:from>
    <xdr:to>
      <xdr:col>11</xdr:col>
      <xdr:colOff>600635</xdr:colOff>
      <xdr:row>2</xdr:row>
      <xdr:rowOff>636495</xdr:rowOff>
    </xdr:to>
    <xdr:sp macro="" textlink="">
      <xdr:nvSpPr>
        <xdr:cNvPr id="2" name="Flech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9525000" y="666750"/>
          <a:ext cx="448235" cy="36979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190500</xdr:colOff>
      <xdr:row>2</xdr:row>
      <xdr:rowOff>219075</xdr:rowOff>
    </xdr:from>
    <xdr:to>
      <xdr:col>11</xdr:col>
      <xdr:colOff>638735</xdr:colOff>
      <xdr:row>2</xdr:row>
      <xdr:rowOff>588870</xdr:rowOff>
    </xdr:to>
    <xdr:sp macro="" textlink="">
      <xdr:nvSpPr>
        <xdr:cNvPr id="2" name="Flech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/>
      </xdr:nvSpPr>
      <xdr:spPr>
        <a:xfrm>
          <a:off x="9467850" y="619125"/>
          <a:ext cx="448235" cy="36979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2</xdr:row>
      <xdr:rowOff>257175</xdr:rowOff>
    </xdr:from>
    <xdr:to>
      <xdr:col>11</xdr:col>
      <xdr:colOff>533960</xdr:colOff>
      <xdr:row>2</xdr:row>
      <xdr:rowOff>626970</xdr:rowOff>
    </xdr:to>
    <xdr:sp macro="" textlink="">
      <xdr:nvSpPr>
        <xdr:cNvPr id="2" name="Flech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/>
      </xdr:nvSpPr>
      <xdr:spPr>
        <a:xfrm>
          <a:off x="9363075" y="657225"/>
          <a:ext cx="448235" cy="36979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104775</xdr:colOff>
      <xdr:row>2</xdr:row>
      <xdr:rowOff>180975</xdr:rowOff>
    </xdr:from>
    <xdr:to>
      <xdr:col>11</xdr:col>
      <xdr:colOff>553010</xdr:colOff>
      <xdr:row>2</xdr:row>
      <xdr:rowOff>550770</xdr:rowOff>
    </xdr:to>
    <xdr:sp macro="" textlink="">
      <xdr:nvSpPr>
        <xdr:cNvPr id="2" name="Flech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/>
      </xdr:nvSpPr>
      <xdr:spPr>
        <a:xfrm>
          <a:off x="9382125" y="581025"/>
          <a:ext cx="448235" cy="36979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200025</xdr:colOff>
      <xdr:row>2</xdr:row>
      <xdr:rowOff>228600</xdr:rowOff>
    </xdr:from>
    <xdr:to>
      <xdr:col>11</xdr:col>
      <xdr:colOff>648260</xdr:colOff>
      <xdr:row>2</xdr:row>
      <xdr:rowOff>598395</xdr:rowOff>
    </xdr:to>
    <xdr:sp macro="" textlink="">
      <xdr:nvSpPr>
        <xdr:cNvPr id="2" name="Flech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/>
      </xdr:nvSpPr>
      <xdr:spPr>
        <a:xfrm>
          <a:off x="9477375" y="628650"/>
          <a:ext cx="448235" cy="36979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324970</xdr:colOff>
      <xdr:row>2</xdr:row>
      <xdr:rowOff>313764</xdr:rowOff>
    </xdr:from>
    <xdr:to>
      <xdr:col>11</xdr:col>
      <xdr:colOff>773205</xdr:colOff>
      <xdr:row>2</xdr:row>
      <xdr:rowOff>683559</xdr:rowOff>
    </xdr:to>
    <xdr:sp macro="" textlink="">
      <xdr:nvSpPr>
        <xdr:cNvPr id="2" name="Flech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/>
      </xdr:nvSpPr>
      <xdr:spPr>
        <a:xfrm>
          <a:off x="9603441" y="717176"/>
          <a:ext cx="448235" cy="36979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246530</xdr:colOff>
      <xdr:row>2</xdr:row>
      <xdr:rowOff>257735</xdr:rowOff>
    </xdr:from>
    <xdr:to>
      <xdr:col>11</xdr:col>
      <xdr:colOff>694765</xdr:colOff>
      <xdr:row>2</xdr:row>
      <xdr:rowOff>627530</xdr:rowOff>
    </xdr:to>
    <xdr:sp macro="" textlink="">
      <xdr:nvSpPr>
        <xdr:cNvPr id="2" name="Flech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9525001" y="661147"/>
          <a:ext cx="448235" cy="36979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280147</xdr:colOff>
      <xdr:row>2</xdr:row>
      <xdr:rowOff>224117</xdr:rowOff>
    </xdr:from>
    <xdr:to>
      <xdr:col>11</xdr:col>
      <xdr:colOff>728382</xdr:colOff>
      <xdr:row>2</xdr:row>
      <xdr:rowOff>593912</xdr:rowOff>
    </xdr:to>
    <xdr:sp macro="" textlink="">
      <xdr:nvSpPr>
        <xdr:cNvPr id="2" name="Flech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/>
      </xdr:nvSpPr>
      <xdr:spPr>
        <a:xfrm>
          <a:off x="9558618" y="627529"/>
          <a:ext cx="448235" cy="36979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235324</xdr:colOff>
      <xdr:row>2</xdr:row>
      <xdr:rowOff>168088</xdr:rowOff>
    </xdr:from>
    <xdr:to>
      <xdr:col>11</xdr:col>
      <xdr:colOff>683559</xdr:colOff>
      <xdr:row>2</xdr:row>
      <xdr:rowOff>537883</xdr:rowOff>
    </xdr:to>
    <xdr:sp macro="" textlink="">
      <xdr:nvSpPr>
        <xdr:cNvPr id="2" name="Flech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/>
      </xdr:nvSpPr>
      <xdr:spPr>
        <a:xfrm>
          <a:off x="9749118" y="571500"/>
          <a:ext cx="448235" cy="36979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235323</xdr:colOff>
      <xdr:row>2</xdr:row>
      <xdr:rowOff>246530</xdr:rowOff>
    </xdr:from>
    <xdr:to>
      <xdr:col>11</xdr:col>
      <xdr:colOff>683558</xdr:colOff>
      <xdr:row>2</xdr:row>
      <xdr:rowOff>616325</xdr:rowOff>
    </xdr:to>
    <xdr:sp macro="" textlink="">
      <xdr:nvSpPr>
        <xdr:cNvPr id="2" name="Flech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/>
      </xdr:nvSpPr>
      <xdr:spPr>
        <a:xfrm>
          <a:off x="9749117" y="649942"/>
          <a:ext cx="448235" cy="36979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235323</xdr:colOff>
      <xdr:row>2</xdr:row>
      <xdr:rowOff>246530</xdr:rowOff>
    </xdr:from>
    <xdr:to>
      <xdr:col>11</xdr:col>
      <xdr:colOff>683558</xdr:colOff>
      <xdr:row>2</xdr:row>
      <xdr:rowOff>616325</xdr:rowOff>
    </xdr:to>
    <xdr:sp macro="" textlink="">
      <xdr:nvSpPr>
        <xdr:cNvPr id="2" name="Flech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/>
      </xdr:nvSpPr>
      <xdr:spPr>
        <a:xfrm>
          <a:off x="9750798" y="646580"/>
          <a:ext cx="448235" cy="36979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76200</xdr:colOff>
      <xdr:row>2</xdr:row>
      <xdr:rowOff>142875</xdr:rowOff>
    </xdr:from>
    <xdr:to>
      <xdr:col>11</xdr:col>
      <xdr:colOff>524435</xdr:colOff>
      <xdr:row>2</xdr:row>
      <xdr:rowOff>512670</xdr:rowOff>
    </xdr:to>
    <xdr:sp macro="" textlink="">
      <xdr:nvSpPr>
        <xdr:cNvPr id="2" name="Flech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SpPr/>
      </xdr:nvSpPr>
      <xdr:spPr>
        <a:xfrm>
          <a:off x="9353550" y="542925"/>
          <a:ext cx="448235" cy="36979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246530</xdr:colOff>
      <xdr:row>2</xdr:row>
      <xdr:rowOff>257735</xdr:rowOff>
    </xdr:from>
    <xdr:to>
      <xdr:col>11</xdr:col>
      <xdr:colOff>694765</xdr:colOff>
      <xdr:row>2</xdr:row>
      <xdr:rowOff>627530</xdr:rowOff>
    </xdr:to>
    <xdr:sp macro="" textlink="">
      <xdr:nvSpPr>
        <xdr:cNvPr id="2" name="Flech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SpPr/>
      </xdr:nvSpPr>
      <xdr:spPr>
        <a:xfrm>
          <a:off x="9523880" y="657785"/>
          <a:ext cx="448235" cy="36979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280147</xdr:colOff>
      <xdr:row>2</xdr:row>
      <xdr:rowOff>224117</xdr:rowOff>
    </xdr:from>
    <xdr:to>
      <xdr:col>11</xdr:col>
      <xdr:colOff>728382</xdr:colOff>
      <xdr:row>2</xdr:row>
      <xdr:rowOff>593912</xdr:rowOff>
    </xdr:to>
    <xdr:sp macro="" textlink="">
      <xdr:nvSpPr>
        <xdr:cNvPr id="2" name="Flech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SpPr/>
      </xdr:nvSpPr>
      <xdr:spPr>
        <a:xfrm>
          <a:off x="9557497" y="624167"/>
          <a:ext cx="448235" cy="36979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235323</xdr:colOff>
      <xdr:row>2</xdr:row>
      <xdr:rowOff>246530</xdr:rowOff>
    </xdr:from>
    <xdr:to>
      <xdr:col>11</xdr:col>
      <xdr:colOff>683558</xdr:colOff>
      <xdr:row>2</xdr:row>
      <xdr:rowOff>616325</xdr:rowOff>
    </xdr:to>
    <xdr:sp macro="" textlink="">
      <xdr:nvSpPr>
        <xdr:cNvPr id="2" name="Flech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SpPr/>
      </xdr:nvSpPr>
      <xdr:spPr>
        <a:xfrm>
          <a:off x="9750798" y="646580"/>
          <a:ext cx="448235" cy="36979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235323</xdr:colOff>
      <xdr:row>2</xdr:row>
      <xdr:rowOff>246530</xdr:rowOff>
    </xdr:from>
    <xdr:to>
      <xdr:col>11</xdr:col>
      <xdr:colOff>683558</xdr:colOff>
      <xdr:row>2</xdr:row>
      <xdr:rowOff>616325</xdr:rowOff>
    </xdr:to>
    <xdr:sp macro="" textlink="">
      <xdr:nvSpPr>
        <xdr:cNvPr id="2" name="Flech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SpPr/>
      </xdr:nvSpPr>
      <xdr:spPr>
        <a:xfrm>
          <a:off x="9750798" y="646580"/>
          <a:ext cx="448235" cy="36979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266700</xdr:colOff>
      <xdr:row>2</xdr:row>
      <xdr:rowOff>228600</xdr:rowOff>
    </xdr:from>
    <xdr:to>
      <xdr:col>10</xdr:col>
      <xdr:colOff>714935</xdr:colOff>
      <xdr:row>2</xdr:row>
      <xdr:rowOff>598395</xdr:rowOff>
    </xdr:to>
    <xdr:sp macro="" textlink="">
      <xdr:nvSpPr>
        <xdr:cNvPr id="2" name="Flech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SpPr/>
      </xdr:nvSpPr>
      <xdr:spPr>
        <a:xfrm>
          <a:off x="8667750" y="628650"/>
          <a:ext cx="448235" cy="36979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10</xdr:col>
      <xdr:colOff>0</xdr:colOff>
      <xdr:row>7</xdr:row>
      <xdr:rowOff>0</xdr:rowOff>
    </xdr:from>
    <xdr:to>
      <xdr:col>10</xdr:col>
      <xdr:colOff>304800</xdr:colOff>
      <xdr:row>8</xdr:row>
      <xdr:rowOff>104775</xdr:rowOff>
    </xdr:to>
    <xdr:sp macro="" textlink="">
      <xdr:nvSpPr>
        <xdr:cNvPr id="30722" name="AutoShape 2" descr="https://media.falabella.com/sodimacCO/104089/w=1305,h=832,f=webp,fit=contain,q=85">
          <a:extLst>
            <a:ext uri="{FF2B5EF4-FFF2-40B4-BE49-F238E27FC236}">
              <a16:creationId xmlns:a16="http://schemas.microsoft.com/office/drawing/2014/main" id="{00000000-0008-0000-1C00-000002780000}"/>
            </a:ext>
          </a:extLst>
        </xdr:cNvPr>
        <xdr:cNvSpPr>
          <a:spLocks noChangeAspect="1" noChangeArrowheads="1"/>
        </xdr:cNvSpPr>
      </xdr:nvSpPr>
      <xdr:spPr bwMode="auto">
        <a:xfrm>
          <a:off x="8401050" y="2076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142875</xdr:colOff>
      <xdr:row>2</xdr:row>
      <xdr:rowOff>729089</xdr:rowOff>
    </xdr:from>
    <xdr:to>
      <xdr:col>19</xdr:col>
      <xdr:colOff>744552</xdr:colOff>
      <xdr:row>19</xdr:row>
      <xdr:rowOff>10214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43925" y="1129139"/>
          <a:ext cx="7802577" cy="3357825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266700</xdr:colOff>
      <xdr:row>2</xdr:row>
      <xdr:rowOff>228600</xdr:rowOff>
    </xdr:from>
    <xdr:to>
      <xdr:col>10</xdr:col>
      <xdr:colOff>714935</xdr:colOff>
      <xdr:row>2</xdr:row>
      <xdr:rowOff>598395</xdr:rowOff>
    </xdr:to>
    <xdr:sp macro="" textlink="">
      <xdr:nvSpPr>
        <xdr:cNvPr id="2" name="Flech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SpPr/>
      </xdr:nvSpPr>
      <xdr:spPr>
        <a:xfrm>
          <a:off x="8667750" y="628650"/>
          <a:ext cx="448235" cy="36979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10</xdr:col>
      <xdr:colOff>0</xdr:colOff>
      <xdr:row>7</xdr:row>
      <xdr:rowOff>0</xdr:rowOff>
    </xdr:from>
    <xdr:to>
      <xdr:col>10</xdr:col>
      <xdr:colOff>304800</xdr:colOff>
      <xdr:row>8</xdr:row>
      <xdr:rowOff>104775</xdr:rowOff>
    </xdr:to>
    <xdr:sp macro="" textlink="">
      <xdr:nvSpPr>
        <xdr:cNvPr id="3" name="AutoShape 2" descr="https://media.falabella.com/sodimacCO/104089/w=1305,h=832,f=webp,fit=contain,q=85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8401050" y="2076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142875</xdr:colOff>
      <xdr:row>2</xdr:row>
      <xdr:rowOff>729089</xdr:rowOff>
    </xdr:from>
    <xdr:to>
      <xdr:col>19</xdr:col>
      <xdr:colOff>744552</xdr:colOff>
      <xdr:row>19</xdr:row>
      <xdr:rowOff>10214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43925" y="1129139"/>
          <a:ext cx="7802577" cy="3357825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16</xdr:row>
      <xdr:rowOff>123825</xdr:rowOff>
    </xdr:from>
    <xdr:to>
      <xdr:col>8</xdr:col>
      <xdr:colOff>208734</xdr:colOff>
      <xdr:row>35</xdr:row>
      <xdr:rowOff>85277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4350" y="2990850"/>
          <a:ext cx="6523809" cy="3580952"/>
        </a:xfrm>
        <a:prstGeom prst="rect">
          <a:avLst/>
        </a:prstGeom>
      </xdr:spPr>
    </xdr:pic>
    <xdr:clientData/>
  </xdr:twoCellAnchor>
  <xdr:twoCellAnchor editAs="oneCell">
    <xdr:from>
      <xdr:col>14</xdr:col>
      <xdr:colOff>171450</xdr:colOff>
      <xdr:row>26</xdr:row>
      <xdr:rowOff>19050</xdr:rowOff>
    </xdr:from>
    <xdr:to>
      <xdr:col>21</xdr:col>
      <xdr:colOff>690880</xdr:colOff>
      <xdr:row>45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44425" y="4791075"/>
          <a:ext cx="5853430" cy="367665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45</xdr:row>
      <xdr:rowOff>0</xdr:rowOff>
    </xdr:from>
    <xdr:to>
      <xdr:col>20</xdr:col>
      <xdr:colOff>647048</xdr:colOff>
      <xdr:row>56</xdr:row>
      <xdr:rowOff>28310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72975" y="8572500"/>
          <a:ext cx="5219048" cy="2123810"/>
        </a:xfrm>
        <a:prstGeom prst="rect">
          <a:avLst/>
        </a:prstGeom>
      </xdr:spPr>
    </xdr:pic>
    <xdr:clientData/>
  </xdr:twoCellAnchor>
  <xdr:twoCellAnchor editAs="oneCell">
    <xdr:from>
      <xdr:col>13</xdr:col>
      <xdr:colOff>761999</xdr:colOff>
      <xdr:row>58</xdr:row>
      <xdr:rowOff>0</xdr:rowOff>
    </xdr:from>
    <xdr:to>
      <xdr:col>22</xdr:col>
      <xdr:colOff>9524</xdr:colOff>
      <xdr:row>109</xdr:row>
      <xdr:rowOff>100082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372974" y="11049000"/>
          <a:ext cx="6105525" cy="9815582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40</xdr:row>
      <xdr:rowOff>0</xdr:rowOff>
    </xdr:from>
    <xdr:to>
      <xdr:col>7</xdr:col>
      <xdr:colOff>47076</xdr:colOff>
      <xdr:row>60</xdr:row>
      <xdr:rowOff>94762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24025" y="8039100"/>
          <a:ext cx="4390476" cy="3904762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211015</xdr:colOff>
      <xdr:row>1</xdr:row>
      <xdr:rowOff>29308</xdr:rowOff>
    </xdr:from>
    <xdr:to>
      <xdr:col>6</xdr:col>
      <xdr:colOff>1113843</xdr:colOff>
      <xdr:row>3</xdr:row>
      <xdr:rowOff>14153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GrpSpPr/>
      </xdr:nvGrpSpPr>
      <xdr:grpSpPr>
        <a:xfrm>
          <a:off x="4964856" y="271763"/>
          <a:ext cx="1786055" cy="720867"/>
          <a:chOff x="6781800" y="12377058"/>
          <a:chExt cx="1817228" cy="723399"/>
        </a:xfrm>
      </xdr:grpSpPr>
      <xdr:pic>
        <xdr:nvPicPr>
          <xdr:cNvPr id="3" name="Imagen 2">
            <a:extLst>
              <a:ext uri="{FF2B5EF4-FFF2-40B4-BE49-F238E27FC236}">
                <a16:creationId xmlns:a16="http://schemas.microsoft.com/office/drawing/2014/main" id="{00000000-0008-0000-1F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4" name="Imagen 3">
            <a:extLst>
              <a:ext uri="{FF2B5EF4-FFF2-40B4-BE49-F238E27FC236}">
                <a16:creationId xmlns:a16="http://schemas.microsoft.com/office/drawing/2014/main" id="{00000000-0008-0000-1F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117231</xdr:colOff>
      <xdr:row>63</xdr:row>
      <xdr:rowOff>123092</xdr:rowOff>
    </xdr:from>
    <xdr:to>
      <xdr:col>6</xdr:col>
      <xdr:colOff>1020059</xdr:colOff>
      <xdr:row>67</xdr:row>
      <xdr:rowOff>55184</xdr:rowOff>
    </xdr:to>
    <xdr:grpSp>
      <xdr:nvGrpSpPr>
        <xdr:cNvPr id="5" name="Grupo 4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GrpSpPr/>
      </xdr:nvGrpSpPr>
      <xdr:grpSpPr>
        <a:xfrm>
          <a:off x="4871072" y="11605047"/>
          <a:ext cx="1786055" cy="737387"/>
          <a:chOff x="6781800" y="12377058"/>
          <a:chExt cx="1817228" cy="723399"/>
        </a:xfrm>
      </xdr:grpSpPr>
      <xdr:pic>
        <xdr:nvPicPr>
          <xdr:cNvPr id="6" name="Imagen 5">
            <a:extLst>
              <a:ext uri="{FF2B5EF4-FFF2-40B4-BE49-F238E27FC236}">
                <a16:creationId xmlns:a16="http://schemas.microsoft.com/office/drawing/2014/main" id="{00000000-0008-0000-1F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7" name="Imagen 6">
            <a:extLst>
              <a:ext uri="{FF2B5EF4-FFF2-40B4-BE49-F238E27FC236}">
                <a16:creationId xmlns:a16="http://schemas.microsoft.com/office/drawing/2014/main" id="{00000000-0008-0000-1F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158262</xdr:colOff>
      <xdr:row>125</xdr:row>
      <xdr:rowOff>105508</xdr:rowOff>
    </xdr:from>
    <xdr:to>
      <xdr:col>6</xdr:col>
      <xdr:colOff>1061090</xdr:colOff>
      <xdr:row>129</xdr:row>
      <xdr:rowOff>37599</xdr:rowOff>
    </xdr:to>
    <xdr:grpSp>
      <xdr:nvGrpSpPr>
        <xdr:cNvPr id="8" name="Grupo 7">
          <a:extLst>
            <a:ext uri="{FF2B5EF4-FFF2-40B4-BE49-F238E27FC236}">
              <a16:creationId xmlns:a16="http://schemas.microsoft.com/office/drawing/2014/main" id="{00000000-0008-0000-1F00-000008000000}"/>
            </a:ext>
          </a:extLst>
        </xdr:cNvPr>
        <xdr:cNvGrpSpPr/>
      </xdr:nvGrpSpPr>
      <xdr:grpSpPr>
        <a:xfrm>
          <a:off x="4912103" y="23892031"/>
          <a:ext cx="1786055" cy="754704"/>
          <a:chOff x="6781800" y="12377058"/>
          <a:chExt cx="1817228" cy="723399"/>
        </a:xfrm>
      </xdr:grpSpPr>
      <xdr:pic>
        <xdr:nvPicPr>
          <xdr:cNvPr id="9" name="Imagen 8">
            <a:extLst>
              <a:ext uri="{FF2B5EF4-FFF2-40B4-BE49-F238E27FC236}">
                <a16:creationId xmlns:a16="http://schemas.microsoft.com/office/drawing/2014/main" id="{00000000-0008-0000-1F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10" name="Imagen 9">
            <a:extLst>
              <a:ext uri="{FF2B5EF4-FFF2-40B4-BE49-F238E27FC236}">
                <a16:creationId xmlns:a16="http://schemas.microsoft.com/office/drawing/2014/main" id="{00000000-0008-0000-1F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164123</xdr:colOff>
      <xdr:row>189</xdr:row>
      <xdr:rowOff>169985</xdr:rowOff>
    </xdr:from>
    <xdr:to>
      <xdr:col>6</xdr:col>
      <xdr:colOff>1066951</xdr:colOff>
      <xdr:row>193</xdr:row>
      <xdr:rowOff>102077</xdr:rowOff>
    </xdr:to>
    <xdr:grpSp>
      <xdr:nvGrpSpPr>
        <xdr:cNvPr id="11" name="Grupo 10">
          <a:extLst>
            <a:ext uri="{FF2B5EF4-FFF2-40B4-BE49-F238E27FC236}">
              <a16:creationId xmlns:a16="http://schemas.microsoft.com/office/drawing/2014/main" id="{00000000-0008-0000-1F00-00000B000000}"/>
            </a:ext>
          </a:extLst>
        </xdr:cNvPr>
        <xdr:cNvGrpSpPr/>
      </xdr:nvGrpSpPr>
      <xdr:grpSpPr>
        <a:xfrm>
          <a:off x="4917964" y="37334803"/>
          <a:ext cx="1786055" cy="754706"/>
          <a:chOff x="6781800" y="12377058"/>
          <a:chExt cx="1817228" cy="723399"/>
        </a:xfrm>
      </xdr:grpSpPr>
      <xdr:pic>
        <xdr:nvPicPr>
          <xdr:cNvPr id="12" name="Imagen 11">
            <a:extLst>
              <a:ext uri="{FF2B5EF4-FFF2-40B4-BE49-F238E27FC236}">
                <a16:creationId xmlns:a16="http://schemas.microsoft.com/office/drawing/2014/main" id="{00000000-0008-0000-1F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13" name="Imagen 12">
            <a:extLst>
              <a:ext uri="{FF2B5EF4-FFF2-40B4-BE49-F238E27FC236}">
                <a16:creationId xmlns:a16="http://schemas.microsoft.com/office/drawing/2014/main" id="{00000000-0008-0000-1F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175846</xdr:colOff>
      <xdr:row>251</xdr:row>
      <xdr:rowOff>187570</xdr:rowOff>
    </xdr:from>
    <xdr:to>
      <xdr:col>6</xdr:col>
      <xdr:colOff>1078674</xdr:colOff>
      <xdr:row>255</xdr:row>
      <xdr:rowOff>119661</xdr:rowOff>
    </xdr:to>
    <xdr:grpSp>
      <xdr:nvGrpSpPr>
        <xdr:cNvPr id="14" name="Grupo 13">
          <a:extLst>
            <a:ext uri="{FF2B5EF4-FFF2-40B4-BE49-F238E27FC236}">
              <a16:creationId xmlns:a16="http://schemas.microsoft.com/office/drawing/2014/main" id="{00000000-0008-0000-1F00-00000E000000}"/>
            </a:ext>
          </a:extLst>
        </xdr:cNvPr>
        <xdr:cNvGrpSpPr/>
      </xdr:nvGrpSpPr>
      <xdr:grpSpPr>
        <a:xfrm>
          <a:off x="4929687" y="49622320"/>
          <a:ext cx="1786055" cy="754705"/>
          <a:chOff x="6781800" y="12377058"/>
          <a:chExt cx="1817228" cy="723399"/>
        </a:xfrm>
      </xdr:grpSpPr>
      <xdr:pic>
        <xdr:nvPicPr>
          <xdr:cNvPr id="15" name="Imagen 14">
            <a:extLst>
              <a:ext uri="{FF2B5EF4-FFF2-40B4-BE49-F238E27FC236}">
                <a16:creationId xmlns:a16="http://schemas.microsoft.com/office/drawing/2014/main" id="{00000000-0008-0000-1F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16" name="Imagen 15">
            <a:extLst>
              <a:ext uri="{FF2B5EF4-FFF2-40B4-BE49-F238E27FC236}">
                <a16:creationId xmlns:a16="http://schemas.microsoft.com/office/drawing/2014/main" id="{00000000-0008-0000-1F00-00001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128953</xdr:colOff>
      <xdr:row>313</xdr:row>
      <xdr:rowOff>134815</xdr:rowOff>
    </xdr:from>
    <xdr:to>
      <xdr:col>6</xdr:col>
      <xdr:colOff>1031781</xdr:colOff>
      <xdr:row>317</xdr:row>
      <xdr:rowOff>66906</xdr:rowOff>
    </xdr:to>
    <xdr:grpSp>
      <xdr:nvGrpSpPr>
        <xdr:cNvPr id="17" name="Grupo 16">
          <a:extLst>
            <a:ext uri="{FF2B5EF4-FFF2-40B4-BE49-F238E27FC236}">
              <a16:creationId xmlns:a16="http://schemas.microsoft.com/office/drawing/2014/main" id="{00000000-0008-0000-1F00-000011000000}"/>
            </a:ext>
          </a:extLst>
        </xdr:cNvPr>
        <xdr:cNvGrpSpPr/>
      </xdr:nvGrpSpPr>
      <xdr:grpSpPr>
        <a:xfrm>
          <a:off x="4882794" y="61839497"/>
          <a:ext cx="1786055" cy="754704"/>
          <a:chOff x="6781800" y="12377058"/>
          <a:chExt cx="1817228" cy="723399"/>
        </a:xfrm>
      </xdr:grpSpPr>
      <xdr:pic>
        <xdr:nvPicPr>
          <xdr:cNvPr id="18" name="Imagen 17">
            <a:extLst>
              <a:ext uri="{FF2B5EF4-FFF2-40B4-BE49-F238E27FC236}">
                <a16:creationId xmlns:a16="http://schemas.microsoft.com/office/drawing/2014/main" id="{00000000-0008-0000-1F00-00001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19" name="Imagen 18">
            <a:extLst>
              <a:ext uri="{FF2B5EF4-FFF2-40B4-BE49-F238E27FC236}">
                <a16:creationId xmlns:a16="http://schemas.microsoft.com/office/drawing/2014/main" id="{00000000-0008-0000-1F00-00001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169984</xdr:colOff>
      <xdr:row>375</xdr:row>
      <xdr:rowOff>93785</xdr:rowOff>
    </xdr:from>
    <xdr:to>
      <xdr:col>6</xdr:col>
      <xdr:colOff>1072812</xdr:colOff>
      <xdr:row>379</xdr:row>
      <xdr:rowOff>25876</xdr:rowOff>
    </xdr:to>
    <xdr:grpSp>
      <xdr:nvGrpSpPr>
        <xdr:cNvPr id="20" name="Grupo 19">
          <a:extLst>
            <a:ext uri="{FF2B5EF4-FFF2-40B4-BE49-F238E27FC236}">
              <a16:creationId xmlns:a16="http://schemas.microsoft.com/office/drawing/2014/main" id="{00000000-0008-0000-1F00-000014000000}"/>
            </a:ext>
          </a:extLst>
        </xdr:cNvPr>
        <xdr:cNvGrpSpPr/>
      </xdr:nvGrpSpPr>
      <xdr:grpSpPr>
        <a:xfrm>
          <a:off x="4923825" y="74103035"/>
          <a:ext cx="1786055" cy="754705"/>
          <a:chOff x="6781800" y="12377058"/>
          <a:chExt cx="1817228" cy="723399"/>
        </a:xfrm>
      </xdr:grpSpPr>
      <xdr:pic>
        <xdr:nvPicPr>
          <xdr:cNvPr id="21" name="Imagen 20">
            <a:extLst>
              <a:ext uri="{FF2B5EF4-FFF2-40B4-BE49-F238E27FC236}">
                <a16:creationId xmlns:a16="http://schemas.microsoft.com/office/drawing/2014/main" id="{00000000-0008-0000-1F00-00001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22" name="Imagen 21">
            <a:extLst>
              <a:ext uri="{FF2B5EF4-FFF2-40B4-BE49-F238E27FC236}">
                <a16:creationId xmlns:a16="http://schemas.microsoft.com/office/drawing/2014/main" id="{00000000-0008-0000-1F00-00001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169985</xdr:colOff>
      <xdr:row>437</xdr:row>
      <xdr:rowOff>105507</xdr:rowOff>
    </xdr:from>
    <xdr:to>
      <xdr:col>6</xdr:col>
      <xdr:colOff>1072813</xdr:colOff>
      <xdr:row>441</xdr:row>
      <xdr:rowOff>37598</xdr:rowOff>
    </xdr:to>
    <xdr:grpSp>
      <xdr:nvGrpSpPr>
        <xdr:cNvPr id="23" name="Grupo 22">
          <a:extLst>
            <a:ext uri="{FF2B5EF4-FFF2-40B4-BE49-F238E27FC236}">
              <a16:creationId xmlns:a16="http://schemas.microsoft.com/office/drawing/2014/main" id="{00000000-0008-0000-1F00-000017000000}"/>
            </a:ext>
          </a:extLst>
        </xdr:cNvPr>
        <xdr:cNvGrpSpPr/>
      </xdr:nvGrpSpPr>
      <xdr:grpSpPr>
        <a:xfrm>
          <a:off x="4923826" y="86402007"/>
          <a:ext cx="1786055" cy="754705"/>
          <a:chOff x="6781800" y="12377058"/>
          <a:chExt cx="1817228" cy="723399"/>
        </a:xfrm>
      </xdr:grpSpPr>
      <xdr:pic>
        <xdr:nvPicPr>
          <xdr:cNvPr id="24" name="Imagen 23">
            <a:extLst>
              <a:ext uri="{FF2B5EF4-FFF2-40B4-BE49-F238E27FC236}">
                <a16:creationId xmlns:a16="http://schemas.microsoft.com/office/drawing/2014/main" id="{00000000-0008-0000-1F00-00001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25" name="Imagen 24">
            <a:extLst>
              <a:ext uri="{FF2B5EF4-FFF2-40B4-BE49-F238E27FC236}">
                <a16:creationId xmlns:a16="http://schemas.microsoft.com/office/drawing/2014/main" id="{00000000-0008-0000-1F00-00001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134815</xdr:colOff>
      <xdr:row>499</xdr:row>
      <xdr:rowOff>134816</xdr:rowOff>
    </xdr:from>
    <xdr:to>
      <xdr:col>6</xdr:col>
      <xdr:colOff>1037643</xdr:colOff>
      <xdr:row>503</xdr:row>
      <xdr:rowOff>66908</xdr:rowOff>
    </xdr:to>
    <xdr:grpSp>
      <xdr:nvGrpSpPr>
        <xdr:cNvPr id="26" name="Grupo 25">
          <a:extLst>
            <a:ext uri="{FF2B5EF4-FFF2-40B4-BE49-F238E27FC236}">
              <a16:creationId xmlns:a16="http://schemas.microsoft.com/office/drawing/2014/main" id="{00000000-0008-0000-1F00-00001A000000}"/>
            </a:ext>
          </a:extLst>
        </xdr:cNvPr>
        <xdr:cNvGrpSpPr/>
      </xdr:nvGrpSpPr>
      <xdr:grpSpPr>
        <a:xfrm>
          <a:off x="4888656" y="98718566"/>
          <a:ext cx="1786055" cy="754706"/>
          <a:chOff x="6781800" y="12377058"/>
          <a:chExt cx="1817228" cy="723399"/>
        </a:xfrm>
      </xdr:grpSpPr>
      <xdr:pic>
        <xdr:nvPicPr>
          <xdr:cNvPr id="27" name="Imagen 26">
            <a:extLst>
              <a:ext uri="{FF2B5EF4-FFF2-40B4-BE49-F238E27FC236}">
                <a16:creationId xmlns:a16="http://schemas.microsoft.com/office/drawing/2014/main" id="{00000000-0008-0000-1F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28" name="Imagen 27">
            <a:extLst>
              <a:ext uri="{FF2B5EF4-FFF2-40B4-BE49-F238E27FC236}">
                <a16:creationId xmlns:a16="http://schemas.microsoft.com/office/drawing/2014/main" id="{00000000-0008-0000-1F00-00001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152400</xdr:colOff>
      <xdr:row>561</xdr:row>
      <xdr:rowOff>140677</xdr:rowOff>
    </xdr:from>
    <xdr:to>
      <xdr:col>6</xdr:col>
      <xdr:colOff>1055228</xdr:colOff>
      <xdr:row>565</xdr:row>
      <xdr:rowOff>72768</xdr:rowOff>
    </xdr:to>
    <xdr:grpSp>
      <xdr:nvGrpSpPr>
        <xdr:cNvPr id="29" name="Grupo 28">
          <a:extLst>
            <a:ext uri="{FF2B5EF4-FFF2-40B4-BE49-F238E27FC236}">
              <a16:creationId xmlns:a16="http://schemas.microsoft.com/office/drawing/2014/main" id="{00000000-0008-0000-1F00-00001D000000}"/>
            </a:ext>
          </a:extLst>
        </xdr:cNvPr>
        <xdr:cNvGrpSpPr/>
      </xdr:nvGrpSpPr>
      <xdr:grpSpPr>
        <a:xfrm>
          <a:off x="4906241" y="111089609"/>
          <a:ext cx="1786055" cy="754704"/>
          <a:chOff x="6781800" y="12377058"/>
          <a:chExt cx="1817228" cy="723399"/>
        </a:xfrm>
      </xdr:grpSpPr>
      <xdr:pic>
        <xdr:nvPicPr>
          <xdr:cNvPr id="30" name="Imagen 29">
            <a:extLst>
              <a:ext uri="{FF2B5EF4-FFF2-40B4-BE49-F238E27FC236}">
                <a16:creationId xmlns:a16="http://schemas.microsoft.com/office/drawing/2014/main" id="{00000000-0008-0000-1F00-00001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31" name="Imagen 30">
            <a:extLst>
              <a:ext uri="{FF2B5EF4-FFF2-40B4-BE49-F238E27FC236}">
                <a16:creationId xmlns:a16="http://schemas.microsoft.com/office/drawing/2014/main" id="{00000000-0008-0000-1F00-00001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199292</xdr:colOff>
      <xdr:row>623</xdr:row>
      <xdr:rowOff>70338</xdr:rowOff>
    </xdr:from>
    <xdr:to>
      <xdr:col>6</xdr:col>
      <xdr:colOff>1102120</xdr:colOff>
      <xdr:row>627</xdr:row>
      <xdr:rowOff>2429</xdr:rowOff>
    </xdr:to>
    <xdr:grpSp>
      <xdr:nvGrpSpPr>
        <xdr:cNvPr id="32" name="Grupo 31">
          <a:extLst>
            <a:ext uri="{FF2B5EF4-FFF2-40B4-BE49-F238E27FC236}">
              <a16:creationId xmlns:a16="http://schemas.microsoft.com/office/drawing/2014/main" id="{00000000-0008-0000-1F00-000020000000}"/>
            </a:ext>
          </a:extLst>
        </xdr:cNvPr>
        <xdr:cNvGrpSpPr/>
      </xdr:nvGrpSpPr>
      <xdr:grpSpPr>
        <a:xfrm>
          <a:off x="4953133" y="123323838"/>
          <a:ext cx="1786055" cy="754705"/>
          <a:chOff x="6781800" y="12377058"/>
          <a:chExt cx="1817228" cy="723399"/>
        </a:xfrm>
      </xdr:grpSpPr>
      <xdr:pic>
        <xdr:nvPicPr>
          <xdr:cNvPr id="33" name="Imagen 32">
            <a:extLst>
              <a:ext uri="{FF2B5EF4-FFF2-40B4-BE49-F238E27FC236}">
                <a16:creationId xmlns:a16="http://schemas.microsoft.com/office/drawing/2014/main" id="{00000000-0008-0000-1F00-00002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34" name="Imagen 33">
            <a:extLst>
              <a:ext uri="{FF2B5EF4-FFF2-40B4-BE49-F238E27FC236}">
                <a16:creationId xmlns:a16="http://schemas.microsoft.com/office/drawing/2014/main" id="{00000000-0008-0000-1F00-00002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175847</xdr:colOff>
      <xdr:row>685</xdr:row>
      <xdr:rowOff>99646</xdr:rowOff>
    </xdr:from>
    <xdr:to>
      <xdr:col>6</xdr:col>
      <xdr:colOff>1078675</xdr:colOff>
      <xdr:row>689</xdr:row>
      <xdr:rowOff>31738</xdr:rowOff>
    </xdr:to>
    <xdr:grpSp>
      <xdr:nvGrpSpPr>
        <xdr:cNvPr id="35" name="Grupo 34">
          <a:extLst>
            <a:ext uri="{FF2B5EF4-FFF2-40B4-BE49-F238E27FC236}">
              <a16:creationId xmlns:a16="http://schemas.microsoft.com/office/drawing/2014/main" id="{00000000-0008-0000-1F00-000023000000}"/>
            </a:ext>
          </a:extLst>
        </xdr:cNvPr>
        <xdr:cNvGrpSpPr/>
      </xdr:nvGrpSpPr>
      <xdr:grpSpPr>
        <a:xfrm>
          <a:off x="4929688" y="135848214"/>
          <a:ext cx="1786055" cy="754706"/>
          <a:chOff x="6781800" y="12377058"/>
          <a:chExt cx="1817228" cy="723399"/>
        </a:xfrm>
      </xdr:grpSpPr>
      <xdr:pic>
        <xdr:nvPicPr>
          <xdr:cNvPr id="36" name="Imagen 35">
            <a:extLst>
              <a:ext uri="{FF2B5EF4-FFF2-40B4-BE49-F238E27FC236}">
                <a16:creationId xmlns:a16="http://schemas.microsoft.com/office/drawing/2014/main" id="{00000000-0008-0000-1F00-00002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37" name="Imagen 36">
            <a:extLst>
              <a:ext uri="{FF2B5EF4-FFF2-40B4-BE49-F238E27FC236}">
                <a16:creationId xmlns:a16="http://schemas.microsoft.com/office/drawing/2014/main" id="{00000000-0008-0000-1F00-00002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  <xdr:twoCellAnchor>
    <xdr:from>
      <xdr:col>5</xdr:col>
      <xdr:colOff>140677</xdr:colOff>
      <xdr:row>747</xdr:row>
      <xdr:rowOff>99646</xdr:rowOff>
    </xdr:from>
    <xdr:to>
      <xdr:col>6</xdr:col>
      <xdr:colOff>1043505</xdr:colOff>
      <xdr:row>751</xdr:row>
      <xdr:rowOff>31737</xdr:rowOff>
    </xdr:to>
    <xdr:grpSp>
      <xdr:nvGrpSpPr>
        <xdr:cNvPr id="38" name="Grupo 37">
          <a:extLst>
            <a:ext uri="{FF2B5EF4-FFF2-40B4-BE49-F238E27FC236}">
              <a16:creationId xmlns:a16="http://schemas.microsoft.com/office/drawing/2014/main" id="{00000000-0008-0000-1F00-000026000000}"/>
            </a:ext>
          </a:extLst>
        </xdr:cNvPr>
        <xdr:cNvGrpSpPr/>
      </xdr:nvGrpSpPr>
      <xdr:grpSpPr>
        <a:xfrm>
          <a:off x="4894518" y="148256691"/>
          <a:ext cx="1786055" cy="754705"/>
          <a:chOff x="6781800" y="12377058"/>
          <a:chExt cx="1817228" cy="723399"/>
        </a:xfrm>
      </xdr:grpSpPr>
      <xdr:pic>
        <xdr:nvPicPr>
          <xdr:cNvPr id="39" name="Imagen 38">
            <a:extLst>
              <a:ext uri="{FF2B5EF4-FFF2-40B4-BE49-F238E27FC236}">
                <a16:creationId xmlns:a16="http://schemas.microsoft.com/office/drawing/2014/main" id="{00000000-0008-0000-1F00-00002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40" name="Imagen 39">
            <a:extLst>
              <a:ext uri="{FF2B5EF4-FFF2-40B4-BE49-F238E27FC236}">
                <a16:creationId xmlns:a16="http://schemas.microsoft.com/office/drawing/2014/main" id="{00000000-0008-0000-1F00-00002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220980</xdr:rowOff>
    </xdr:from>
    <xdr:to>
      <xdr:col>0</xdr:col>
      <xdr:colOff>1817228</xdr:colOff>
      <xdr:row>3</xdr:row>
      <xdr:rowOff>121419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GrpSpPr/>
      </xdr:nvGrpSpPr>
      <xdr:grpSpPr>
        <a:xfrm>
          <a:off x="0" y="220980"/>
          <a:ext cx="1817228" cy="728381"/>
          <a:chOff x="6781800" y="12377058"/>
          <a:chExt cx="1817228" cy="723399"/>
        </a:xfrm>
      </xdr:grpSpPr>
      <xdr:pic>
        <xdr:nvPicPr>
          <xdr:cNvPr id="3" name="Imagen 2">
            <a:extLst>
              <a:ext uri="{FF2B5EF4-FFF2-40B4-BE49-F238E27FC236}">
                <a16:creationId xmlns:a16="http://schemas.microsoft.com/office/drawing/2014/main" id="{00000000-0008-0000-2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781800" y="12377058"/>
            <a:ext cx="619125" cy="723399"/>
          </a:xfrm>
          <a:prstGeom prst="rect">
            <a:avLst/>
          </a:prstGeom>
        </xdr:spPr>
      </xdr:pic>
      <xdr:pic>
        <xdr:nvPicPr>
          <xdr:cNvPr id="4" name="Imagen 3">
            <a:extLst>
              <a:ext uri="{FF2B5EF4-FFF2-40B4-BE49-F238E27FC236}">
                <a16:creationId xmlns:a16="http://schemas.microsoft.com/office/drawing/2014/main" id="{00000000-0008-0000-2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587761" y="12472309"/>
            <a:ext cx="1011267" cy="479424"/>
          </a:xfrm>
          <a:prstGeom prst="rect">
            <a:avLst/>
          </a:prstGeom>
          <a:noFill/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:\Y:\H:\D: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:\Y:\H:\D:\10.6.75.177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Documents%20and%20Settings\Juan%20Arrubla\APU%20Secundaria%20Corvid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:\Y:\H:\D:\Vqicpysvr\VQ2008\SHARE\ESTIMA\P7020\PROYECTO\730\CAMBIOS\Z2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:\Y:\H:\D:\L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OMAR\OMAR%20PLANEACION\PRESUPUESTO%20PLANEACION\PRESUPUESTO%20QUIPARAD&#211;\Presupuesto%20de%20obra%20muro%20los%20cocos.%20v4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OS\ALCALDIA%20DABEIBA%202024\FORMATOS%20VARIOS\formatos%20alcaldia%20dabeiba\Presupuesto%20de%20obra%20Gaviones%20Arenera_%20v2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OMAR\OMAR%20PLANEACION\PRESUPUESTO%20PLANEACION\PRESUPUESTO%20QUIPARAD&#211;\Presupuesto%20aleta%20puente%20Quiparado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OS\ALCALDIA%20DABEIBA%202024\3.%20dise&#241;o%20cocos\PROYECTO%20MURO%20COCOS%20K22+00%20VIA%20CAMPARRUSIA_%20DABEIBA%20ANTIOQUIA\ALTERNATIVA%202\Presupuesto%20de%20obra%20muro%20los%20cocos.%20v5.1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OMAR\OMAR%20PLANEACION\PRESUPUESTO%20PLANEACION\Presupuesto%20de%20obra%20muro%20los%20cocos.%20v4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iblioteca%20no%20tocar\Descargas\Documentos\SECRETARIA%20DE%20PLANEACION%20PUERTO%20NARE\01%20B%20PROYECTOS\07%20PAVIMENTACI&#211;N%20LA%20PESCA%20A%20LA%20SIERRA%20ETAPA1\SUBSANACION%2028052021\Presupuesto%20de%20obra_SIF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TOSINICIALE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SUMOS MATERI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PC3I2"/>
      <sheetName val="MPC3I3"/>
      <sheetName val="MPC3I4"/>
      <sheetName val="MPC3I5"/>
      <sheetName val="MPC3I1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INICIALES"/>
      <sheetName val="PRESUPUESTO"/>
      <sheetName val="APU"/>
      <sheetName val="POLIZAS OBRA"/>
      <sheetName val="AIU"/>
      <sheetName val="INSUMOS MATERIALES"/>
      <sheetName val="INSUMOS EQUIPOS"/>
      <sheetName val="INSUMOS TRANSPORTES"/>
      <sheetName val="INSUMOS SERVICIOS"/>
      <sheetName val="INSUMOS MANO DE OBRA"/>
      <sheetName val="1.1"/>
      <sheetName val="2.6"/>
      <sheetName val="4.1.54"/>
      <sheetName val="6.1.24.1"/>
      <sheetName val="6.1.18"/>
      <sheetName val="6.2.10"/>
      <sheetName val="DOSIFICACION_CONCRETO"/>
      <sheetName val="APU AUXILIARES"/>
      <sheetName val="Hoja5"/>
      <sheetName val="Hoja5 (2)"/>
      <sheetName val="FACTOR PRESTACIONAL"/>
    </sheetNames>
    <sheetDataSet>
      <sheetData sheetId="0" refreshError="1"/>
      <sheetData sheetId="1" refreshError="1">
        <row r="3">
          <cell r="B3" t="str">
            <v>PRESUPUESTO PUENTE DE QUIPARADÓ</v>
          </cell>
        </row>
        <row r="7">
          <cell r="B7" t="str">
            <v>1.1</v>
          </cell>
          <cell r="C7" t="str">
            <v>Localización, trazado y replanteo con equipos de precisión.</v>
          </cell>
          <cell r="D7" t="str">
            <v>día</v>
          </cell>
          <cell r="E7">
            <v>1</v>
          </cell>
          <cell r="F7">
            <v>1044901</v>
          </cell>
          <cell r="G7">
            <v>1044901</v>
          </cell>
        </row>
        <row r="8">
          <cell r="B8">
            <v>3</v>
          </cell>
          <cell r="C8" t="str">
            <v>DESVIACIÓN DE AGUA</v>
          </cell>
          <cell r="D8">
            <v>3</v>
          </cell>
          <cell r="E8">
            <v>3</v>
          </cell>
          <cell r="F8">
            <v>3</v>
          </cell>
          <cell r="G8">
            <v>0</v>
          </cell>
        </row>
        <row r="9">
          <cell r="B9" t="str">
            <v>3.1</v>
          </cell>
          <cell r="C9" t="str">
            <v>Desviacion de agua en rio Quiparadó</v>
          </cell>
          <cell r="D9" t="str">
            <v>glb</v>
          </cell>
          <cell r="E9">
            <v>1</v>
          </cell>
          <cell r="F9">
            <v>0</v>
          </cell>
          <cell r="G9">
            <v>0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</row>
        <row r="11">
          <cell r="B11">
            <v>2</v>
          </cell>
          <cell r="C11" t="str">
            <v>DEMOLICIONES</v>
          </cell>
          <cell r="D11">
            <v>2</v>
          </cell>
          <cell r="E11">
            <v>2</v>
          </cell>
          <cell r="F11">
            <v>2</v>
          </cell>
          <cell r="G11">
            <v>0</v>
          </cell>
        </row>
        <row r="12">
          <cell r="B12" t="str">
            <v>2.6</v>
          </cell>
          <cell r="C12" t="str">
            <v>Demolición de roca en espacios confinados, con agente demoledor no explosivo, para volúmenes de roca mayores a 0.10 m3. Incluye cemento demoledor a una dosificación de 10 kg por metro cúbico, desembombe, extracción a cielo abierto y acarreo interno a sitio de acopio donde indique la Interventoría y todo lo necesario para su correcta ejecución. Incluye cargue, trasporte y disposición final del material.</v>
          </cell>
          <cell r="D12" t="str">
            <v>M3</v>
          </cell>
          <cell r="E12">
            <v>1</v>
          </cell>
          <cell r="F12">
            <v>1441354</v>
          </cell>
          <cell r="G12">
            <v>1441354</v>
          </cell>
        </row>
        <row r="13">
          <cell r="B13">
            <v>4</v>
          </cell>
          <cell r="C13" t="str">
            <v>MOVIMIENTOS DE TIERRA</v>
          </cell>
          <cell r="D13">
            <v>4</v>
          </cell>
          <cell r="E13">
            <v>4</v>
          </cell>
          <cell r="F13">
            <v>4</v>
          </cell>
          <cell r="G13">
            <v>0</v>
          </cell>
        </row>
        <row r="14">
          <cell r="B14" t="str">
            <v>4.1</v>
          </cell>
          <cell r="C14" t="str">
            <v>EXCAVACIONES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</row>
        <row r="15">
          <cell r="B15" t="str">
            <v>4.1.54</v>
          </cell>
          <cell r="C15" t="str">
            <v>Excavación manual material heterogéneo 0-2 m, macizos de anclaje. Incluye transporte y disposición
final de los materiales.</v>
          </cell>
          <cell r="D15" t="str">
            <v>m3</v>
          </cell>
          <cell r="E15">
            <v>1</v>
          </cell>
          <cell r="F15">
            <v>43568</v>
          </cell>
          <cell r="G15">
            <v>43568</v>
          </cell>
        </row>
        <row r="16">
          <cell r="B16" t="str">
            <v>4.1.4</v>
          </cell>
          <cell r="C16" t="str">
            <v>Excavación en roca de la explanación, comprende la excavación de masas de rocas hasta 30 cm de diámetro", fuertemente litificadas que, debido a su buena cementación o alta consolidación, no es posible su división mecánica en la excavación. Incluye transporte, botada y disposición final de los
materiales</v>
          </cell>
          <cell r="D16" t="str">
            <v>m3</v>
          </cell>
          <cell r="E16">
            <v>1</v>
          </cell>
          <cell r="F16">
            <v>57068</v>
          </cell>
          <cell r="G16">
            <v>57068</v>
          </cell>
        </row>
        <row r="17">
          <cell r="B17">
            <v>57068</v>
          </cell>
          <cell r="C17">
            <v>57068</v>
          </cell>
          <cell r="D17">
            <v>57068</v>
          </cell>
          <cell r="E17">
            <v>57068</v>
          </cell>
          <cell r="F17">
            <v>57068</v>
          </cell>
          <cell r="G17">
            <v>0</v>
          </cell>
        </row>
        <row r="18">
          <cell r="B18" t="str">
            <v>4.2</v>
          </cell>
          <cell r="C18" t="str">
            <v>LLENOS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</row>
        <row r="19">
          <cell r="B19" t="str">
            <v>4.2.3</v>
          </cell>
          <cell r="C19" t="str">
            <v>Lleno mecánico compactado con material de préstamo hasta obtener una densidad mínima del 95%, de la obtenida en el ensayo del Proctor modificado. No incluye transporte.</v>
          </cell>
          <cell r="D19" t="str">
            <v>m3</v>
          </cell>
          <cell r="E19">
            <v>1</v>
          </cell>
          <cell r="F19">
            <v>46215</v>
          </cell>
          <cell r="G19">
            <v>46215</v>
          </cell>
        </row>
        <row r="20">
          <cell r="B20">
            <v>46215</v>
          </cell>
          <cell r="C20">
            <v>46215</v>
          </cell>
          <cell r="D20">
            <v>46215</v>
          </cell>
          <cell r="E20">
            <v>46215</v>
          </cell>
          <cell r="F20">
            <v>46215</v>
          </cell>
          <cell r="G20">
            <v>0</v>
          </cell>
        </row>
        <row r="21">
          <cell r="B21">
            <v>6</v>
          </cell>
          <cell r="C21" t="str">
            <v xml:space="preserve">CONCRETOS </v>
          </cell>
          <cell r="D21">
            <v>6</v>
          </cell>
          <cell r="E21">
            <v>6</v>
          </cell>
          <cell r="F21">
            <v>6</v>
          </cell>
          <cell r="G21">
            <v>0</v>
          </cell>
        </row>
        <row r="22">
          <cell r="B22" t="str">
            <v>6.1</v>
          </cell>
          <cell r="C22" t="str">
            <v>CONCRETOS PARA SUBESTRUCTURA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</row>
        <row r="23">
          <cell r="B23" t="str">
            <v>6.1.24.1</v>
          </cell>
          <cell r="C23" t="str">
            <v>Concreto Clase D (28 MPa). Viga de fundación</v>
          </cell>
          <cell r="D23" t="str">
            <v>m3</v>
          </cell>
          <cell r="E23">
            <v>1</v>
          </cell>
          <cell r="F23">
            <v>879386</v>
          </cell>
          <cell r="G23">
            <v>879386</v>
          </cell>
        </row>
        <row r="24">
          <cell r="B24" t="str">
            <v>6.1.18</v>
          </cell>
          <cell r="C24" t="str">
            <v>Concreto Clase F (14 MPa). Solados de E=0.05 m</v>
          </cell>
          <cell r="D24" t="str">
            <v>m2</v>
          </cell>
          <cell r="E24">
            <v>1</v>
          </cell>
          <cell r="F24">
            <v>804395</v>
          </cell>
          <cell r="G24">
            <v>804395</v>
          </cell>
        </row>
        <row r="25">
          <cell r="B25">
            <v>804395</v>
          </cell>
          <cell r="C25">
            <v>804395</v>
          </cell>
          <cell r="D25">
            <v>804395</v>
          </cell>
          <cell r="E25">
            <v>804395</v>
          </cell>
          <cell r="F25">
            <v>804395</v>
          </cell>
          <cell r="G25">
            <v>0</v>
          </cell>
        </row>
        <row r="26">
          <cell r="B26" t="str">
            <v>6.2</v>
          </cell>
          <cell r="C26" t="str">
            <v>CONCRETOS PARA ESTRUCTURAS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</row>
        <row r="27">
          <cell r="B27" t="str">
            <v>6.2.10</v>
          </cell>
          <cell r="C27" t="str">
            <v>Suministro, transporte y colocación de Concreto Clase D (21 MPa) para Muros, disipadores, aletas y estribos. Incluye impermeabilizante, formaleta para acabado a la vista, desmoldante, y todos los demás elementos necesarios para su correcta construcción y funcionamiento.</v>
          </cell>
          <cell r="D27" t="str">
            <v>m3</v>
          </cell>
          <cell r="E27">
            <v>1</v>
          </cell>
          <cell r="F27">
            <v>817037</v>
          </cell>
          <cell r="G27">
            <v>817037</v>
          </cell>
        </row>
        <row r="28">
          <cell r="B28">
            <v>817037</v>
          </cell>
          <cell r="C28">
            <v>817037</v>
          </cell>
          <cell r="D28">
            <v>817037</v>
          </cell>
          <cell r="E28">
            <v>817037</v>
          </cell>
          <cell r="F28">
            <v>817037</v>
          </cell>
          <cell r="G28">
            <v>0</v>
          </cell>
        </row>
        <row r="29">
          <cell r="B29">
            <v>10</v>
          </cell>
          <cell r="C29" t="str">
            <v>ACEROS DE REFUERZO</v>
          </cell>
          <cell r="D29">
            <v>10</v>
          </cell>
          <cell r="E29">
            <v>10</v>
          </cell>
          <cell r="F29">
            <v>10</v>
          </cell>
          <cell r="G29">
            <v>0</v>
          </cell>
        </row>
        <row r="30">
          <cell r="B30" t="str">
            <v>10.1</v>
          </cell>
          <cell r="C30" t="str">
            <v>Suministro, transporte y colocación de Acero de refuerzo fy=420 Mpa (Grado 60)</v>
          </cell>
          <cell r="D30" t="str">
            <v>kg</v>
          </cell>
          <cell r="E30">
            <v>1</v>
          </cell>
          <cell r="F30">
            <v>7167</v>
          </cell>
          <cell r="G30">
            <v>7167</v>
          </cell>
        </row>
        <row r="31">
          <cell r="B31">
            <v>7167</v>
          </cell>
          <cell r="C31">
            <v>7167</v>
          </cell>
          <cell r="D31">
            <v>7167</v>
          </cell>
          <cell r="E31">
            <v>7167</v>
          </cell>
          <cell r="F31">
            <v>7167</v>
          </cell>
          <cell r="G31">
            <v>0</v>
          </cell>
        </row>
        <row r="32">
          <cell r="B32">
            <v>11</v>
          </cell>
          <cell r="C32" t="str">
            <v>ANCLAJE</v>
          </cell>
          <cell r="D32">
            <v>11</v>
          </cell>
          <cell r="E32">
            <v>11</v>
          </cell>
          <cell r="F32">
            <v>11</v>
          </cell>
          <cell r="G32">
            <v>0</v>
          </cell>
        </row>
        <row r="33">
          <cell r="B33" t="str">
            <v>11.3</v>
          </cell>
          <cell r="C33" t="str">
            <v>Anclajes en roca con adhesivo epóxico estructural</v>
          </cell>
          <cell r="D33" t="str">
            <v>und</v>
          </cell>
          <cell r="E33">
            <v>1</v>
          </cell>
          <cell r="F33">
            <v>54202</v>
          </cell>
          <cell r="G33">
            <v>54202</v>
          </cell>
        </row>
        <row r="34">
          <cell r="B34">
            <v>54202</v>
          </cell>
          <cell r="C34">
            <v>54202</v>
          </cell>
          <cell r="D34">
            <v>54202</v>
          </cell>
          <cell r="E34">
            <v>54202</v>
          </cell>
          <cell r="F34">
            <v>54202</v>
          </cell>
          <cell r="G34">
            <v>0</v>
          </cell>
        </row>
        <row r="35">
          <cell r="B35">
            <v>13</v>
          </cell>
          <cell r="C35" t="str">
            <v>TRANSPORTE DE MATERIAL</v>
          </cell>
          <cell r="D35">
            <v>13</v>
          </cell>
          <cell r="E35">
            <v>13</v>
          </cell>
          <cell r="F35">
            <v>13</v>
          </cell>
          <cell r="G35">
            <v>0</v>
          </cell>
        </row>
        <row r="36">
          <cell r="B36" t="str">
            <v>13.9</v>
          </cell>
          <cell r="C36" t="str">
            <v>Transporte de materiales pétreos para distancias superiores a 1000 m medidos a partir de 100 m. Material medido en planta</v>
          </cell>
          <cell r="D36" t="str">
            <v>m3-km</v>
          </cell>
          <cell r="E36">
            <v>1</v>
          </cell>
          <cell r="F36">
            <v>1132</v>
          </cell>
          <cell r="G36">
            <v>1132</v>
          </cell>
        </row>
        <row r="37">
          <cell r="B37">
            <v>1132</v>
          </cell>
          <cell r="C37">
            <v>1132</v>
          </cell>
          <cell r="D37">
            <v>1132</v>
          </cell>
          <cell r="E37">
            <v>1132</v>
          </cell>
          <cell r="F37">
            <v>0</v>
          </cell>
          <cell r="G37">
            <v>0</v>
          </cell>
        </row>
        <row r="38">
          <cell r="B38">
            <v>18</v>
          </cell>
          <cell r="C38" t="str">
            <v>VARIOS</v>
          </cell>
          <cell r="D38">
            <v>18</v>
          </cell>
          <cell r="E38">
            <v>18</v>
          </cell>
          <cell r="F38">
            <v>0</v>
          </cell>
          <cell r="G38">
            <v>0</v>
          </cell>
        </row>
        <row r="39">
          <cell r="B39" t="str">
            <v>18.4</v>
          </cell>
          <cell r="C39" t="str">
            <v xml:space="preserve">Suministro y colocación de formaleta y obra falsa para puentes. Obra falsa especial por caso especial
de altura. </v>
          </cell>
          <cell r="D39" t="str">
            <v>m2</v>
          </cell>
          <cell r="E39">
            <v>1</v>
          </cell>
          <cell r="F39">
            <v>954530</v>
          </cell>
          <cell r="G39">
            <v>954530</v>
          </cell>
        </row>
        <row r="40">
          <cell r="B40">
            <v>954530</v>
          </cell>
          <cell r="C40">
            <v>954530</v>
          </cell>
          <cell r="D40">
            <v>954530</v>
          </cell>
          <cell r="E40">
            <v>954530</v>
          </cell>
          <cell r="F40">
            <v>954530</v>
          </cell>
          <cell r="G40">
            <v>0</v>
          </cell>
        </row>
        <row r="41">
          <cell r="B41">
            <v>0</v>
          </cell>
          <cell r="C41">
            <v>0</v>
          </cell>
          <cell r="D41" t="str">
            <v>ml</v>
          </cell>
          <cell r="E41">
            <v>0</v>
          </cell>
          <cell r="F41">
            <v>0</v>
          </cell>
          <cell r="G41">
            <v>0</v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</row>
        <row r="43">
          <cell r="B43">
            <v>3</v>
          </cell>
          <cell r="C43" t="str">
            <v>Total Costo Directo</v>
          </cell>
          <cell r="D43">
            <v>3</v>
          </cell>
          <cell r="E43">
            <v>3</v>
          </cell>
          <cell r="F43">
            <v>3</v>
          </cell>
          <cell r="G43">
            <v>6150955</v>
          </cell>
        </row>
        <row r="44">
          <cell r="B44">
            <v>6150952</v>
          </cell>
          <cell r="C44">
            <v>6150952</v>
          </cell>
          <cell r="D44">
            <v>6150952</v>
          </cell>
          <cell r="E44">
            <v>6150952</v>
          </cell>
          <cell r="F44">
            <v>6150952</v>
          </cell>
          <cell r="G44">
            <v>6150952</v>
          </cell>
        </row>
        <row r="45">
          <cell r="B45">
            <v>4</v>
          </cell>
          <cell r="C45" t="str">
            <v xml:space="preserve">A. I. U. </v>
          </cell>
          <cell r="D45">
            <v>0.25</v>
          </cell>
          <cell r="E45">
            <v>0.25</v>
          </cell>
          <cell r="F45">
            <v>0.25</v>
          </cell>
          <cell r="G45">
            <v>1537738.75</v>
          </cell>
        </row>
        <row r="46">
          <cell r="B46">
            <v>1537738</v>
          </cell>
          <cell r="C46">
            <v>1537738</v>
          </cell>
          <cell r="D46">
            <v>1537738</v>
          </cell>
          <cell r="E46">
            <v>1537738</v>
          </cell>
          <cell r="F46">
            <v>1537738</v>
          </cell>
          <cell r="G46">
            <v>1537738</v>
          </cell>
        </row>
        <row r="47">
          <cell r="B47">
            <v>5</v>
          </cell>
          <cell r="C47" t="str">
            <v>Total Costo Indirecto</v>
          </cell>
          <cell r="D47">
            <v>5</v>
          </cell>
          <cell r="E47">
            <v>5</v>
          </cell>
          <cell r="F47">
            <v>5</v>
          </cell>
          <cell r="G47">
            <v>1537738.75</v>
          </cell>
        </row>
        <row r="48">
          <cell r="B48">
            <v>1537738</v>
          </cell>
          <cell r="C48">
            <v>1537738</v>
          </cell>
          <cell r="D48">
            <v>1537738</v>
          </cell>
          <cell r="E48">
            <v>1537738</v>
          </cell>
          <cell r="F48">
            <v>1537738</v>
          </cell>
          <cell r="G48">
            <v>1537738</v>
          </cell>
        </row>
        <row r="49">
          <cell r="B49">
            <v>6</v>
          </cell>
          <cell r="C49" t="str">
            <v>Total presupuesto</v>
          </cell>
          <cell r="D49">
            <v>6</v>
          </cell>
          <cell r="E49">
            <v>6</v>
          </cell>
          <cell r="F49">
            <v>6</v>
          </cell>
          <cell r="G49">
            <v>7688693.75</v>
          </cell>
        </row>
        <row r="57">
          <cell r="C57" t="str">
            <v>ITEM: MAMPOSTERIA EN ADOBE EN ARCILLA 15X20X40</v>
          </cell>
        </row>
        <row r="58">
          <cell r="C58" t="str">
            <v>UNIDAD: M2</v>
          </cell>
        </row>
        <row r="59">
          <cell r="D59">
            <v>7688692</v>
          </cell>
          <cell r="E59">
            <v>7688692</v>
          </cell>
          <cell r="F59">
            <v>7688692</v>
          </cell>
          <cell r="G59">
            <v>7688692</v>
          </cell>
        </row>
        <row r="60">
          <cell r="C60" t="str">
            <v>DESCRIPCIÓN</v>
          </cell>
          <cell r="D60" t="str">
            <v>UND</v>
          </cell>
          <cell r="E60" t="str">
            <v>CANT</v>
          </cell>
          <cell r="F60" t="str">
            <v>V.UNIT</v>
          </cell>
          <cell r="G60" t="str">
            <v>V.SUBT</v>
          </cell>
        </row>
        <row r="61">
          <cell r="C61" t="str">
            <v>Adobe tolete(20x15x40)</v>
          </cell>
          <cell r="D61" t="str">
            <v xml:space="preserve">un </v>
          </cell>
          <cell r="E61">
            <v>11</v>
          </cell>
          <cell r="F61">
            <v>3000</v>
          </cell>
          <cell r="G61">
            <v>33000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7">
          <cell r="B7">
            <v>33000</v>
          </cell>
          <cell r="C7">
            <v>33000</v>
          </cell>
          <cell r="D7">
            <v>33000</v>
          </cell>
        </row>
        <row r="8">
          <cell r="B8">
            <v>33000</v>
          </cell>
          <cell r="C8">
            <v>33000</v>
          </cell>
          <cell r="D8">
            <v>33000</v>
          </cell>
        </row>
        <row r="9">
          <cell r="B9">
            <v>33000</v>
          </cell>
          <cell r="C9">
            <v>33000</v>
          </cell>
          <cell r="D9">
            <v>33000</v>
          </cell>
        </row>
        <row r="10">
          <cell r="B10">
            <v>33000</v>
          </cell>
          <cell r="C10">
            <v>33000</v>
          </cell>
          <cell r="D10">
            <v>33000</v>
          </cell>
        </row>
        <row r="11">
          <cell r="B11" t="str">
            <v>Herramienta menor</v>
          </cell>
          <cell r="C11">
            <v>33000</v>
          </cell>
          <cell r="D11">
            <v>33000</v>
          </cell>
        </row>
        <row r="13">
          <cell r="B13" t="str">
            <v>ll. MATERIALES</v>
          </cell>
        </row>
        <row r="14">
          <cell r="B14" t="str">
            <v>Descripción</v>
          </cell>
          <cell r="C14">
            <v>33000</v>
          </cell>
          <cell r="D14">
            <v>33000</v>
          </cell>
        </row>
        <row r="15">
          <cell r="B15">
            <v>33000</v>
          </cell>
          <cell r="C15">
            <v>33000</v>
          </cell>
          <cell r="D15">
            <v>33000</v>
          </cell>
        </row>
        <row r="16">
          <cell r="B16">
            <v>33000</v>
          </cell>
          <cell r="C16">
            <v>33000</v>
          </cell>
          <cell r="D16">
            <v>33000</v>
          </cell>
        </row>
        <row r="17">
          <cell r="B17">
            <v>33000</v>
          </cell>
          <cell r="C17">
            <v>33000</v>
          </cell>
          <cell r="D17">
            <v>33000</v>
          </cell>
        </row>
        <row r="19">
          <cell r="B19" t="str">
            <v>lll. TRANSPORTE</v>
          </cell>
        </row>
        <row r="20">
          <cell r="B20" t="str">
            <v>Descripción</v>
          </cell>
          <cell r="C20">
            <v>33000</v>
          </cell>
          <cell r="D20">
            <v>33000</v>
          </cell>
        </row>
        <row r="21">
          <cell r="B21" t="str">
            <v>Transporte en volqueta de material m3-km</v>
          </cell>
          <cell r="C21">
            <v>33000</v>
          </cell>
          <cell r="D21">
            <v>33000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INICIALES"/>
      <sheetName val="PRESUPUESTO"/>
      <sheetName val="APU"/>
      <sheetName val="MEMORIAS"/>
      <sheetName val="PAGA"/>
      <sheetName val="PMT"/>
      <sheetName val="PAPSO "/>
      <sheetName val="INTERVENTORIA"/>
      <sheetName val="FM INTERVENTORIA"/>
      <sheetName val="POLIZAS INTERVENTORIA"/>
      <sheetName val="PAPSO INTERVENTORIA"/>
      <sheetName val="INSUMOS MATERIALES"/>
      <sheetName val="APU AUXILIARES"/>
      <sheetName val="INSUMOS EQUIPOS"/>
      <sheetName val="POLIZAS OBRA"/>
      <sheetName val="AIU"/>
      <sheetName val="INSUMOS MANO DE OBRA"/>
      <sheetName val="FACTOR PRESTACIONAL"/>
      <sheetName val="INSUMOS TRANSPORTES"/>
      <sheetName val="INSUMOS SERVICIOS"/>
    </sheetNames>
    <sheetDataSet>
      <sheetData sheetId="0">
        <row r="1">
          <cell r="B1" t="str">
            <v>DEPARTAMENTO DE ANTIOQUIA</v>
          </cell>
        </row>
        <row r="2">
          <cell r="B2" t="str">
            <v>MUNICIPIO DE DABEIBA</v>
          </cell>
        </row>
        <row r="3">
          <cell r="B3" t="str">
            <v xml:space="preserve">CONSTRUCCION DE MUROS DE CONTENCION Y  GAVIONES PARA MITIGACION DE RIESGO EN LA VIA QUE CONDUCE AL BARRIO LA ARENERA EN EL MUNICIPIO DE DABEIBA ANTIOQUIA </v>
          </cell>
        </row>
        <row r="19">
          <cell r="B19">
            <v>5</v>
          </cell>
        </row>
        <row r="20">
          <cell r="B20">
            <v>5</v>
          </cell>
        </row>
        <row r="21">
          <cell r="B21">
            <v>10</v>
          </cell>
        </row>
        <row r="22">
          <cell r="B22">
            <v>10</v>
          </cell>
        </row>
        <row r="23">
          <cell r="B23">
            <v>5</v>
          </cell>
        </row>
        <row r="24">
          <cell r="B24">
            <v>5</v>
          </cell>
        </row>
        <row r="25">
          <cell r="B25">
            <v>5</v>
          </cell>
        </row>
      </sheetData>
      <sheetData sheetId="1">
        <row r="7">
          <cell r="A7" t="str">
            <v>ITEM</v>
          </cell>
          <cell r="B7">
            <v>5</v>
          </cell>
          <cell r="C7">
            <v>5</v>
          </cell>
          <cell r="D7" t="str">
            <v>DESCRIPCIÓN</v>
          </cell>
          <cell r="E7" t="str">
            <v>UNIDAD</v>
          </cell>
          <cell r="F7" t="str">
            <v>CANTIDAD</v>
          </cell>
          <cell r="G7" t="str">
            <v>VR.UNITARIO</v>
          </cell>
          <cell r="H7" t="str">
            <v>VALOR TOTAL</v>
          </cell>
        </row>
        <row r="8">
          <cell r="A8">
            <v>5</v>
          </cell>
          <cell r="B8">
            <v>5</v>
          </cell>
          <cell r="C8">
            <v>5</v>
          </cell>
          <cell r="D8">
            <v>5</v>
          </cell>
          <cell r="E8">
            <v>5</v>
          </cell>
          <cell r="F8">
            <v>5</v>
          </cell>
          <cell r="G8">
            <v>5</v>
          </cell>
          <cell r="H8">
            <v>5</v>
          </cell>
        </row>
        <row r="9">
          <cell r="A9">
            <v>1</v>
          </cell>
          <cell r="B9">
            <v>1</v>
          </cell>
          <cell r="C9">
            <v>1</v>
          </cell>
          <cell r="D9">
            <v>1</v>
          </cell>
          <cell r="E9">
            <v>1</v>
          </cell>
          <cell r="F9">
            <v>1</v>
          </cell>
          <cell r="G9">
            <v>1</v>
          </cell>
          <cell r="H9">
            <v>3866164</v>
          </cell>
        </row>
        <row r="10">
          <cell r="A10">
            <v>1.1000000000000001</v>
          </cell>
          <cell r="B10">
            <v>1.0999994277954102</v>
          </cell>
          <cell r="C10">
            <v>1.0999994277954102</v>
          </cell>
          <cell r="D10" t="str">
            <v>Suministro e instalacion de valla informativa  del proyecto</v>
          </cell>
          <cell r="E10" t="str">
            <v>UND</v>
          </cell>
          <cell r="F10">
            <v>1</v>
          </cell>
          <cell r="G10">
            <v>340808</v>
          </cell>
          <cell r="H10">
            <v>340808</v>
          </cell>
        </row>
        <row r="11">
          <cell r="A11">
            <v>1.2</v>
          </cell>
          <cell r="B11">
            <v>1.1999998092651367</v>
          </cell>
          <cell r="C11">
            <v>1.1999998092651367</v>
          </cell>
          <cell r="D11" t="str">
            <v>Descapote a máquina del terreno natural hasta 30 cm. Incluye transporte y disposición final de los materiales</v>
          </cell>
          <cell r="E11" t="str">
            <v>M2</v>
          </cell>
          <cell r="F11">
            <v>180</v>
          </cell>
          <cell r="G11">
            <v>9309</v>
          </cell>
          <cell r="H11">
            <v>1675620</v>
          </cell>
        </row>
        <row r="12">
          <cell r="A12">
            <v>1.3</v>
          </cell>
          <cell r="B12">
            <v>1.2999992370605469</v>
          </cell>
          <cell r="C12">
            <v>1.2999992370605469</v>
          </cell>
          <cell r="D12" t="str">
            <v>Cerramiento provisional en tela verde Sarán H=2.50 con estacones redondos en madera común o
pino ciprés C/1.50 M (via principal)</v>
          </cell>
          <cell r="E12" t="str">
            <v>ML</v>
          </cell>
          <cell r="F12">
            <v>32</v>
          </cell>
          <cell r="G12">
            <v>23765</v>
          </cell>
          <cell r="H12">
            <v>760480</v>
          </cell>
        </row>
        <row r="13">
          <cell r="A13">
            <v>1.4</v>
          </cell>
          <cell r="B13">
            <v>1.3999996185302734</v>
          </cell>
          <cell r="C13">
            <v>1.3999996185302734</v>
          </cell>
          <cell r="D13" t="str">
            <v>Localizacion Trazado Y Replanteo con equipos de topografia</v>
          </cell>
          <cell r="E13" t="str">
            <v>DIA</v>
          </cell>
          <cell r="F13">
            <v>2</v>
          </cell>
          <cell r="G13">
            <v>544628</v>
          </cell>
          <cell r="H13">
            <v>1089256</v>
          </cell>
        </row>
        <row r="14">
          <cell r="A14">
            <v>2</v>
          </cell>
          <cell r="B14">
            <v>2</v>
          </cell>
          <cell r="C14">
            <v>2</v>
          </cell>
          <cell r="D14" t="str">
            <v>EXCAVACIONES Y MOVIMIENTOS DE TIERRAS DEMOLICIONES - RETIROS</v>
          </cell>
          <cell r="E14">
            <v>2</v>
          </cell>
          <cell r="F14">
            <v>2</v>
          </cell>
          <cell r="G14">
            <v>2</v>
          </cell>
          <cell r="H14">
            <v>8092825</v>
          </cell>
        </row>
        <row r="15">
          <cell r="A15">
            <v>2.1</v>
          </cell>
          <cell r="B15">
            <v>2.0999984741210938</v>
          </cell>
          <cell r="C15">
            <v>2.0999984741210938</v>
          </cell>
          <cell r="D15" t="str">
            <v>Demolición de pavimento rígido, de espesor 20 cm y cualquier resistencia, retiro de entresuelo adherido, acero de refuerzo, de cordones y el cargue, transporte y disposición final de escombros con su respectivo derecho de botadero. Se debe realizar recuperación de los materiales aprovechables o su transporte hasta el sitio que indique la interventoría.</v>
          </cell>
          <cell r="E15" t="str">
            <v>M2</v>
          </cell>
          <cell r="F15">
            <v>45</v>
          </cell>
          <cell r="G15">
            <v>26883</v>
          </cell>
          <cell r="H15">
            <v>1209735</v>
          </cell>
        </row>
        <row r="16">
          <cell r="A16">
            <v>2.2000000000000002</v>
          </cell>
          <cell r="B16">
            <v>2.1999988555908203</v>
          </cell>
          <cell r="C16">
            <v>2.1999988555908203</v>
          </cell>
          <cell r="D16" t="str">
            <v>Excavación en material común de la explanación, canales y préstamos, para ingreso a punto critico y acondicionamiento del terreno, Incluye excavaciones De cimentacion y perfilamiento del terreno.. Incluye cargue, y disposición final del material sobrante. Sin transporte</v>
          </cell>
          <cell r="E16" t="str">
            <v>M3</v>
          </cell>
          <cell r="F16">
            <v>148</v>
          </cell>
          <cell r="G16">
            <v>13798</v>
          </cell>
          <cell r="H16">
            <v>2042104</v>
          </cell>
        </row>
        <row r="17">
          <cell r="A17">
            <v>2.2999999999999998</v>
          </cell>
          <cell r="B17">
            <v>2.2999992370605469</v>
          </cell>
          <cell r="C17">
            <v>2.2999992370605469</v>
          </cell>
          <cell r="D17" t="str">
            <v>Transporte de sobrantes provenientes de la excavación, canales, préstamos para distancias superiores a 1000 m medidos a partir de 100 m. Material compacto (Incluye 30% de expansión).</v>
          </cell>
          <cell r="E17" t="str">
            <v>M3/KM</v>
          </cell>
          <cell r="F17">
            <v>1182</v>
          </cell>
          <cell r="G17">
            <v>3900</v>
          </cell>
          <cell r="H17">
            <v>4609800</v>
          </cell>
        </row>
        <row r="18">
          <cell r="A18">
            <v>2.4</v>
          </cell>
          <cell r="B18">
            <v>2.3999996185302734</v>
          </cell>
          <cell r="C18">
            <v>2.3999996185302734</v>
          </cell>
          <cell r="D18" t="str">
            <v>Excavación manual en material común. Incluye cargue, transporte y disposición final del material sobrante.</v>
          </cell>
          <cell r="E18" t="str">
            <v>M3</v>
          </cell>
          <cell r="F18">
            <v>6</v>
          </cell>
          <cell r="G18">
            <v>38531</v>
          </cell>
          <cell r="H18">
            <v>231186</v>
          </cell>
        </row>
        <row r="19">
          <cell r="A19">
            <v>3</v>
          </cell>
          <cell r="B19">
            <v>3</v>
          </cell>
          <cell r="C19">
            <v>3</v>
          </cell>
          <cell r="D19" t="str">
            <v xml:space="preserve"> ESTABILIZACION DE TALUDES - MEJORAMIENTOS DE SUBRASANTE Y ESTRUCTURA DE PAVIMENTOS</v>
          </cell>
          <cell r="E19">
            <v>3</v>
          </cell>
          <cell r="F19">
            <v>3</v>
          </cell>
          <cell r="G19">
            <v>3</v>
          </cell>
          <cell r="H19">
            <v>27512916</v>
          </cell>
        </row>
        <row r="20">
          <cell r="A20">
            <v>3.1</v>
          </cell>
          <cell r="B20">
            <v>3.0999984741210938</v>
          </cell>
          <cell r="C20">
            <v>3.0999984741210938</v>
          </cell>
          <cell r="D20" t="str">
            <v xml:space="preserve">Mejoramiento de suelo con piedra tipo rajón, incluye suministro, transporte, colocació, compactación y todo lo necesario para su correcta ejecución. ( base de cimentacion de muro de gaviones y muro de concreto E= 0,50M) </v>
          </cell>
          <cell r="E20" t="str">
            <v>M3</v>
          </cell>
          <cell r="F20">
            <v>42</v>
          </cell>
          <cell r="G20">
            <v>124208</v>
          </cell>
          <cell r="H20">
            <v>5216736</v>
          </cell>
        </row>
        <row r="21">
          <cell r="A21">
            <v>3.2</v>
          </cell>
          <cell r="B21">
            <v>3.1999988555908203</v>
          </cell>
          <cell r="C21">
            <v>3.1999988555908203</v>
          </cell>
          <cell r="D21" t="str">
            <v>Construccion manual de Empedrado para taludes, incluye Mortero 1:4 piedra y transporte.</v>
          </cell>
          <cell r="E21" t="str">
            <v>M2</v>
          </cell>
          <cell r="F21">
            <v>84</v>
          </cell>
          <cell r="G21">
            <v>138228</v>
          </cell>
          <cell r="H21">
            <v>11611152</v>
          </cell>
        </row>
        <row r="22">
          <cell r="A22">
            <v>3.3</v>
          </cell>
          <cell r="B22">
            <v>3.2999992370605469</v>
          </cell>
          <cell r="C22">
            <v>3.2999992370605469</v>
          </cell>
          <cell r="D22" t="str">
            <v>Suministro, transporte y colocación de material filtrante para construcción de filtros de 2" a 3" con canto rodado</v>
          </cell>
          <cell r="E22" t="str">
            <v>M3</v>
          </cell>
          <cell r="F22">
            <v>14</v>
          </cell>
          <cell r="G22">
            <v>117868</v>
          </cell>
          <cell r="H22">
            <v>1650152</v>
          </cell>
        </row>
        <row r="23">
          <cell r="A23">
            <v>3.4</v>
          </cell>
          <cell r="B23">
            <v>3.3999996185302734</v>
          </cell>
          <cell r="C23">
            <v>3.3999996185302734</v>
          </cell>
          <cell r="D23" t="str">
            <v>Suministro, transporte e instalación de Geotextil NT 2500 o equivalente. No incluye excavación y llenos, los cuales se pagan por su ítem respectivo.</v>
          </cell>
          <cell r="E23" t="str">
            <v>M2</v>
          </cell>
          <cell r="F23">
            <v>72</v>
          </cell>
          <cell r="G23">
            <v>14885</v>
          </cell>
          <cell r="H23">
            <v>1071720</v>
          </cell>
        </row>
        <row r="24">
          <cell r="A24">
            <v>3.5</v>
          </cell>
          <cell r="B24">
            <v>3.5</v>
          </cell>
          <cell r="C24">
            <v>3.5</v>
          </cell>
          <cell r="D24" t="str">
            <v>Suministro, transporte y colocación de tubería perforada de 4" para drenaje sin filtro. Incluye los accesorios y todo lo necesario para su correcta instalación y funcionamiento</v>
          </cell>
          <cell r="E24" t="str">
            <v>ML</v>
          </cell>
          <cell r="F24">
            <v>32</v>
          </cell>
          <cell r="G24">
            <v>26513</v>
          </cell>
          <cell r="H24">
            <v>848416</v>
          </cell>
        </row>
        <row r="25">
          <cell r="A25">
            <v>3.6</v>
          </cell>
          <cell r="B25">
            <v>3.5999984741210938</v>
          </cell>
          <cell r="C25">
            <v>3.5999984741210938</v>
          </cell>
          <cell r="D25" t="str">
            <v>Suministro, colocación, conformación y compactación de afirmado para Bacheo, incluye transporte.
Compactación hasta obtener una densidad mínima del 95%, de la obtenida en el ensayo del Proctor modificado</v>
          </cell>
          <cell r="E25" t="str">
            <v>M3</v>
          </cell>
          <cell r="F25">
            <v>57</v>
          </cell>
          <cell r="G25">
            <v>124820</v>
          </cell>
          <cell r="H25">
            <v>7114740</v>
          </cell>
        </row>
        <row r="26">
          <cell r="A26">
            <v>4</v>
          </cell>
          <cell r="B26">
            <v>4</v>
          </cell>
          <cell r="C26">
            <v>4</v>
          </cell>
          <cell r="D26" t="str">
            <v>ESTRUCTURAS EN CONCRETO - DISIPADOR - CIMENTACION - TALUD - PLACAS - BORDILLOS</v>
          </cell>
          <cell r="E26">
            <v>4</v>
          </cell>
          <cell r="F26">
            <v>4</v>
          </cell>
          <cell r="G26">
            <v>4</v>
          </cell>
          <cell r="H26">
            <v>33947719</v>
          </cell>
        </row>
        <row r="27">
          <cell r="A27">
            <v>4.0999999999999996</v>
          </cell>
          <cell r="B27">
            <v>4.0999984741210938</v>
          </cell>
          <cell r="C27">
            <v>4.0999984741210938</v>
          </cell>
          <cell r="D27" t="str">
            <v xml:space="preserve">Concreto Clase G (Ciclópeo con concreto clase F - 14 MPa y Piedra de 2" a 4") </v>
          </cell>
          <cell r="E27" t="str">
            <v>M3</v>
          </cell>
          <cell r="F27">
            <v>29</v>
          </cell>
          <cell r="G27">
            <v>503634</v>
          </cell>
          <cell r="H27">
            <v>14605386</v>
          </cell>
        </row>
        <row r="28">
          <cell r="A28">
            <v>4.2</v>
          </cell>
          <cell r="B28">
            <v>4.1999969482421875</v>
          </cell>
          <cell r="C28">
            <v>4.1999969482421875</v>
          </cell>
          <cell r="D28" t="str">
            <v xml:space="preserve">Concreto Clase F (14 MPa). Solados de E=0.05 m </v>
          </cell>
          <cell r="E28" t="str">
            <v>M3</v>
          </cell>
          <cell r="F28">
            <v>1</v>
          </cell>
          <cell r="G28">
            <v>583217</v>
          </cell>
          <cell r="H28">
            <v>583217</v>
          </cell>
        </row>
        <row r="29">
          <cell r="A29">
            <v>4.3</v>
          </cell>
          <cell r="B29">
            <v>4.2999992370605469</v>
          </cell>
          <cell r="C29">
            <v>4.2999992370605469</v>
          </cell>
          <cell r="D29" t="str">
            <v xml:space="preserve">Suministro, transporte y colocación de Concreto Clase D (21 MPa).
Incluye impermeabilizante, formaleta para acabado a la vista, desmoldante, y todos los demás elementos necesarios para su correcta construcción y funcionamiento
</v>
          </cell>
          <cell r="E29" t="str">
            <v>M3</v>
          </cell>
          <cell r="F29">
            <v>3</v>
          </cell>
          <cell r="G29">
            <v>868283</v>
          </cell>
          <cell r="H29">
            <v>2604849</v>
          </cell>
        </row>
        <row r="30">
          <cell r="A30">
            <v>4.4000000000000004</v>
          </cell>
          <cell r="B30">
            <v>4.3999977111816406</v>
          </cell>
          <cell r="C30">
            <v>4.3999977111816406</v>
          </cell>
          <cell r="D30" t="str">
            <v>Suministro, transporte y colocación de Concreto Clase D (28 MPa).
Incluye impermeabilizante, formaleta para acabado a la vista, desmoldante, y todos los demás elementos necesarios para su correcta construcción y funcionamiento</v>
          </cell>
          <cell r="E30" t="str">
            <v>M3</v>
          </cell>
          <cell r="F30">
            <v>17</v>
          </cell>
          <cell r="G30">
            <v>950251</v>
          </cell>
          <cell r="H30">
            <v>16154267</v>
          </cell>
        </row>
        <row r="31">
          <cell r="A31">
            <v>5</v>
          </cell>
          <cell r="B31">
            <v>5</v>
          </cell>
          <cell r="C31">
            <v>5</v>
          </cell>
          <cell r="D31" t="str">
            <v xml:space="preserve">ACEROS DE REFUERZO </v>
          </cell>
          <cell r="E31">
            <v>5</v>
          </cell>
          <cell r="F31">
            <v>5</v>
          </cell>
          <cell r="G31">
            <v>5</v>
          </cell>
          <cell r="H31">
            <v>10567926</v>
          </cell>
        </row>
        <row r="32">
          <cell r="A32">
            <v>5.0999999999999996</v>
          </cell>
          <cell r="B32">
            <v>5.0999984741210938</v>
          </cell>
          <cell r="C32">
            <v>5.0999984741210938</v>
          </cell>
          <cell r="D32" t="str">
            <v>Suministro, transporte, figurado y colocación de acero de refuerzo fy=4200 kg/cm2</v>
          </cell>
          <cell r="E32" t="str">
            <v>KG</v>
          </cell>
          <cell r="F32">
            <v>1025</v>
          </cell>
          <cell r="G32">
            <v>9342</v>
          </cell>
          <cell r="H32">
            <v>9575550</v>
          </cell>
        </row>
        <row r="33">
          <cell r="A33">
            <v>5.2</v>
          </cell>
          <cell r="B33">
            <v>5.1999969482421875</v>
          </cell>
          <cell r="C33">
            <v>5.1999969482421875</v>
          </cell>
          <cell r="D33" t="str">
            <v>Suministro, transporte y colocación de Malla Electrosoldada 15x15cm Diámetro 4.0mm (XX-084) (2,35 x 6m). Incluye pines de fijacion al terreno.</v>
          </cell>
          <cell r="E33" t="str">
            <v>M2</v>
          </cell>
          <cell r="F33">
            <v>84</v>
          </cell>
          <cell r="G33">
            <v>11814</v>
          </cell>
          <cell r="H33">
            <v>992376</v>
          </cell>
        </row>
        <row r="34">
          <cell r="A34">
            <v>6</v>
          </cell>
          <cell r="B34">
            <v>6</v>
          </cell>
          <cell r="C34">
            <v>6</v>
          </cell>
          <cell r="D34">
            <v>6</v>
          </cell>
          <cell r="E34">
            <v>6</v>
          </cell>
          <cell r="F34">
            <v>6</v>
          </cell>
          <cell r="G34">
            <v>6</v>
          </cell>
          <cell r="H34">
            <v>34508160</v>
          </cell>
        </row>
        <row r="35">
          <cell r="A35">
            <v>6.1</v>
          </cell>
          <cell r="B35">
            <v>6.0999984741210938</v>
          </cell>
          <cell r="C35">
            <v>6.0999984741210938</v>
          </cell>
          <cell r="D35" t="str">
            <v>Suministro, transporte y construcción de Gaviones, incluye transporte de material.</v>
          </cell>
          <cell r="E35" t="str">
            <v>M3</v>
          </cell>
          <cell r="F35">
            <v>108</v>
          </cell>
          <cell r="G35">
            <v>319520</v>
          </cell>
          <cell r="H35">
            <v>34508160</v>
          </cell>
        </row>
        <row r="36">
          <cell r="A36" t="str">
            <v>SUBTOTAL COSTOS DIRECTOS</v>
          </cell>
          <cell r="B36">
            <v>34508160</v>
          </cell>
          <cell r="C36">
            <v>34508160</v>
          </cell>
          <cell r="D36">
            <v>34508160</v>
          </cell>
          <cell r="E36">
            <v>34508160</v>
          </cell>
          <cell r="F36">
            <v>34508160</v>
          </cell>
          <cell r="G36">
            <v>34508160</v>
          </cell>
          <cell r="H36">
            <v>118495710</v>
          </cell>
        </row>
        <row r="37">
          <cell r="A37" t="str">
            <v>%ADMINISTRACIÓN</v>
          </cell>
          <cell r="B37">
            <v>118495680</v>
          </cell>
          <cell r="C37">
            <v>118495680</v>
          </cell>
          <cell r="D37">
            <v>118495680</v>
          </cell>
          <cell r="E37">
            <v>118495680</v>
          </cell>
          <cell r="F37">
            <v>118495680</v>
          </cell>
          <cell r="G37">
            <v>0.2407</v>
          </cell>
          <cell r="H37">
            <v>28521917.397</v>
          </cell>
        </row>
        <row r="38">
          <cell r="A38" t="str">
            <v>%IMPREVISTOS</v>
          </cell>
          <cell r="B38">
            <v>28521904</v>
          </cell>
          <cell r="C38">
            <v>28521904</v>
          </cell>
          <cell r="D38">
            <v>28521904</v>
          </cell>
          <cell r="E38">
            <v>28521904</v>
          </cell>
          <cell r="F38">
            <v>28521904</v>
          </cell>
          <cell r="G38">
            <v>0</v>
          </cell>
          <cell r="H38">
            <v>0</v>
          </cell>
        </row>
        <row r="39">
          <cell r="A39" t="str">
            <v>%UTILIDADES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0.05</v>
          </cell>
          <cell r="H39">
            <v>5924785.5</v>
          </cell>
        </row>
        <row r="40">
          <cell r="A40" t="str">
            <v>COSTOS TOTALES OBRA (DIRECTOS + INDIRECTOS)</v>
          </cell>
          <cell r="B40">
            <v>5924784</v>
          </cell>
          <cell r="C40">
            <v>5924784</v>
          </cell>
          <cell r="D40">
            <v>5924784</v>
          </cell>
          <cell r="E40">
            <v>5924784</v>
          </cell>
          <cell r="F40">
            <v>5924784</v>
          </cell>
          <cell r="G40">
            <v>5924784</v>
          </cell>
          <cell r="H40">
            <v>152942412.89700001</v>
          </cell>
        </row>
        <row r="41">
          <cell r="A41" t="str">
            <v>INTERVENTORIA</v>
          </cell>
          <cell r="B41">
            <v>152942336</v>
          </cell>
          <cell r="C41">
            <v>152942336</v>
          </cell>
          <cell r="D41">
            <v>152942336</v>
          </cell>
          <cell r="E41">
            <v>152942336</v>
          </cell>
          <cell r="F41">
            <v>152942336</v>
          </cell>
          <cell r="G41">
            <v>0.15</v>
          </cell>
          <cell r="H41">
            <v>22941361.934550002</v>
          </cell>
        </row>
        <row r="42">
          <cell r="A42" t="str">
            <v>COSTOS TOTALES DEL PROYECTO  (OBRA + INTERVENTORIA)</v>
          </cell>
          <cell r="B42">
            <v>22941360</v>
          </cell>
          <cell r="C42">
            <v>22941360</v>
          </cell>
          <cell r="D42">
            <v>22941360</v>
          </cell>
          <cell r="E42">
            <v>22941360</v>
          </cell>
          <cell r="F42">
            <v>22941360</v>
          </cell>
          <cell r="G42">
            <v>22941360</v>
          </cell>
          <cell r="H42">
            <v>175883774.83155</v>
          </cell>
        </row>
        <row r="43">
          <cell r="A43" t="str">
            <v>%ADMINISTRACION EDU</v>
          </cell>
          <cell r="B43">
            <v>175883648</v>
          </cell>
          <cell r="C43">
            <v>175883648</v>
          </cell>
          <cell r="D43">
            <v>175883648</v>
          </cell>
          <cell r="E43">
            <v>175883648</v>
          </cell>
          <cell r="F43">
            <v>175883648</v>
          </cell>
          <cell r="G43">
            <v>0.03</v>
          </cell>
          <cell r="H43">
            <v>5276513.2449465003</v>
          </cell>
        </row>
        <row r="44">
          <cell r="A44" t="str">
            <v>VALOR TOTAL DE LA OBRA</v>
          </cell>
          <cell r="B44">
            <v>5276512</v>
          </cell>
          <cell r="C44">
            <v>5276512</v>
          </cell>
          <cell r="D44">
            <v>5276512</v>
          </cell>
          <cell r="E44">
            <v>5276512</v>
          </cell>
          <cell r="F44">
            <v>5276512</v>
          </cell>
          <cell r="G44">
            <v>5276512</v>
          </cell>
          <cell r="H44">
            <v>181160288.07649651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B8" t="str">
            <v>APU AUXILIARES</v>
          </cell>
          <cell r="C8">
            <v>181160192</v>
          </cell>
          <cell r="D8">
            <v>181160192</v>
          </cell>
        </row>
        <row r="9">
          <cell r="A9" t="str">
            <v>MA001</v>
          </cell>
          <cell r="B9" t="str">
            <v>CONCRETO 2000 PSI (140 MPA) EN OBRA</v>
          </cell>
          <cell r="C9" t="str">
            <v>M3</v>
          </cell>
          <cell r="D9">
            <v>438462</v>
          </cell>
        </row>
        <row r="10">
          <cell r="A10" t="str">
            <v>MA002</v>
          </cell>
          <cell r="B10" t="str">
            <v>CONCRETO 2500 PSI (175 MPA) EN OBRA</v>
          </cell>
          <cell r="C10" t="str">
            <v>M3</v>
          </cell>
          <cell r="D10">
            <v>458412</v>
          </cell>
        </row>
        <row r="11">
          <cell r="A11" t="str">
            <v>MA003</v>
          </cell>
          <cell r="B11" t="str">
            <v>CONCRETO 3000 PSI (210 MPA) EN OBRA</v>
          </cell>
          <cell r="C11" t="str">
            <v>M3</v>
          </cell>
          <cell r="D11">
            <v>542534</v>
          </cell>
        </row>
        <row r="12">
          <cell r="A12" t="str">
            <v>MA004</v>
          </cell>
          <cell r="B12" t="str">
            <v>CONCRETO 3500 PSI (245 MPA) EN OBRA</v>
          </cell>
          <cell r="C12" t="str">
            <v>M3</v>
          </cell>
          <cell r="D12">
            <v>553984</v>
          </cell>
        </row>
        <row r="13">
          <cell r="A13" t="str">
            <v>MA005</v>
          </cell>
          <cell r="B13" t="str">
            <v>CONCRETO 4000 PSI (280 MPA) EN OBRA</v>
          </cell>
          <cell r="C13" t="str">
            <v>M3</v>
          </cell>
          <cell r="D13">
            <v>620599</v>
          </cell>
        </row>
        <row r="14">
          <cell r="A14" t="str">
            <v>MA006</v>
          </cell>
          <cell r="B14" t="str">
            <v>MORTERO 1:2 EN OBRA (REVOQUE)</v>
          </cell>
          <cell r="C14" t="str">
            <v>M3</v>
          </cell>
          <cell r="D14">
            <v>551574</v>
          </cell>
        </row>
        <row r="15">
          <cell r="A15" t="str">
            <v>MA007</v>
          </cell>
          <cell r="B15" t="str">
            <v>MORTERO 1:2 EN OBRA (GROUT)</v>
          </cell>
          <cell r="C15" t="str">
            <v>M3</v>
          </cell>
          <cell r="D15">
            <v>562412</v>
          </cell>
        </row>
        <row r="16">
          <cell r="A16" t="str">
            <v>MA008</v>
          </cell>
          <cell r="B16" t="str">
            <v>MORTERO 1:3 EN OBRA (REVOQUE)</v>
          </cell>
          <cell r="C16" t="str">
            <v>M3</v>
          </cell>
          <cell r="D16">
            <v>528344</v>
          </cell>
        </row>
        <row r="17">
          <cell r="A17" t="str">
            <v>MA009</v>
          </cell>
          <cell r="B17" t="str">
            <v>MORTERO 1:3 EN OBRA (GROUT)</v>
          </cell>
          <cell r="C17" t="str">
            <v>M3</v>
          </cell>
          <cell r="D17">
            <v>528344</v>
          </cell>
        </row>
        <row r="18">
          <cell r="A18" t="str">
            <v>MA010</v>
          </cell>
          <cell r="B18" t="str">
            <v>MORTERO 1:3 EN OBRA (PEGA)</v>
          </cell>
          <cell r="C18" t="str">
            <v>M3</v>
          </cell>
          <cell r="D18">
            <v>528344</v>
          </cell>
        </row>
        <row r="19">
          <cell r="A19" t="str">
            <v>MA011</v>
          </cell>
          <cell r="B19" t="str">
            <v>MORTERO 1:4 EN OBRA (REVOQUE)</v>
          </cell>
          <cell r="C19" t="str">
            <v>M3</v>
          </cell>
          <cell r="D19">
            <v>459666</v>
          </cell>
        </row>
        <row r="20">
          <cell r="A20" t="str">
            <v>MA012</v>
          </cell>
          <cell r="B20" t="str">
            <v>MORTERO 1:4 EN OBRA (GROUT)</v>
          </cell>
          <cell r="C20" t="str">
            <v>M3</v>
          </cell>
          <cell r="D20">
            <v>459666</v>
          </cell>
        </row>
        <row r="21">
          <cell r="A21" t="str">
            <v>MA013</v>
          </cell>
          <cell r="B21" t="str">
            <v>MORTERO 1:4 EN OBRA (PEGA)</v>
          </cell>
          <cell r="C21" t="str">
            <v>M3</v>
          </cell>
          <cell r="D21">
            <v>460491</v>
          </cell>
        </row>
        <row r="22">
          <cell r="A22" t="str">
            <v>MA014</v>
          </cell>
          <cell r="B22" t="str">
            <v>MORTERO 1:5 EN OBRA (REVOQUE)</v>
          </cell>
          <cell r="C22" t="str">
            <v>M3</v>
          </cell>
          <cell r="D22" t="str">
            <v/>
          </cell>
        </row>
        <row r="23">
          <cell r="A23" t="str">
            <v>MA015</v>
          </cell>
          <cell r="B23" t="str">
            <v>MORTERO 1:5 EN OBRA (PEGA)</v>
          </cell>
          <cell r="C23" t="str">
            <v>M3</v>
          </cell>
          <cell r="D23" t="str">
            <v/>
          </cell>
        </row>
        <row r="24">
          <cell r="A24" t="str">
            <v>MA016</v>
          </cell>
          <cell r="B24" t="str">
            <v>MORTERO 1:6 EN OBRA (PEGA)</v>
          </cell>
          <cell r="C24" t="str">
            <v>M3</v>
          </cell>
          <cell r="D24" t="str">
            <v/>
          </cell>
        </row>
        <row r="25">
          <cell r="A25" t="str">
            <v>MA017</v>
          </cell>
          <cell r="B25" t="str">
            <v>FORMALETA PARA MUROS, ALETAS, DISIPADORES Y ESTRIBOS (6 USOS)</v>
          </cell>
          <cell r="C25" t="str">
            <v>M2</v>
          </cell>
          <cell r="D25" t="str">
            <v/>
          </cell>
        </row>
        <row r="26">
          <cell r="A26" t="str">
            <v>MA018</v>
          </cell>
          <cell r="B26">
            <v>460491</v>
          </cell>
          <cell r="C26">
            <v>460491</v>
          </cell>
          <cell r="D26" t="str">
            <v/>
          </cell>
        </row>
        <row r="27">
          <cell r="A27" t="str">
            <v>MA019</v>
          </cell>
          <cell r="B27">
            <v>460491</v>
          </cell>
          <cell r="C27">
            <v>460491</v>
          </cell>
          <cell r="D27" t="str">
            <v/>
          </cell>
        </row>
        <row r="28">
          <cell r="A28">
            <v>460491</v>
          </cell>
          <cell r="B28" t="str">
            <v>MATERIALES</v>
          </cell>
          <cell r="C28">
            <v>460491</v>
          </cell>
          <cell r="D28">
            <v>460491</v>
          </cell>
        </row>
        <row r="29">
          <cell r="A29" t="str">
            <v>MA020</v>
          </cell>
          <cell r="B29" t="str">
            <v>CEMENTO GRIS (50 KG) PORTLAND TIPO I</v>
          </cell>
          <cell r="C29" t="str">
            <v>SC</v>
          </cell>
          <cell r="D29">
            <v>38000</v>
          </cell>
        </row>
        <row r="30">
          <cell r="A30" t="str">
            <v>MA021</v>
          </cell>
          <cell r="B30" t="str">
            <v xml:space="preserve">ARENA DE PEGA </v>
          </cell>
          <cell r="C30" t="str">
            <v>M3</v>
          </cell>
          <cell r="D30">
            <v>50000</v>
          </cell>
        </row>
        <row r="31">
          <cell r="A31" t="str">
            <v>MA022</v>
          </cell>
          <cell r="B31" t="str">
            <v xml:space="preserve">ARENA DE REVOQUE </v>
          </cell>
          <cell r="C31" t="str">
            <v>M3</v>
          </cell>
          <cell r="D31">
            <v>50000</v>
          </cell>
        </row>
        <row r="32">
          <cell r="A32" t="str">
            <v>MA023</v>
          </cell>
          <cell r="B32" t="str">
            <v>ARENA FINA PARA CONCRETOS</v>
          </cell>
          <cell r="C32" t="str">
            <v>M3</v>
          </cell>
          <cell r="D32">
            <v>50000</v>
          </cell>
        </row>
        <row r="33">
          <cell r="A33" t="str">
            <v>MA024</v>
          </cell>
          <cell r="B33" t="str">
            <v xml:space="preserve">MATERIAL MIXTO DE RIO -  </v>
          </cell>
          <cell r="C33" t="str">
            <v>M3</v>
          </cell>
          <cell r="D33">
            <v>50000</v>
          </cell>
        </row>
        <row r="34">
          <cell r="A34" t="str">
            <v>MA025</v>
          </cell>
          <cell r="B34" t="str">
            <v>AGUA</v>
          </cell>
          <cell r="C34" t="str">
            <v>LT</v>
          </cell>
          <cell r="D34">
            <v>50</v>
          </cell>
        </row>
        <row r="35">
          <cell r="A35" t="str">
            <v>MA026</v>
          </cell>
          <cell r="B35" t="str">
            <v xml:space="preserve"> Impermeabilizante para concreto tipo sika plastocrete o similar</v>
          </cell>
          <cell r="C35" t="str">
            <v>KG</v>
          </cell>
          <cell r="D35">
            <v>16000</v>
          </cell>
        </row>
        <row r="36">
          <cell r="A36" t="str">
            <v>MA027</v>
          </cell>
          <cell r="B36" t="str">
            <v>Super T de 19 mm.  (6 usos y incluye desperdicio del 10%)</v>
          </cell>
          <cell r="C36" t="str">
            <v>M2</v>
          </cell>
          <cell r="D36">
            <v>73000</v>
          </cell>
        </row>
        <row r="37">
          <cell r="A37" t="str">
            <v>MA028</v>
          </cell>
          <cell r="B37" t="str">
            <v xml:space="preserve">ACERO REFUERZO G-60 </v>
          </cell>
          <cell r="C37" t="str">
            <v>KG</v>
          </cell>
          <cell r="D37">
            <v>5400</v>
          </cell>
        </row>
        <row r="38">
          <cell r="A38" t="str">
            <v>MA029</v>
          </cell>
          <cell r="B38" t="str">
            <v>ALAMBRE NEGRO PARA AMARRE C 18</v>
          </cell>
          <cell r="C38" t="str">
            <v>KG</v>
          </cell>
          <cell r="D38">
            <v>6000</v>
          </cell>
        </row>
        <row r="39">
          <cell r="A39" t="str">
            <v>MA030</v>
          </cell>
          <cell r="B39" t="str">
            <v>LARGUERO MADERA COMÚN 4CMX8CMX2.80</v>
          </cell>
          <cell r="C39" t="str">
            <v>UN</v>
          </cell>
          <cell r="D39">
            <v>11000</v>
          </cell>
        </row>
        <row r="40">
          <cell r="A40" t="str">
            <v>MA031</v>
          </cell>
          <cell r="B40" t="str">
            <v xml:space="preserve">TABLERO AGLOMERADO MDP (SUPER T) 1.83 X 2.44 </v>
          </cell>
          <cell r="C40" t="str">
            <v>UN</v>
          </cell>
          <cell r="D40">
            <v>149000</v>
          </cell>
        </row>
        <row r="41">
          <cell r="A41" t="str">
            <v>MA032</v>
          </cell>
          <cell r="B41" t="str">
            <v>CLAVOS COMUNES 1½ A 3½"</v>
          </cell>
          <cell r="C41" t="str">
            <v>LB</v>
          </cell>
          <cell r="D41">
            <v>3600</v>
          </cell>
        </row>
        <row r="42">
          <cell r="A42" t="str">
            <v>MA033</v>
          </cell>
          <cell r="B42" t="str">
            <v>ESFERA REFLECTIVA</v>
          </cell>
          <cell r="C42" t="str">
            <v>KG</v>
          </cell>
          <cell r="D42">
            <v>6200</v>
          </cell>
        </row>
        <row r="43">
          <cell r="A43" t="str">
            <v>MA034</v>
          </cell>
          <cell r="B43" t="str">
            <v>PINTURA ACRILICA EN FRIO</v>
          </cell>
          <cell r="C43" t="str">
            <v>GAL</v>
          </cell>
          <cell r="D43">
            <v>92900</v>
          </cell>
        </row>
        <row r="44">
          <cell r="A44" t="str">
            <v>MA035</v>
          </cell>
          <cell r="B44" t="str">
            <v>MEZCLA ASFÁLTICA MDC-25 (RODADURA  1" AL 5.6% - INVÍAS)</v>
          </cell>
          <cell r="C44" t="str">
            <v>TON</v>
          </cell>
          <cell r="D44">
            <v>319277</v>
          </cell>
        </row>
        <row r="45">
          <cell r="A45" t="str">
            <v>MA036</v>
          </cell>
          <cell r="B45" t="str">
            <v>PARAL EN ÁNGULO 2"X2"X1/4" Y BRAZO EN ÁNGULO 2"X2"X1/8</v>
          </cell>
          <cell r="C45" t="str">
            <v>UN</v>
          </cell>
          <cell r="D45">
            <v>112000</v>
          </cell>
        </row>
        <row r="46">
          <cell r="A46" t="str">
            <v>MA037</v>
          </cell>
          <cell r="B46" t="str">
            <v>Tablero en lamina galvanizada cal. 16" de 60cmx60cm</v>
          </cell>
          <cell r="C46" t="str">
            <v>UN</v>
          </cell>
          <cell r="D46">
            <v>85000</v>
          </cell>
        </row>
        <row r="47">
          <cell r="A47" t="str">
            <v>MA038</v>
          </cell>
          <cell r="B47" t="str">
            <v>VALLA 1 (12,0X4,0M). INCLUYE ESTRUCTURA METÁLICA PARA FIJACIÓN Y SOPORTE</v>
          </cell>
          <cell r="C47" t="str">
            <v>UN</v>
          </cell>
          <cell r="D47">
            <v>4562000</v>
          </cell>
        </row>
        <row r="48">
          <cell r="A48" t="str">
            <v>MA039</v>
          </cell>
          <cell r="B48" t="str">
            <v>VALLA 2 (3,0X2,0M). INCLUYE ESTRUCTURA METÁLICA PARA FIJACIÓN Y SOPORTE</v>
          </cell>
          <cell r="C48" t="str">
            <v>UN</v>
          </cell>
          <cell r="D48">
            <v>1019000</v>
          </cell>
        </row>
        <row r="49">
          <cell r="A49" t="str">
            <v>MA040</v>
          </cell>
          <cell r="B49" t="str">
            <v>VALLA 3 (3,0X2,0M). NO INCLUYE ESTRUCTURA METÁLICA PARA FIJACIÓN Y SOPORTE (SOLO LONA)</v>
          </cell>
          <cell r="C49" t="str">
            <v>UN</v>
          </cell>
          <cell r="D49">
            <v>655000</v>
          </cell>
        </row>
        <row r="50">
          <cell r="A50" t="str">
            <v>MA041</v>
          </cell>
          <cell r="B50" t="str">
            <v>VALLA 4 (2,0X2,0M). NO INCLUYE ESTRUCTURA METÁLICA PARA FIJACIÓN Y SOPORTE (SOLO LONA)</v>
          </cell>
          <cell r="C50" t="str">
            <v>UN</v>
          </cell>
          <cell r="D50">
            <v>88000</v>
          </cell>
        </row>
        <row r="51">
          <cell r="A51" t="str">
            <v>MA042</v>
          </cell>
          <cell r="B51" t="str">
            <v>VALLA 5 (0,9X0,5M). NO INCLUYE ESTRUCTURA METÁLICA PARA FIJACIÓN Y SOPORTE (SOLO LONA)</v>
          </cell>
          <cell r="C51" t="str">
            <v>UN</v>
          </cell>
          <cell r="D51">
            <v>41000</v>
          </cell>
        </row>
        <row r="52">
          <cell r="A52" t="str">
            <v>MA043</v>
          </cell>
          <cell r="B52" t="str">
            <v>Estacas de topografía</v>
          </cell>
          <cell r="C52" t="str">
            <v>UN</v>
          </cell>
          <cell r="D52">
            <v>1000</v>
          </cell>
        </row>
        <row r="53">
          <cell r="A53" t="str">
            <v>MA044</v>
          </cell>
          <cell r="B53" t="str">
            <v>CAN EN MADERA PARA ENTIBADO</v>
          </cell>
          <cell r="C53" t="str">
            <v>UN</v>
          </cell>
          <cell r="D53">
            <v>16000</v>
          </cell>
        </row>
        <row r="54">
          <cell r="A54" t="str">
            <v>MA045</v>
          </cell>
          <cell r="B54" t="str">
            <v>TABLA EN MADERA DE 18cmx2.5cmx3.0cm</v>
          </cell>
          <cell r="C54" t="str">
            <v>UN</v>
          </cell>
          <cell r="D54">
            <v>17000</v>
          </cell>
        </row>
        <row r="55">
          <cell r="A55" t="str">
            <v>MA046</v>
          </cell>
          <cell r="B55" t="str">
            <v>PIEDRA RODADA DE RIO TAMAÑO MAXIMO 1"</v>
          </cell>
          <cell r="C55" t="str">
            <v>M3</v>
          </cell>
          <cell r="D55">
            <v>67000</v>
          </cell>
        </row>
        <row r="56">
          <cell r="A56" t="str">
            <v>MA047</v>
          </cell>
          <cell r="B56" t="str">
            <v>MATERIAL DE AFIRMADO</v>
          </cell>
          <cell r="C56" t="str">
            <v>M3</v>
          </cell>
          <cell r="D56">
            <v>39000</v>
          </cell>
        </row>
        <row r="57">
          <cell r="A57" t="str">
            <v>MA048</v>
          </cell>
          <cell r="B57" t="str">
            <v>Dilataciones en madera 1.5 x 8 cm</v>
          </cell>
          <cell r="C57" t="str">
            <v>UN</v>
          </cell>
          <cell r="D57">
            <v>4000</v>
          </cell>
        </row>
        <row r="58">
          <cell r="A58" t="str">
            <v>MA049</v>
          </cell>
          <cell r="B58" t="str">
            <v>Desmoldante para facil desencofre de concreto y protección de formaletas</v>
          </cell>
          <cell r="C58" t="str">
            <v>KG</v>
          </cell>
          <cell r="D58">
            <v>12000</v>
          </cell>
        </row>
        <row r="59">
          <cell r="A59" t="str">
            <v>MA050</v>
          </cell>
          <cell r="B59" t="str">
            <v>Cintilla de poliuretano tipo sellalon</v>
          </cell>
          <cell r="C59" t="str">
            <v>ML</v>
          </cell>
          <cell r="D59">
            <v>550</v>
          </cell>
        </row>
        <row r="60">
          <cell r="A60" t="str">
            <v>MA051</v>
          </cell>
          <cell r="B60" t="str">
            <v>Antisol blanco</v>
          </cell>
          <cell r="C60" t="str">
            <v>KG</v>
          </cell>
          <cell r="D60">
            <v>7500</v>
          </cell>
        </row>
        <row r="61">
          <cell r="A61" t="str">
            <v>MA052</v>
          </cell>
          <cell r="B61" t="str">
            <v>loseta de cemento guia tactil, formato 40 x 40.</v>
          </cell>
          <cell r="C61" t="str">
            <v>UN</v>
          </cell>
          <cell r="D61">
            <v>60452</v>
          </cell>
        </row>
        <row r="62">
          <cell r="A62" t="str">
            <v>MA053</v>
          </cell>
          <cell r="B62" t="str">
            <v>Malla Electrosoldada 15x15cm Diametro 4.0mm (D-084)</v>
          </cell>
          <cell r="C62" t="str">
            <v>M2</v>
          </cell>
          <cell r="D62">
            <v>6800</v>
          </cell>
        </row>
        <row r="63">
          <cell r="A63" t="str">
            <v>MA054</v>
          </cell>
          <cell r="B63" t="str">
            <v>Rejilla tipo basculante compuesta por un marco, ala, bisagra o punto de pivote.</v>
          </cell>
          <cell r="C63" t="str">
            <v>UN</v>
          </cell>
          <cell r="D63">
            <v>180000</v>
          </cell>
        </row>
        <row r="64">
          <cell r="A64" t="str">
            <v>MA055</v>
          </cell>
          <cell r="B64" t="str">
            <v>Tapa circular con bloqueo mediante 3  pestañas y marco de fundición</v>
          </cell>
          <cell r="C64" t="str">
            <v>UN</v>
          </cell>
          <cell r="D64">
            <v>197205</v>
          </cell>
        </row>
        <row r="65">
          <cell r="A65" t="str">
            <v>MA056</v>
          </cell>
          <cell r="B65" t="str">
            <v>Pate de polipropileno para pozo de 330 x160 mm</v>
          </cell>
          <cell r="C65" t="str">
            <v>UN</v>
          </cell>
          <cell r="D65">
            <v>10780</v>
          </cell>
        </row>
        <row r="66">
          <cell r="A66" t="str">
            <v>MA057</v>
          </cell>
          <cell r="B66" t="str">
            <v>Cono asimetrico en concreto simple</v>
          </cell>
          <cell r="C66" t="str">
            <v>UN</v>
          </cell>
          <cell r="D66">
            <v>129737</v>
          </cell>
        </row>
        <row r="67">
          <cell r="A67" t="str">
            <v>MA058</v>
          </cell>
          <cell r="B67" t="str">
            <v>Base manhol 125x125x100 en concreto simple</v>
          </cell>
          <cell r="C67" t="str">
            <v>UN</v>
          </cell>
          <cell r="D67">
            <v>382810</v>
          </cell>
        </row>
        <row r="68">
          <cell r="A68" t="str">
            <v>MA059</v>
          </cell>
          <cell r="B68" t="str">
            <v>Anillo prefabricado de concreto simple de 100 cmm D interior y 50 cm de alto</v>
          </cell>
          <cell r="C68" t="str">
            <v>UN</v>
          </cell>
          <cell r="D68">
            <v>91851</v>
          </cell>
        </row>
        <row r="69">
          <cell r="A69" t="str">
            <v>MA060</v>
          </cell>
          <cell r="B69" t="str">
            <v>Disolvente para pintura acrilica</v>
          </cell>
          <cell r="C69" t="str">
            <v>gal</v>
          </cell>
          <cell r="D69">
            <v>21000</v>
          </cell>
        </row>
        <row r="70">
          <cell r="A70" t="str">
            <v>MA061</v>
          </cell>
          <cell r="B70" t="str">
            <v>Bloque de concreto 15 x 20 x 40</v>
          </cell>
          <cell r="C70" t="str">
            <v>UN</v>
          </cell>
          <cell r="D70">
            <v>2700</v>
          </cell>
        </row>
        <row r="71">
          <cell r="A71" t="str">
            <v>MA062</v>
          </cell>
          <cell r="B71" t="str">
            <v>Sistema Epoxico para anclaje de barras</v>
          </cell>
          <cell r="C71" t="str">
            <v>Kg</v>
          </cell>
          <cell r="D71">
            <v>113711</v>
          </cell>
        </row>
        <row r="72">
          <cell r="A72" t="str">
            <v>MA063</v>
          </cell>
          <cell r="B72" t="str">
            <v>Aro base y aro tapa de Hierrro Fundido ø=0,60m</v>
          </cell>
          <cell r="C72" t="str">
            <v>Unidad</v>
          </cell>
          <cell r="D72">
            <v>280000</v>
          </cell>
        </row>
        <row r="73">
          <cell r="A73" t="str">
            <v>MA064</v>
          </cell>
          <cell r="B73" t="str">
            <v>Tubería PVC Sanitaria de 12"</v>
          </cell>
          <cell r="C73" t="str">
            <v>ml</v>
          </cell>
          <cell r="D73">
            <v>105000</v>
          </cell>
        </row>
        <row r="74">
          <cell r="A74" t="str">
            <v>MA065</v>
          </cell>
          <cell r="B74" t="str">
            <v>Tubería PVC Sanitaria de 10"</v>
          </cell>
          <cell r="C74" t="str">
            <v>ml</v>
          </cell>
          <cell r="D74">
            <v>72000</v>
          </cell>
        </row>
        <row r="75">
          <cell r="A75" t="str">
            <v>MA066</v>
          </cell>
          <cell r="B75" t="str">
            <v>Lubricante para instalación de tubería</v>
          </cell>
          <cell r="C75" t="str">
            <v>lb</v>
          </cell>
          <cell r="D75">
            <v>18000</v>
          </cell>
        </row>
        <row r="76">
          <cell r="A76" t="str">
            <v>MA067</v>
          </cell>
          <cell r="B76" t="str">
            <v>accesorios (union - codo - TE ) pvc 4"</v>
          </cell>
          <cell r="C76" t="str">
            <v xml:space="preserve">und </v>
          </cell>
          <cell r="D76">
            <v>10000</v>
          </cell>
        </row>
        <row r="77">
          <cell r="A77" t="str">
            <v>MA068</v>
          </cell>
          <cell r="B77" t="str">
            <v>Accesorios de empalme - anillo caucho 12"</v>
          </cell>
          <cell r="C77" t="str">
            <v>un</v>
          </cell>
          <cell r="D77">
            <v>28195</v>
          </cell>
        </row>
        <row r="78">
          <cell r="A78" t="str">
            <v>MA069</v>
          </cell>
          <cell r="B78" t="str">
            <v>Tuberia PVC Acueducto D=4" RDE 21</v>
          </cell>
          <cell r="C78" t="str">
            <v>ml</v>
          </cell>
          <cell r="D78">
            <v>46000</v>
          </cell>
        </row>
        <row r="79">
          <cell r="A79" t="str">
            <v>MA070</v>
          </cell>
          <cell r="B79" t="str">
            <v>Tuberia PVC Acueducto D=2" RDE 21</v>
          </cell>
          <cell r="C79" t="str">
            <v>ml</v>
          </cell>
          <cell r="D79">
            <v>15000</v>
          </cell>
        </row>
        <row r="80">
          <cell r="A80" t="str">
            <v>MA071</v>
          </cell>
          <cell r="B80" t="str">
            <v>Limpiador PVC</v>
          </cell>
          <cell r="C80" t="str">
            <v>1/4 galon</v>
          </cell>
          <cell r="D80">
            <v>27000</v>
          </cell>
        </row>
        <row r="81">
          <cell r="A81" t="str">
            <v>MA072</v>
          </cell>
          <cell r="B81" t="str">
            <v xml:space="preserve">Tubo de presión D= 1/2" RDE 9 PVC 500 PSI </v>
          </cell>
          <cell r="C81" t="str">
            <v>ml</v>
          </cell>
          <cell r="D81">
            <v>3500</v>
          </cell>
        </row>
        <row r="82">
          <cell r="A82" t="str">
            <v>MA073</v>
          </cell>
          <cell r="B82" t="str">
            <v xml:space="preserve">Collarin de derivación PVC 4"X1/2" para acueducto </v>
          </cell>
          <cell r="C82" t="str">
            <v>unidad</v>
          </cell>
          <cell r="D82">
            <v>27000</v>
          </cell>
        </row>
        <row r="83">
          <cell r="A83" t="str">
            <v>MA074</v>
          </cell>
          <cell r="B83" t="str">
            <v xml:space="preserve">Collarin de derivación PVC 2"X1/2" para acueducto </v>
          </cell>
          <cell r="C83" t="str">
            <v>unidad</v>
          </cell>
          <cell r="D83">
            <v>16000</v>
          </cell>
        </row>
        <row r="84">
          <cell r="A84" t="str">
            <v>MA075</v>
          </cell>
          <cell r="B84" t="str">
            <v>Registro de corte incorporación de 1/2" para acueducto</v>
          </cell>
          <cell r="C84" t="str">
            <v>unidad</v>
          </cell>
          <cell r="D84">
            <v>23300</v>
          </cell>
        </row>
        <row r="85">
          <cell r="A85" t="str">
            <v>MA076</v>
          </cell>
          <cell r="B85" t="str">
            <v>Bordillo barrera rectoprefabricado 15x45x80</v>
          </cell>
          <cell r="C85" t="str">
            <v>unidad</v>
          </cell>
          <cell r="D85">
            <v>40000</v>
          </cell>
        </row>
        <row r="86">
          <cell r="A86" t="str">
            <v>MA077</v>
          </cell>
          <cell r="B86" t="str">
            <v>Tubería PVC Sanitaria de 20"</v>
          </cell>
          <cell r="C86" t="str">
            <v>ml</v>
          </cell>
          <cell r="D86">
            <v>316666.66666666669</v>
          </cell>
        </row>
        <row r="87">
          <cell r="A87" t="str">
            <v>MA078</v>
          </cell>
          <cell r="B87" t="str">
            <v>Accesorios de empalme - anillo caucho 20"</v>
          </cell>
          <cell r="C87" t="str">
            <v>unidad</v>
          </cell>
          <cell r="D87">
            <v>93172</v>
          </cell>
        </row>
        <row r="88">
          <cell r="A88" t="str">
            <v>MA079</v>
          </cell>
          <cell r="B88" t="str">
            <v xml:space="preserve">telera en madera 0,90 *1,35 </v>
          </cell>
          <cell r="C88" t="str">
            <v xml:space="preserve">und </v>
          </cell>
          <cell r="D88">
            <v>30000</v>
          </cell>
        </row>
        <row r="89">
          <cell r="A89" t="str">
            <v>MA080</v>
          </cell>
          <cell r="B89" t="str">
            <v>Accesorios de empalme - anillo caucho 24"</v>
          </cell>
          <cell r="C89" t="str">
            <v>unidad</v>
          </cell>
          <cell r="D89">
            <v>104460</v>
          </cell>
        </row>
        <row r="90">
          <cell r="A90" t="str">
            <v>MA081</v>
          </cell>
          <cell r="B90" t="str">
            <v>Piedra Bolo Tamaño max. 12"</v>
          </cell>
          <cell r="C90" t="str">
            <v>m3</v>
          </cell>
          <cell r="D90">
            <v>76000</v>
          </cell>
        </row>
        <row r="91">
          <cell r="A91" t="str">
            <v>MA082</v>
          </cell>
          <cell r="B91" t="str">
            <v>Material afirmado de la zona</v>
          </cell>
          <cell r="C91" t="str">
            <v>m3</v>
          </cell>
          <cell r="D91">
            <v>25000</v>
          </cell>
        </row>
        <row r="92">
          <cell r="A92" t="str">
            <v>MA083</v>
          </cell>
          <cell r="B92" t="str">
            <v>gavion triple torcion (2 x 1 x 1) cal 13 hueco de 8 x 10cm</v>
          </cell>
          <cell r="C92" t="str">
            <v xml:space="preserve">und </v>
          </cell>
          <cell r="D92">
            <v>150000</v>
          </cell>
        </row>
        <row r="93">
          <cell r="A93" t="str">
            <v>MA084</v>
          </cell>
          <cell r="B93" t="str">
            <v xml:space="preserve">alambre galvanizado calibre 13 </v>
          </cell>
          <cell r="C93" t="str">
            <v>kg</v>
          </cell>
          <cell r="D93">
            <v>10500</v>
          </cell>
        </row>
        <row r="94">
          <cell r="A94" t="str">
            <v>MA085</v>
          </cell>
          <cell r="B94" t="str">
            <v xml:space="preserve">piedra selecionada </v>
          </cell>
          <cell r="C94" t="str">
            <v>m3</v>
          </cell>
          <cell r="D94">
            <v>70000</v>
          </cell>
        </row>
        <row r="95">
          <cell r="A95" t="str">
            <v>MA086</v>
          </cell>
          <cell r="B95" t="str">
            <v>tuberia pvc sanitaria Perforada de 4´´</v>
          </cell>
          <cell r="C95" t="str">
            <v xml:space="preserve">ml </v>
          </cell>
          <cell r="D95">
            <v>17000</v>
          </cell>
        </row>
        <row r="96">
          <cell r="A96" t="str">
            <v>MA087</v>
          </cell>
          <cell r="B96" t="str">
            <v>Geotextil NT 2500 1mt Largo 1 X 3.5mt Ancho</v>
          </cell>
          <cell r="C96" t="str">
            <v>M2</v>
          </cell>
          <cell r="D96">
            <v>10200</v>
          </cell>
        </row>
        <row r="97">
          <cell r="A97" t="str">
            <v>MA088</v>
          </cell>
          <cell r="B97" t="str">
            <v xml:space="preserve">Tela cerramiento verde 4" h=2.5 m
</v>
          </cell>
          <cell r="C97" t="str">
            <v>m</v>
          </cell>
          <cell r="D97">
            <v>3200</v>
          </cell>
        </row>
        <row r="98">
          <cell r="A98" t="str">
            <v>MA089</v>
          </cell>
          <cell r="B98" t="str">
            <v xml:space="preserve">Varillón en madera de 2"*2"x 3m
</v>
          </cell>
          <cell r="C98" t="str">
            <v>m</v>
          </cell>
          <cell r="D98">
            <v>6200</v>
          </cell>
        </row>
        <row r="99">
          <cell r="A99" t="str">
            <v>MA090</v>
          </cell>
          <cell r="B99" t="str">
            <v xml:space="preserve">Grapas y otros
</v>
          </cell>
          <cell r="C99" t="str">
            <v>kg</v>
          </cell>
          <cell r="D99">
            <v>7800</v>
          </cell>
        </row>
      </sheetData>
      <sheetData sheetId="12"/>
      <sheetData sheetId="13"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 t="str">
            <v>EQ001</v>
          </cell>
          <cell r="B8" t="str">
            <v>HERRAMIENTA MENOR (10% DE LA MANO DE OBRA)</v>
          </cell>
          <cell r="C8" t="str">
            <v>%</v>
          </cell>
          <cell r="D8">
            <v>0.1</v>
          </cell>
        </row>
        <row r="9">
          <cell r="A9" t="str">
            <v>EQ002</v>
          </cell>
          <cell r="B9" t="str">
            <v>ESTACIÓN TOTAL Y NIVEL DE PRECISION</v>
          </cell>
          <cell r="C9" t="str">
            <v>DÍA</v>
          </cell>
          <cell r="D9">
            <v>90000</v>
          </cell>
        </row>
        <row r="10">
          <cell r="A10" t="str">
            <v>EQ003</v>
          </cell>
          <cell r="B10" t="str">
            <v>NIVEL DE PRECISIÓN</v>
          </cell>
          <cell r="C10" t="str">
            <v>DÍA</v>
          </cell>
          <cell r="D10">
            <v>52000</v>
          </cell>
        </row>
        <row r="11">
          <cell r="A11" t="str">
            <v>EQ004</v>
          </cell>
          <cell r="B11" t="str">
            <v>CONCRETADORA 1.5 SACOS A GASOLINA</v>
          </cell>
          <cell r="C11" t="str">
            <v>DÍA</v>
          </cell>
          <cell r="D11">
            <v>62000</v>
          </cell>
        </row>
        <row r="12">
          <cell r="A12" t="str">
            <v>EQ005</v>
          </cell>
          <cell r="B12" t="str">
            <v>VEHÍCULO DOBLE TRACCIÓN, DOBLE CABINA, 2000 CC O SUPERIOR (MODELO 2015 O SUPERIOR)  TARIFA DE ALQUILER TIEMPO COMPLETO, INCLUYE COMBUSTIBLE Y CONDUCTOR. SE DEBE GARANTIZAR PERMANENCIA DE LOS VEHÍCULOS DURANTE TODA LA EJECUCIÓN DEL PROYECTO.</v>
          </cell>
          <cell r="C12" t="str">
            <v>MES</v>
          </cell>
          <cell r="D12">
            <v>5513000</v>
          </cell>
        </row>
        <row r="13">
          <cell r="A13" t="str">
            <v>EQ006</v>
          </cell>
          <cell r="B13" t="str">
            <v xml:space="preserve">MOTO ALQUILER MODELO 2014 O SUPERIOR  - TARIFA DE ALQUILER </v>
          </cell>
          <cell r="C13" t="str">
            <v>MES</v>
          </cell>
          <cell r="D13">
            <v>422000</v>
          </cell>
        </row>
        <row r="14">
          <cell r="A14" t="str">
            <v>EQ007</v>
          </cell>
          <cell r="B14" t="str">
            <v>TARIFA PUESTO DE TRABAJO DEL PERSONAL DE OFICINA DE CAMPO, INCLUYE: ALQUILER DE UN (1) EQUIPO DE COMPUTO COMPLETO, ESCRITORIO, SILLA Y OTROS ENSERES DE OFICINA POR PUESTO DE TRABAJO</v>
          </cell>
          <cell r="C14" t="str">
            <v>MES</v>
          </cell>
          <cell r="D14">
            <v>50000</v>
          </cell>
        </row>
        <row r="15">
          <cell r="A15" t="str">
            <v>EQ008</v>
          </cell>
          <cell r="B15" t="str">
            <v>IMPRESORA EN OBRA (ALQUILER)</v>
          </cell>
          <cell r="C15" t="str">
            <v>MES</v>
          </cell>
          <cell r="D15">
            <v>40000</v>
          </cell>
        </row>
        <row r="16">
          <cell r="A16" t="str">
            <v>EQ009</v>
          </cell>
          <cell r="B16" t="str">
            <v>COMUNICACIONES (TELÉFONO, FAX, CELULAR, INTERNET, ETC.) MENSUAL EN CAMPO</v>
          </cell>
          <cell r="C16" t="str">
            <v>MES</v>
          </cell>
          <cell r="D16">
            <v>40000</v>
          </cell>
        </row>
        <row r="17">
          <cell r="A17" t="str">
            <v>EQ010</v>
          </cell>
          <cell r="B17" t="str">
            <v>RADIOTELÉFONOS PARE-SIGA</v>
          </cell>
          <cell r="C17" t="str">
            <v>MES</v>
          </cell>
          <cell r="D17">
            <v>51800</v>
          </cell>
        </row>
        <row r="18">
          <cell r="A18" t="str">
            <v>EQ011</v>
          </cell>
          <cell r="B18" t="str">
            <v>ALQUILER BAÑOS PORTÁTILES + MANTENIMIENTO Y LIMPIEZA</v>
          </cell>
          <cell r="C18" t="str">
            <v>MES</v>
          </cell>
          <cell r="D18">
            <v>1200000</v>
          </cell>
        </row>
        <row r="19">
          <cell r="A19" t="str">
            <v>EQ012</v>
          </cell>
          <cell r="B19" t="str">
            <v>EQUIPO COMPLETO PARA GEORREFERENCIACIÓN Y CAPTURA , ALMACENAMIENTO, ANALISIS, TRANSFORMACIÓN Y PRESENTACIÓN DE TODA LA INFORMACIÓN GEOGRÁFICA Y SUS ATRIBUTOS, INCLUYE SOFTWARE</v>
          </cell>
          <cell r="C19" t="str">
            <v>MES</v>
          </cell>
          <cell r="D19">
            <v>650000</v>
          </cell>
        </row>
        <row r="20">
          <cell r="A20" t="str">
            <v>EQ013</v>
          </cell>
          <cell r="B20" t="str">
            <v>Andamio estructural multidireccional modulo estandar 1.4 x
1.4 x 2 m</v>
          </cell>
          <cell r="C20" t="str">
            <v>DIA</v>
          </cell>
          <cell r="D20">
            <v>25000</v>
          </cell>
        </row>
        <row r="21">
          <cell r="A21" t="str">
            <v>EQ014</v>
          </cell>
          <cell r="B21" t="str">
            <v>RETROEXCAVADORA ORUGA</v>
          </cell>
          <cell r="C21" t="str">
            <v>HORA</v>
          </cell>
          <cell r="D21">
            <v>232050</v>
          </cell>
        </row>
        <row r="22">
          <cell r="A22" t="str">
            <v>EQ015</v>
          </cell>
          <cell r="B22" t="str">
            <v>Taco metalico corto 1.80 - 2.80m [dia]</v>
          </cell>
          <cell r="C22" t="str">
            <v>DIA</v>
          </cell>
          <cell r="D22">
            <v>300</v>
          </cell>
        </row>
        <row r="23">
          <cell r="A23" t="str">
            <v>EQ016</v>
          </cell>
          <cell r="B23" t="str">
            <v>COMPACTADOR VIBRATORIO INGERSOLL RAND DD-110HF O EQUIVALENTE</v>
          </cell>
          <cell r="C23" t="str">
            <v>HORA</v>
          </cell>
          <cell r="D23">
            <v>180000</v>
          </cell>
        </row>
        <row r="24">
          <cell r="A24" t="str">
            <v>EQ017</v>
          </cell>
          <cell r="B24" t="str">
            <v>MOTONIVELADORA CATERPILLAR 120 - 140</v>
          </cell>
          <cell r="C24" t="str">
            <v>HORA</v>
          </cell>
          <cell r="D24">
            <v>250000</v>
          </cell>
        </row>
        <row r="25">
          <cell r="A25" t="str">
            <v>EQ018</v>
          </cell>
          <cell r="B25" t="str">
            <v>CARROTANQUE  AGUA</v>
          </cell>
          <cell r="C25" t="str">
            <v>HORA</v>
          </cell>
          <cell r="D25">
            <v>57150</v>
          </cell>
        </row>
        <row r="26">
          <cell r="A26" t="str">
            <v>EQ019</v>
          </cell>
          <cell r="B26" t="str">
            <v>COMPACTADOR TIPO CANGURO (INCLUYE COMBUSTIBLE) (DIA)</v>
          </cell>
          <cell r="C26" t="str">
            <v>DÍA</v>
          </cell>
          <cell r="D26">
            <v>82000</v>
          </cell>
        </row>
        <row r="27">
          <cell r="A27" t="str">
            <v>EQ020</v>
          </cell>
          <cell r="B27" t="str">
            <v>RETROEXCAVADORA LLANTA</v>
          </cell>
          <cell r="C27" t="str">
            <v>HORA</v>
          </cell>
          <cell r="D27">
            <v>149800</v>
          </cell>
        </row>
        <row r="28">
          <cell r="A28" t="str">
            <v>EQ021</v>
          </cell>
          <cell r="B28" t="str">
            <v>COMPACTADOR VIBRATORIO 11 TON.</v>
          </cell>
          <cell r="C28" t="str">
            <v>HORA</v>
          </cell>
          <cell r="D28">
            <v>122800</v>
          </cell>
        </row>
        <row r="29">
          <cell r="A29" t="str">
            <v>EQ022</v>
          </cell>
          <cell r="B29" t="str">
            <v>CIZALLA DE BANCO CORTA PERNO, INCLUYE DADOS</v>
          </cell>
          <cell r="C29" t="str">
            <v>HORA</v>
          </cell>
          <cell r="D29">
            <v>1870</v>
          </cell>
        </row>
        <row r="30">
          <cell r="A30" t="str">
            <v>EQ023</v>
          </cell>
          <cell r="B30" t="str">
            <v>SIERRA CIRCULAR  MANUAL PARA 8 1/4" (dia)</v>
          </cell>
          <cell r="C30" t="str">
            <v>DÍA</v>
          </cell>
          <cell r="D30">
            <v>20000</v>
          </cell>
        </row>
        <row r="31">
          <cell r="A31" t="str">
            <v>EQ024</v>
          </cell>
          <cell r="B31" t="str">
            <v>VIBRADOR DE CONCRETO A GASOLINA (ALQUILER)</v>
          </cell>
          <cell r="C31" t="str">
            <v>DÍA</v>
          </cell>
          <cell r="D31">
            <v>62000</v>
          </cell>
        </row>
        <row r="32">
          <cell r="A32" t="str">
            <v>EQ025</v>
          </cell>
          <cell r="B32" t="str">
            <v>TALADRO PERCUTOR 5/8" (DIA)</v>
          </cell>
          <cell r="C32" t="str">
            <v>DIA</v>
          </cell>
          <cell r="D32">
            <v>40000</v>
          </cell>
        </row>
        <row r="33">
          <cell r="A33" t="str">
            <v>EQ026</v>
          </cell>
          <cell r="B33" t="str">
            <v>VEHÍCULO DELINEADOR PARA PINTAR LÍNEAS DE 10 A 20 CM</v>
          </cell>
          <cell r="C33" t="str">
            <v>DÍA</v>
          </cell>
          <cell r="D33">
            <v>149880</v>
          </cell>
        </row>
        <row r="34">
          <cell r="A34" t="str">
            <v>EQ027</v>
          </cell>
          <cell r="B34" t="str">
            <v>CAMIONETA D300</v>
          </cell>
          <cell r="C34" t="str">
            <v>DÍA</v>
          </cell>
          <cell r="D34">
            <v>281800</v>
          </cell>
        </row>
        <row r="35">
          <cell r="A35" t="str">
            <v>EQ028</v>
          </cell>
          <cell r="B35" t="str">
            <v>Planta Gasolina 110volts/220volts 8 Kva [dia]</v>
          </cell>
          <cell r="C35" t="str">
            <v>DIA</v>
          </cell>
          <cell r="D35">
            <v>80000</v>
          </cell>
        </row>
        <row r="36">
          <cell r="A36" t="str">
            <v>EQ029</v>
          </cell>
          <cell r="B36" t="str">
            <v>COMPRENSOR NEUMATICO. UN MARTILLO, OPERADOR Y COMBUSTIBLE (HR)</v>
          </cell>
          <cell r="C36" t="str">
            <v>HORA</v>
          </cell>
          <cell r="D36">
            <v>92000</v>
          </cell>
        </row>
        <row r="37">
          <cell r="A37" t="str">
            <v>EQ030</v>
          </cell>
          <cell r="B37" t="str">
            <v xml:space="preserve">FORMALETA METALICA (CONCRETO HIDRAULICO) </v>
          </cell>
          <cell r="C37" t="str">
            <v>DIA</v>
          </cell>
          <cell r="D37">
            <v>68000</v>
          </cell>
        </row>
        <row r="38">
          <cell r="A38" t="str">
            <v>EQ031</v>
          </cell>
          <cell r="B38" t="str">
            <v>CIZALLA MANUAL</v>
          </cell>
          <cell r="C38" t="str">
            <v>DIA</v>
          </cell>
          <cell r="D38">
            <v>3000</v>
          </cell>
        </row>
        <row r="39">
          <cell r="A39" t="str">
            <v>EQ032</v>
          </cell>
          <cell r="B39" t="str">
            <v>VOLQUETA 15 M3</v>
          </cell>
          <cell r="C39" t="str">
            <v>HORA</v>
          </cell>
          <cell r="D39">
            <v>90000</v>
          </cell>
        </row>
        <row r="40">
          <cell r="A40" t="str">
            <v>EQ033</v>
          </cell>
          <cell r="B40" t="str">
            <v xml:space="preserve">CORTADORA DE PAVIMENTOS </v>
          </cell>
          <cell r="C40" t="str">
            <v>HORA</v>
          </cell>
          <cell r="D40">
            <v>15000</v>
          </cell>
        </row>
        <row r="41">
          <cell r="A41" t="str">
            <v>EQ034</v>
          </cell>
          <cell r="B41" t="str">
            <v>Formaleta de cuerpo MH D=1,20m</v>
          </cell>
          <cell r="C41" t="str">
            <v>DIA</v>
          </cell>
          <cell r="D41">
            <v>60000</v>
          </cell>
        </row>
        <row r="42">
          <cell r="A42" t="str">
            <v>EQ035</v>
          </cell>
          <cell r="B42" t="str">
            <v>RETROEXCAVADORA DE ORUGA CON MARTILLO</v>
          </cell>
          <cell r="C42" t="str">
            <v>HR</v>
          </cell>
          <cell r="D42">
            <v>260000</v>
          </cell>
        </row>
        <row r="43">
          <cell r="A43" t="str">
            <v>EQ036</v>
          </cell>
          <cell r="B43" t="str">
            <v xml:space="preserve">TALADRO PERCUTOR </v>
          </cell>
          <cell r="C43" t="str">
            <v xml:space="preserve">DIA </v>
          </cell>
          <cell r="D43">
            <v>60000</v>
          </cell>
        </row>
        <row r="44">
          <cell r="A44" t="str">
            <v>EQ037</v>
          </cell>
          <cell r="B44" t="str">
            <v xml:space="preserve">PULIDORA DE CORTE </v>
          </cell>
          <cell r="C44" t="str">
            <v xml:space="preserve">DIA </v>
          </cell>
          <cell r="D44">
            <v>30000</v>
          </cell>
        </row>
        <row r="45">
          <cell r="A45">
            <v>30000</v>
          </cell>
          <cell r="B45">
            <v>30000</v>
          </cell>
          <cell r="C45">
            <v>30000</v>
          </cell>
          <cell r="D45">
            <v>30000</v>
          </cell>
        </row>
        <row r="46">
          <cell r="A46">
            <v>30000</v>
          </cell>
          <cell r="B46">
            <v>30000</v>
          </cell>
          <cell r="C46">
            <v>30000</v>
          </cell>
          <cell r="D46">
            <v>30000</v>
          </cell>
        </row>
        <row r="48">
          <cell r="B48" t="str">
            <v>MARLON A PEREZ HERRERA</v>
          </cell>
        </row>
        <row r="49">
          <cell r="B49" t="str">
            <v>INGENIERO BANCO DE PROYECTOS</v>
          </cell>
        </row>
      </sheetData>
      <sheetData sheetId="14"/>
      <sheetData sheetId="15">
        <row r="45">
          <cell r="I45">
            <v>0.2407</v>
          </cell>
        </row>
        <row r="46">
          <cell r="I46">
            <v>0</v>
          </cell>
        </row>
        <row r="47">
          <cell r="I47">
            <v>0.05</v>
          </cell>
        </row>
      </sheetData>
      <sheetData sheetId="16">
        <row r="7">
          <cell r="A7" t="str">
            <v>CÓDIGO</v>
          </cell>
          <cell r="B7" t="str">
            <v>CARGO</v>
          </cell>
          <cell r="C7" t="str">
            <v>CLASE</v>
          </cell>
          <cell r="D7" t="str">
            <v>SALARIO MENSUAL</v>
          </cell>
          <cell r="E7" t="str">
            <v>FACTOR PRESTACIONAL</v>
          </cell>
          <cell r="F7" t="str">
            <v>JORNAL</v>
          </cell>
          <cell r="G7" t="str">
            <v>PRESTACIONES</v>
          </cell>
          <cell r="H7" t="str">
            <v>JORNAL TOTAL</v>
          </cell>
        </row>
        <row r="8">
          <cell r="A8" t="str">
            <v>MO001</v>
          </cell>
          <cell r="B8" t="str">
            <v>DIRECTOR DE OBRA</v>
          </cell>
          <cell r="C8" t="str">
            <v>ADMÓN</v>
          </cell>
          <cell r="D8">
            <v>6500000</v>
          </cell>
          <cell r="E8">
            <v>1.5</v>
          </cell>
          <cell r="F8">
            <v>213699</v>
          </cell>
          <cell r="G8">
            <v>106911</v>
          </cell>
          <cell r="H8">
            <v>320610</v>
          </cell>
        </row>
        <row r="9">
          <cell r="A9" t="str">
            <v>MO002</v>
          </cell>
          <cell r="B9" t="str">
            <v>DIRECTOR DE INTERVENTORÍA</v>
          </cell>
          <cell r="C9" t="str">
            <v>ADMÓN</v>
          </cell>
          <cell r="D9">
            <v>6500000</v>
          </cell>
          <cell r="E9">
            <v>1.5</v>
          </cell>
          <cell r="F9">
            <v>213699</v>
          </cell>
          <cell r="G9">
            <v>106911</v>
          </cell>
          <cell r="H9">
            <v>320610</v>
          </cell>
        </row>
        <row r="10">
          <cell r="A10" t="str">
            <v>MO003</v>
          </cell>
          <cell r="B10" t="str">
            <v>RESIDENTE DE OBRA</v>
          </cell>
          <cell r="C10" t="str">
            <v>ADMÓN</v>
          </cell>
          <cell r="D10">
            <v>3900000</v>
          </cell>
          <cell r="E10">
            <v>1.51</v>
          </cell>
          <cell r="F10">
            <v>128219</v>
          </cell>
          <cell r="G10">
            <v>65112</v>
          </cell>
          <cell r="H10">
            <v>193331</v>
          </cell>
        </row>
        <row r="11">
          <cell r="A11" t="str">
            <v>MO004</v>
          </cell>
          <cell r="B11" t="str">
            <v>RESIDENTE DE INTERVENTORÍA</v>
          </cell>
          <cell r="C11" t="str">
            <v>ADMÓN</v>
          </cell>
          <cell r="D11">
            <v>3900000</v>
          </cell>
          <cell r="E11">
            <v>1.51</v>
          </cell>
          <cell r="F11">
            <v>128219</v>
          </cell>
          <cell r="G11">
            <v>65112</v>
          </cell>
          <cell r="H11">
            <v>193331</v>
          </cell>
        </row>
        <row r="12">
          <cell r="A12" t="str">
            <v>MO005</v>
          </cell>
          <cell r="B12" t="str">
            <v>RESIDENTE AMBIENTAL</v>
          </cell>
          <cell r="C12" t="str">
            <v>ADMÓN</v>
          </cell>
          <cell r="D12">
            <v>3510000</v>
          </cell>
          <cell r="E12">
            <v>1.51</v>
          </cell>
          <cell r="F12">
            <v>115397</v>
          </cell>
          <cell r="G12">
            <v>58842</v>
          </cell>
          <cell r="H12">
            <v>174239</v>
          </cell>
        </row>
        <row r="13">
          <cell r="A13" t="str">
            <v>MO006</v>
          </cell>
          <cell r="B13" t="str">
            <v>RESIDENTE SOCIAL</v>
          </cell>
          <cell r="C13" t="str">
            <v>ADMÓN</v>
          </cell>
          <cell r="D13">
            <v>3900000</v>
          </cell>
          <cell r="E13">
            <v>1.51</v>
          </cell>
          <cell r="F13">
            <v>128219</v>
          </cell>
          <cell r="G13">
            <v>65112</v>
          </cell>
          <cell r="H13">
            <v>193331</v>
          </cell>
        </row>
        <row r="14">
          <cell r="A14" t="str">
            <v>MO007</v>
          </cell>
          <cell r="B14" t="str">
            <v>AUXILIAR DE RESIDENCIA</v>
          </cell>
          <cell r="C14" t="str">
            <v>ADMÓN</v>
          </cell>
          <cell r="D14">
            <v>2600000</v>
          </cell>
          <cell r="E14">
            <v>1.62</v>
          </cell>
          <cell r="F14">
            <v>85479</v>
          </cell>
          <cell r="G14">
            <v>53178</v>
          </cell>
          <cell r="H14">
            <v>138657</v>
          </cell>
        </row>
        <row r="15">
          <cell r="A15" t="str">
            <v>MO008</v>
          </cell>
          <cell r="B15" t="str">
            <v>TECNÓLOGO SST</v>
          </cell>
          <cell r="C15" t="str">
            <v>ADMÓN</v>
          </cell>
          <cell r="D15">
            <v>2990000</v>
          </cell>
          <cell r="E15">
            <v>1.51</v>
          </cell>
          <cell r="F15">
            <v>98301</v>
          </cell>
          <cell r="G15">
            <v>50482</v>
          </cell>
          <cell r="H15">
            <v>148783</v>
          </cell>
        </row>
        <row r="16">
          <cell r="A16" t="str">
            <v>MO009</v>
          </cell>
          <cell r="B16" t="str">
            <v>ASESOR LEGAL</v>
          </cell>
          <cell r="C16" t="str">
            <v>ADMÓN</v>
          </cell>
          <cell r="D16">
            <v>8710000</v>
          </cell>
          <cell r="E16">
            <v>1.5</v>
          </cell>
          <cell r="F16">
            <v>286356</v>
          </cell>
          <cell r="G16">
            <v>142441</v>
          </cell>
          <cell r="H16">
            <v>428797</v>
          </cell>
        </row>
        <row r="17">
          <cell r="A17" t="str">
            <v>MO010</v>
          </cell>
          <cell r="B17" t="str">
            <v>CONTADOR</v>
          </cell>
          <cell r="C17" t="str">
            <v>ADMÓN</v>
          </cell>
          <cell r="D17">
            <v>5980000</v>
          </cell>
          <cell r="E17">
            <v>1.5</v>
          </cell>
          <cell r="F17">
            <v>196603</v>
          </cell>
          <cell r="G17">
            <v>98551</v>
          </cell>
          <cell r="H17">
            <v>295154</v>
          </cell>
        </row>
        <row r="18">
          <cell r="A18" t="str">
            <v>MO011</v>
          </cell>
          <cell r="B18" t="str">
            <v>ALMACENISTA</v>
          </cell>
          <cell r="C18" t="str">
            <v>ADMÓN</v>
          </cell>
          <cell r="D18">
            <v>2405000</v>
          </cell>
          <cell r="E18">
            <v>1.63</v>
          </cell>
          <cell r="F18">
            <v>79068</v>
          </cell>
          <cell r="G18">
            <v>50043</v>
          </cell>
          <cell r="H18">
            <v>129111</v>
          </cell>
        </row>
        <row r="19">
          <cell r="A19" t="str">
            <v>MO012</v>
          </cell>
          <cell r="B19" t="str">
            <v>AUXILIAR DE ALMACÉN</v>
          </cell>
          <cell r="C19" t="str">
            <v>ADMÓN</v>
          </cell>
          <cell r="D19">
            <v>1885000</v>
          </cell>
          <cell r="E19">
            <v>1.67</v>
          </cell>
          <cell r="F19">
            <v>61973</v>
          </cell>
          <cell r="G19">
            <v>41683</v>
          </cell>
          <cell r="H19">
            <v>103656</v>
          </cell>
        </row>
        <row r="20">
          <cell r="A20" t="str">
            <v>MO013</v>
          </cell>
          <cell r="B20" t="str">
            <v>SECRETARIA</v>
          </cell>
          <cell r="C20" t="str">
            <v>ADMÓN</v>
          </cell>
          <cell r="D20">
            <v>1300000</v>
          </cell>
          <cell r="E20">
            <v>1.76</v>
          </cell>
          <cell r="F20">
            <v>42740</v>
          </cell>
          <cell r="G20">
            <v>32278</v>
          </cell>
          <cell r="H20">
            <v>75018</v>
          </cell>
        </row>
        <row r="21">
          <cell r="A21" t="str">
            <v>MO014</v>
          </cell>
          <cell r="B21" t="str">
            <v>MENSAJERO</v>
          </cell>
          <cell r="C21" t="str">
            <v>ADMÓN</v>
          </cell>
          <cell r="D21">
            <v>1300000</v>
          </cell>
          <cell r="E21">
            <v>1.76</v>
          </cell>
          <cell r="F21">
            <v>42740</v>
          </cell>
          <cell r="G21">
            <v>32278</v>
          </cell>
          <cell r="H21">
            <v>75018</v>
          </cell>
        </row>
        <row r="22">
          <cell r="A22" t="str">
            <v>MO015</v>
          </cell>
          <cell r="B22" t="str">
            <v>VIGILANTE</v>
          </cell>
          <cell r="C22" t="str">
            <v>ADMÓN</v>
          </cell>
          <cell r="D22">
            <v>1300000</v>
          </cell>
          <cell r="E22">
            <v>1.76</v>
          </cell>
          <cell r="F22">
            <v>42740</v>
          </cell>
          <cell r="G22">
            <v>32278</v>
          </cell>
          <cell r="H22">
            <v>75018</v>
          </cell>
        </row>
        <row r="23">
          <cell r="A23" t="str">
            <v>MO016</v>
          </cell>
          <cell r="B23" t="str">
            <v>TOPÓGRAFO</v>
          </cell>
          <cell r="C23" t="str">
            <v>OBRA</v>
          </cell>
          <cell r="D23">
            <v>6240000</v>
          </cell>
          <cell r="E23">
            <v>1.5</v>
          </cell>
          <cell r="F23">
            <v>205151</v>
          </cell>
          <cell r="G23">
            <v>103475</v>
          </cell>
          <cell r="H23">
            <v>308626</v>
          </cell>
        </row>
        <row r="24">
          <cell r="A24" t="str">
            <v>MO017</v>
          </cell>
          <cell r="B24" t="str">
            <v>CADENERO 1</v>
          </cell>
          <cell r="C24" t="str">
            <v>OBRA</v>
          </cell>
          <cell r="D24">
            <v>3055000</v>
          </cell>
          <cell r="E24">
            <v>1.53</v>
          </cell>
          <cell r="F24">
            <v>100438</v>
          </cell>
          <cell r="G24">
            <v>53307</v>
          </cell>
          <cell r="H24">
            <v>153745</v>
          </cell>
        </row>
        <row r="25">
          <cell r="A25" t="str">
            <v>MO018</v>
          </cell>
          <cell r="B25" t="str">
            <v>CADENERO 2</v>
          </cell>
          <cell r="C25" t="str">
            <v>OBRA</v>
          </cell>
          <cell r="D25">
            <v>1755000</v>
          </cell>
          <cell r="E25">
            <v>1.7</v>
          </cell>
          <cell r="F25">
            <v>57699</v>
          </cell>
          <cell r="G25">
            <v>40337</v>
          </cell>
          <cell r="H25">
            <v>98036</v>
          </cell>
        </row>
        <row r="26">
          <cell r="A26" t="str">
            <v>MO019</v>
          </cell>
          <cell r="B26" t="str">
            <v>MAESTRO PRIMERO</v>
          </cell>
          <cell r="C26" t="str">
            <v>OBRA</v>
          </cell>
          <cell r="D26">
            <v>3900000</v>
          </cell>
          <cell r="E26">
            <v>1.51</v>
          </cell>
          <cell r="F26">
            <v>128219</v>
          </cell>
          <cell r="G26">
            <v>65856</v>
          </cell>
          <cell r="H26">
            <v>194075</v>
          </cell>
        </row>
        <row r="27">
          <cell r="A27" t="str">
            <v>MO020</v>
          </cell>
          <cell r="B27" t="str">
            <v>MAESTRO SEGUNDO</v>
          </cell>
          <cell r="C27" t="str">
            <v>OBRA</v>
          </cell>
          <cell r="D27">
            <v>2990000</v>
          </cell>
          <cell r="E27">
            <v>1.52</v>
          </cell>
          <cell r="F27">
            <v>98301</v>
          </cell>
          <cell r="G27">
            <v>51226</v>
          </cell>
          <cell r="H27">
            <v>149527</v>
          </cell>
        </row>
        <row r="28">
          <cell r="A28" t="str">
            <v>MO021</v>
          </cell>
          <cell r="B28" t="str">
            <v>OFICIAL ELÉCTRICO</v>
          </cell>
          <cell r="C28" t="str">
            <v>OBRA</v>
          </cell>
          <cell r="D28">
            <v>3575000</v>
          </cell>
          <cell r="E28">
            <v>1.52</v>
          </cell>
          <cell r="F28">
            <v>117534</v>
          </cell>
          <cell r="G28">
            <v>61667</v>
          </cell>
          <cell r="H28">
            <v>179201</v>
          </cell>
        </row>
        <row r="29">
          <cell r="A29" t="str">
            <v>MO022</v>
          </cell>
          <cell r="B29" t="str">
            <v>AYUDANTE ELÉCTRICO</v>
          </cell>
          <cell r="C29" t="str">
            <v>OBRA</v>
          </cell>
          <cell r="D29">
            <v>1690000</v>
          </cell>
          <cell r="E29">
            <v>1.71</v>
          </cell>
          <cell r="F29">
            <v>55562</v>
          </cell>
          <cell r="G29">
            <v>39292</v>
          </cell>
          <cell r="H29">
            <v>94854</v>
          </cell>
        </row>
        <row r="30">
          <cell r="A30" t="str">
            <v>MO023</v>
          </cell>
          <cell r="B30" t="str">
            <v>OFICIAL PLOMERO</v>
          </cell>
          <cell r="C30" t="str">
            <v>OBRA</v>
          </cell>
          <cell r="D30">
            <v>2600000</v>
          </cell>
          <cell r="E30">
            <v>1.63</v>
          </cell>
          <cell r="F30">
            <v>85479</v>
          </cell>
          <cell r="G30">
            <v>53923</v>
          </cell>
          <cell r="H30">
            <v>139402</v>
          </cell>
        </row>
        <row r="31">
          <cell r="A31" t="str">
            <v>MO024</v>
          </cell>
          <cell r="B31" t="str">
            <v>AYUDANTE PLOMERO</v>
          </cell>
          <cell r="C31" t="str">
            <v>OBRA</v>
          </cell>
          <cell r="D31">
            <v>1560000</v>
          </cell>
          <cell r="E31">
            <v>1.73</v>
          </cell>
          <cell r="F31">
            <v>51288</v>
          </cell>
          <cell r="G31">
            <v>37202</v>
          </cell>
          <cell r="H31">
            <v>88490</v>
          </cell>
        </row>
        <row r="32">
          <cell r="A32" t="str">
            <v>MO025</v>
          </cell>
          <cell r="B32" t="str">
            <v>OFICIAL CARPINTERO</v>
          </cell>
          <cell r="C32" t="str">
            <v>OBRA</v>
          </cell>
          <cell r="D32">
            <v>2600000</v>
          </cell>
          <cell r="E32">
            <v>1.63</v>
          </cell>
          <cell r="F32">
            <v>85479</v>
          </cell>
          <cell r="G32">
            <v>53923</v>
          </cell>
          <cell r="H32">
            <v>139402</v>
          </cell>
        </row>
        <row r="33">
          <cell r="A33" t="str">
            <v>MO026</v>
          </cell>
          <cell r="B33" t="str">
            <v>AYUDANTE CARPINTERO</v>
          </cell>
          <cell r="C33" t="str">
            <v>OBRA</v>
          </cell>
          <cell r="D33">
            <v>1430000</v>
          </cell>
          <cell r="E33">
            <v>1.75</v>
          </cell>
          <cell r="F33">
            <v>47014</v>
          </cell>
          <cell r="G33">
            <v>35112</v>
          </cell>
          <cell r="H33">
            <v>82126</v>
          </cell>
        </row>
        <row r="34">
          <cell r="A34" t="str">
            <v>MO027</v>
          </cell>
          <cell r="B34" t="str">
            <v>OFICIAL PINTOR</v>
          </cell>
          <cell r="C34" t="str">
            <v>OBRA</v>
          </cell>
          <cell r="D34">
            <v>2600000</v>
          </cell>
          <cell r="E34">
            <v>1.63</v>
          </cell>
          <cell r="F34">
            <v>85479</v>
          </cell>
          <cell r="G34">
            <v>53923</v>
          </cell>
          <cell r="H34">
            <v>139402</v>
          </cell>
        </row>
        <row r="35">
          <cell r="A35" t="str">
            <v>MO028</v>
          </cell>
          <cell r="B35" t="str">
            <v>OFICIAL DE OBRA BLANCA</v>
          </cell>
          <cell r="C35" t="str">
            <v>OBRA</v>
          </cell>
          <cell r="D35">
            <v>2600000</v>
          </cell>
          <cell r="E35">
            <v>1.63</v>
          </cell>
          <cell r="F35">
            <v>85479</v>
          </cell>
          <cell r="G35">
            <v>53923</v>
          </cell>
          <cell r="H35">
            <v>139402</v>
          </cell>
        </row>
        <row r="36">
          <cell r="A36" t="str">
            <v>MO029</v>
          </cell>
          <cell r="B36" t="str">
            <v>OFICIAL DE OBRA NEGRA</v>
          </cell>
          <cell r="C36" t="str">
            <v>OBRA</v>
          </cell>
          <cell r="D36">
            <v>2600000</v>
          </cell>
          <cell r="E36">
            <v>1.63</v>
          </cell>
          <cell r="F36">
            <v>85479</v>
          </cell>
          <cell r="G36">
            <v>53923</v>
          </cell>
          <cell r="H36">
            <v>139402</v>
          </cell>
        </row>
        <row r="37">
          <cell r="A37" t="str">
            <v>MO030</v>
          </cell>
          <cell r="B37" t="str">
            <v>OFICIAL HIERRO</v>
          </cell>
          <cell r="C37" t="str">
            <v>OBRA</v>
          </cell>
          <cell r="D37">
            <v>2600000</v>
          </cell>
          <cell r="E37">
            <v>1.63</v>
          </cell>
          <cell r="F37">
            <v>85479</v>
          </cell>
          <cell r="G37">
            <v>53923</v>
          </cell>
          <cell r="H37">
            <v>139402</v>
          </cell>
        </row>
        <row r="38">
          <cell r="A38" t="str">
            <v>MO031</v>
          </cell>
          <cell r="B38" t="str">
            <v>AYUDANTE ENTENDIDO</v>
          </cell>
          <cell r="C38" t="str">
            <v>OBRA</v>
          </cell>
          <cell r="D38">
            <v>1690000</v>
          </cell>
          <cell r="E38">
            <v>1.71</v>
          </cell>
          <cell r="F38">
            <v>55562</v>
          </cell>
          <cell r="G38">
            <v>39292</v>
          </cell>
          <cell r="H38">
            <v>94854</v>
          </cell>
        </row>
        <row r="39">
          <cell r="A39" t="str">
            <v>MO032</v>
          </cell>
          <cell r="B39" t="str">
            <v>AYUDANTE RASO</v>
          </cell>
          <cell r="C39" t="str">
            <v>OBRA</v>
          </cell>
          <cell r="D39">
            <v>1430000</v>
          </cell>
          <cell r="E39">
            <v>1.75</v>
          </cell>
          <cell r="F39">
            <v>47014</v>
          </cell>
          <cell r="G39">
            <v>35112</v>
          </cell>
          <cell r="H39">
            <v>82126</v>
          </cell>
        </row>
        <row r="40">
          <cell r="A40" t="str">
            <v>MO033</v>
          </cell>
          <cell r="B40" t="str">
            <v>OPERADOR EQUIPO LIVIANO</v>
          </cell>
          <cell r="C40" t="str">
            <v>OBRA</v>
          </cell>
          <cell r="D40">
            <v>1690000</v>
          </cell>
          <cell r="E40">
            <v>1.71</v>
          </cell>
          <cell r="F40">
            <v>55562</v>
          </cell>
          <cell r="G40">
            <v>39292</v>
          </cell>
          <cell r="H40">
            <v>94854</v>
          </cell>
        </row>
        <row r="41">
          <cell r="A41" t="str">
            <v>MO034</v>
          </cell>
          <cell r="B41" t="str">
            <v>OPERADOR EQUIPO MEDIANO</v>
          </cell>
          <cell r="C41" t="str">
            <v>OBRA</v>
          </cell>
          <cell r="D41">
            <v>2925000</v>
          </cell>
          <cell r="E41">
            <v>1.53</v>
          </cell>
          <cell r="F41">
            <v>96164</v>
          </cell>
          <cell r="G41">
            <v>51217</v>
          </cell>
          <cell r="H41">
            <v>147381</v>
          </cell>
        </row>
        <row r="42">
          <cell r="A42" t="str">
            <v>MO035</v>
          </cell>
          <cell r="B42" t="str">
            <v>OPERADOR EQUIPO PESADO</v>
          </cell>
          <cell r="C42" t="str">
            <v>OBRA</v>
          </cell>
          <cell r="D42">
            <v>4160000</v>
          </cell>
          <cell r="E42">
            <v>1.52</v>
          </cell>
          <cell r="F42">
            <v>136767</v>
          </cell>
          <cell r="G42">
            <v>71072</v>
          </cell>
          <cell r="H42">
            <v>207839</v>
          </cell>
        </row>
        <row r="43">
          <cell r="A43" t="str">
            <v>MO036</v>
          </cell>
          <cell r="B43" t="str">
            <v>AUXILIAR HERRAMIENTA</v>
          </cell>
          <cell r="C43" t="str">
            <v>OBRA</v>
          </cell>
          <cell r="D43">
            <v>1300000</v>
          </cell>
          <cell r="E43">
            <v>1.77</v>
          </cell>
          <cell r="F43">
            <v>42740</v>
          </cell>
          <cell r="G43">
            <v>33022</v>
          </cell>
          <cell r="H43">
            <v>75762</v>
          </cell>
        </row>
        <row r="44">
          <cell r="A44" t="str">
            <v>MO037</v>
          </cell>
          <cell r="B44" t="str">
            <v>PATIERO</v>
          </cell>
          <cell r="C44" t="str">
            <v>OBRA</v>
          </cell>
          <cell r="D44">
            <v>1300000</v>
          </cell>
          <cell r="E44">
            <v>1.77</v>
          </cell>
          <cell r="F44">
            <v>42740</v>
          </cell>
          <cell r="G44">
            <v>33022</v>
          </cell>
          <cell r="H44">
            <v>75762</v>
          </cell>
        </row>
        <row r="45">
          <cell r="A45" t="str">
            <v>MO038</v>
          </cell>
          <cell r="B45" t="str">
            <v>AUXILIAR PARE-SIGA</v>
          </cell>
          <cell r="C45" t="str">
            <v>OBRA</v>
          </cell>
          <cell r="D45">
            <v>1300000</v>
          </cell>
          <cell r="E45">
            <v>1.77</v>
          </cell>
          <cell r="F45">
            <v>42740</v>
          </cell>
          <cell r="G45">
            <v>33022</v>
          </cell>
          <cell r="H45">
            <v>75762</v>
          </cell>
        </row>
        <row r="46">
          <cell r="A46" t="str">
            <v>MO039</v>
          </cell>
          <cell r="B46" t="str">
            <v>INGENIERO SIG</v>
          </cell>
          <cell r="C46" t="str">
            <v>ADMÓN</v>
          </cell>
          <cell r="D46">
            <v>6500000</v>
          </cell>
          <cell r="E46">
            <v>1.5</v>
          </cell>
          <cell r="F46">
            <v>213699</v>
          </cell>
          <cell r="G46">
            <v>106911</v>
          </cell>
          <cell r="H46">
            <v>320610</v>
          </cell>
        </row>
        <row r="47">
          <cell r="A47" t="str">
            <v>MO040</v>
          </cell>
          <cell r="B47" t="str">
            <v>TECNÓLOGO SIG</v>
          </cell>
          <cell r="C47" t="str">
            <v>ADMÓN</v>
          </cell>
          <cell r="D47">
            <v>2990000</v>
          </cell>
          <cell r="E47">
            <v>1.51</v>
          </cell>
          <cell r="F47">
            <v>98301</v>
          </cell>
          <cell r="G47">
            <v>50482</v>
          </cell>
          <cell r="H47">
            <v>148783</v>
          </cell>
        </row>
        <row r="48">
          <cell r="A48" t="str">
            <v>MO041</v>
          </cell>
          <cell r="B48" t="str">
            <v>DIRECTOR DE CONSULTORÍA</v>
          </cell>
          <cell r="C48" t="str">
            <v>ADMÓN</v>
          </cell>
          <cell r="D48">
            <v>8710000</v>
          </cell>
          <cell r="E48">
            <v>1.5</v>
          </cell>
          <cell r="F48">
            <v>286356</v>
          </cell>
          <cell r="G48">
            <v>142441</v>
          </cell>
          <cell r="H48">
            <v>428797</v>
          </cell>
        </row>
        <row r="49">
          <cell r="A49" t="str">
            <v>MO042</v>
          </cell>
          <cell r="B49" t="str">
            <v>DIBUJANTE</v>
          </cell>
          <cell r="C49" t="str">
            <v>ADMÓN</v>
          </cell>
          <cell r="D49">
            <v>2990000</v>
          </cell>
          <cell r="E49">
            <v>1.51</v>
          </cell>
          <cell r="F49">
            <v>98301</v>
          </cell>
          <cell r="G49">
            <v>50482</v>
          </cell>
          <cell r="H49">
            <v>148783</v>
          </cell>
        </row>
        <row r="50">
          <cell r="A50" t="str">
            <v>MO043</v>
          </cell>
          <cell r="B50" t="str">
            <v>INGENIERO ESPECIALISTA GEOTECNIA</v>
          </cell>
          <cell r="C50" t="str">
            <v>ADMÓN</v>
          </cell>
          <cell r="D50">
            <v>7800000</v>
          </cell>
          <cell r="E50">
            <v>1.5</v>
          </cell>
          <cell r="F50">
            <v>256438</v>
          </cell>
          <cell r="G50">
            <v>127811</v>
          </cell>
          <cell r="H50">
            <v>384249</v>
          </cell>
        </row>
        <row r="51">
          <cell r="A51" t="str">
            <v>MO044</v>
          </cell>
          <cell r="B51" t="str">
            <v>GEÓLOGO</v>
          </cell>
          <cell r="C51" t="str">
            <v>ADMÓN</v>
          </cell>
          <cell r="D51">
            <v>7150000</v>
          </cell>
          <cell r="E51">
            <v>1.5</v>
          </cell>
          <cell r="F51">
            <v>235068</v>
          </cell>
          <cell r="G51">
            <v>117361</v>
          </cell>
          <cell r="H51">
            <v>352429</v>
          </cell>
        </row>
        <row r="52">
          <cell r="A52" t="str">
            <v>MO045</v>
          </cell>
          <cell r="B52" t="str">
            <v xml:space="preserve">ARQUITECTO ESPECIALISTA URBANISMO </v>
          </cell>
          <cell r="C52" t="str">
            <v>ADMÓN</v>
          </cell>
          <cell r="D52">
            <v>7800000</v>
          </cell>
          <cell r="E52">
            <v>1.5</v>
          </cell>
          <cell r="F52">
            <v>256438</v>
          </cell>
          <cell r="G52">
            <v>127811</v>
          </cell>
          <cell r="H52">
            <v>384249</v>
          </cell>
        </row>
        <row r="53">
          <cell r="A53" t="str">
            <v>MO046</v>
          </cell>
          <cell r="B53" t="str">
            <v>ARQUITECTO ESPECIALISTA PAISAJISMO</v>
          </cell>
          <cell r="C53" t="str">
            <v>ADMÓN</v>
          </cell>
          <cell r="D53">
            <v>7800000</v>
          </cell>
          <cell r="E53">
            <v>1.5</v>
          </cell>
          <cell r="F53">
            <v>256438</v>
          </cell>
          <cell r="G53">
            <v>127811</v>
          </cell>
          <cell r="H53">
            <v>384249</v>
          </cell>
        </row>
        <row r="54">
          <cell r="A54" t="str">
            <v>MO047</v>
          </cell>
          <cell r="B54" t="str">
            <v>ARQUITECTO DISEÑADOR</v>
          </cell>
          <cell r="C54" t="str">
            <v>ADMÓN</v>
          </cell>
          <cell r="D54">
            <v>7150000</v>
          </cell>
          <cell r="E54">
            <v>1.5</v>
          </cell>
          <cell r="F54">
            <v>235068</v>
          </cell>
          <cell r="G54">
            <v>117361</v>
          </cell>
          <cell r="H54">
            <v>352429</v>
          </cell>
        </row>
        <row r="55">
          <cell r="A55" t="str">
            <v>MO048</v>
          </cell>
          <cell r="B55" t="str">
            <v>INGENIERO ESPECIALISTA ESTRUCTURAL</v>
          </cell>
          <cell r="C55" t="str">
            <v>ADMÓN</v>
          </cell>
          <cell r="D55">
            <v>7800000</v>
          </cell>
          <cell r="E55">
            <v>1.5</v>
          </cell>
          <cell r="F55">
            <v>256438</v>
          </cell>
          <cell r="G55">
            <v>127811</v>
          </cell>
          <cell r="H55">
            <v>384249</v>
          </cell>
        </row>
        <row r="56">
          <cell r="A56" t="str">
            <v>MO049</v>
          </cell>
          <cell r="B56" t="str">
            <v>INGENIERO REVISOR ESTRUCTURAL</v>
          </cell>
          <cell r="C56" t="str">
            <v>ADMÓN</v>
          </cell>
          <cell r="D56">
            <v>7800000</v>
          </cell>
          <cell r="E56">
            <v>1.5</v>
          </cell>
          <cell r="F56">
            <v>256438</v>
          </cell>
          <cell r="G56">
            <v>127811</v>
          </cell>
          <cell r="H56">
            <v>384249</v>
          </cell>
        </row>
        <row r="57">
          <cell r="A57" t="str">
            <v>MO050</v>
          </cell>
          <cell r="B57" t="str">
            <v>INGENIERO ESPECIALISTA HIDRÁULICO</v>
          </cell>
          <cell r="C57" t="str">
            <v>ADMÓN</v>
          </cell>
          <cell r="D57">
            <v>7800000</v>
          </cell>
          <cell r="E57">
            <v>1.5</v>
          </cell>
          <cell r="F57">
            <v>256438</v>
          </cell>
          <cell r="G57">
            <v>127811</v>
          </cell>
          <cell r="H57">
            <v>384249</v>
          </cell>
        </row>
        <row r="58">
          <cell r="A58" t="str">
            <v>MO051</v>
          </cell>
          <cell r="B58" t="str">
            <v>INGENIERO ELECTRICISTA</v>
          </cell>
          <cell r="C58" t="str">
            <v>ADMÓN</v>
          </cell>
          <cell r="D58">
            <v>7150000</v>
          </cell>
          <cell r="E58">
            <v>1.5</v>
          </cell>
          <cell r="F58">
            <v>235068</v>
          </cell>
          <cell r="G58">
            <v>117361</v>
          </cell>
          <cell r="H58">
            <v>352429</v>
          </cell>
        </row>
        <row r="59">
          <cell r="A59" t="str">
            <v>MO052</v>
          </cell>
          <cell r="B59" t="str">
            <v>INGENIERO AMBIENTAL</v>
          </cell>
          <cell r="C59" t="str">
            <v>ADMÓN</v>
          </cell>
          <cell r="D59">
            <v>7150000</v>
          </cell>
          <cell r="E59">
            <v>1.5</v>
          </cell>
          <cell r="F59">
            <v>235068</v>
          </cell>
          <cell r="G59">
            <v>117361</v>
          </cell>
          <cell r="H59">
            <v>352429</v>
          </cell>
        </row>
        <row r="60">
          <cell r="A60" t="str">
            <v>MO053</v>
          </cell>
          <cell r="B60" t="str">
            <v>INGENIERO FORESTAL</v>
          </cell>
          <cell r="C60" t="str">
            <v>ADMÓN</v>
          </cell>
          <cell r="D60">
            <v>7150000</v>
          </cell>
          <cell r="E60">
            <v>1.5</v>
          </cell>
          <cell r="F60">
            <v>235068</v>
          </cell>
          <cell r="G60">
            <v>117361</v>
          </cell>
          <cell r="H60">
            <v>352429</v>
          </cell>
        </row>
        <row r="61">
          <cell r="A61" t="str">
            <v>MO054</v>
          </cell>
          <cell r="B61" t="str">
            <v>TÉCNICO AMBIENTAL</v>
          </cell>
          <cell r="C61" t="str">
            <v>ADMÓN</v>
          </cell>
          <cell r="D61">
            <v>2600000</v>
          </cell>
          <cell r="E61">
            <v>1.62</v>
          </cell>
          <cell r="F61">
            <v>85479</v>
          </cell>
          <cell r="G61">
            <v>53178</v>
          </cell>
          <cell r="H61">
            <v>138657</v>
          </cell>
        </row>
      </sheetData>
      <sheetData sheetId="17">
        <row r="7">
          <cell r="A7" t="str">
            <v>CÓDIGO</v>
          </cell>
          <cell r="B7" t="str">
            <v>MO001</v>
          </cell>
          <cell r="C7" t="str">
            <v>MO002</v>
          </cell>
          <cell r="D7" t="str">
            <v>MO003</v>
          </cell>
          <cell r="E7" t="str">
            <v>MO004</v>
          </cell>
          <cell r="F7" t="str">
            <v>MO005</v>
          </cell>
          <cell r="G7" t="str">
            <v>MO006</v>
          </cell>
          <cell r="H7" t="str">
            <v>MO007</v>
          </cell>
          <cell r="I7" t="str">
            <v>MO008</v>
          </cell>
          <cell r="J7" t="str">
            <v>MO009</v>
          </cell>
          <cell r="K7" t="str">
            <v>MO010</v>
          </cell>
          <cell r="L7" t="str">
            <v>MO011</v>
          </cell>
          <cell r="M7" t="str">
            <v>MO012</v>
          </cell>
          <cell r="N7" t="str">
            <v>MO013</v>
          </cell>
          <cell r="O7" t="str">
            <v>MO014</v>
          </cell>
          <cell r="P7" t="str">
            <v>MO015</v>
          </cell>
          <cell r="Q7" t="str">
            <v>MO016</v>
          </cell>
          <cell r="R7" t="str">
            <v>MO017</v>
          </cell>
          <cell r="S7" t="str">
            <v>MO018</v>
          </cell>
          <cell r="T7" t="str">
            <v>MO019</v>
          </cell>
          <cell r="U7" t="str">
            <v>MO020</v>
          </cell>
          <cell r="V7" t="str">
            <v>MO021</v>
          </cell>
          <cell r="W7" t="str">
            <v>MO022</v>
          </cell>
          <cell r="X7" t="str">
            <v>MO023</v>
          </cell>
          <cell r="Y7" t="str">
            <v>MO024</v>
          </cell>
          <cell r="Z7" t="str">
            <v>MO025</v>
          </cell>
          <cell r="AA7" t="str">
            <v>MO026</v>
          </cell>
          <cell r="AB7" t="str">
            <v>MO027</v>
          </cell>
          <cell r="AC7" t="str">
            <v>MO028</v>
          </cell>
          <cell r="AD7" t="str">
            <v>MO029</v>
          </cell>
          <cell r="AE7" t="str">
            <v>MO030</v>
          </cell>
          <cell r="AF7" t="str">
            <v>MO031</v>
          </cell>
          <cell r="AG7" t="str">
            <v>MO032</v>
          </cell>
          <cell r="AH7" t="str">
            <v>MO033</v>
          </cell>
          <cell r="AI7" t="str">
            <v>MO034</v>
          </cell>
          <cell r="AJ7" t="str">
            <v>MO035</v>
          </cell>
          <cell r="AK7" t="str">
            <v>MO036</v>
          </cell>
          <cell r="AL7" t="str">
            <v>MO037</v>
          </cell>
          <cell r="AM7" t="str">
            <v>MO038</v>
          </cell>
          <cell r="AN7" t="str">
            <v>MO039</v>
          </cell>
          <cell r="AO7" t="str">
            <v>MO040</v>
          </cell>
          <cell r="AP7" t="str">
            <v>MO041</v>
          </cell>
          <cell r="AQ7" t="str">
            <v>MO042</v>
          </cell>
          <cell r="AR7" t="str">
            <v>MO043</v>
          </cell>
          <cell r="AS7" t="str">
            <v>MO044</v>
          </cell>
          <cell r="AT7" t="str">
            <v>MO045</v>
          </cell>
          <cell r="AU7" t="str">
            <v>MO046</v>
          </cell>
          <cell r="AV7" t="str">
            <v>MO047</v>
          </cell>
          <cell r="AW7" t="str">
            <v>MO048</v>
          </cell>
          <cell r="AX7" t="str">
            <v>MO049</v>
          </cell>
          <cell r="AY7" t="str">
            <v>MO050</v>
          </cell>
          <cell r="AZ7" t="str">
            <v>MO051</v>
          </cell>
          <cell r="BA7" t="str">
            <v>MO052</v>
          </cell>
          <cell r="BB7" t="str">
            <v>MO053</v>
          </cell>
          <cell r="BC7" t="str">
            <v>MO054</v>
          </cell>
          <cell r="BD7" t="str">
            <v>MO055</v>
          </cell>
          <cell r="BE7" t="str">
            <v>MO056</v>
          </cell>
        </row>
        <row r="8">
          <cell r="A8" t="str">
            <v>CARGO</v>
          </cell>
          <cell r="B8" t="str">
            <v>DIRECTOR DE OBRA</v>
          </cell>
          <cell r="C8" t="str">
            <v>DIRECTOR DE INTERVENTORÍA</v>
          </cell>
          <cell r="D8" t="str">
            <v>RESIDENTE DE OBRA</v>
          </cell>
          <cell r="E8" t="str">
            <v>RESIDENTE DE INTERVENTORÍA</v>
          </cell>
          <cell r="F8" t="str">
            <v>RESIDENTE AMBIENTAL</v>
          </cell>
          <cell r="G8" t="str">
            <v>RESIDENTE SOCIAL</v>
          </cell>
          <cell r="H8" t="str">
            <v>AUXILIAR DE RESIDENCIA</v>
          </cell>
          <cell r="I8" t="str">
            <v>TECNÓLOGO SST</v>
          </cell>
          <cell r="J8" t="str">
            <v>ASESOR LEGAL</v>
          </cell>
          <cell r="K8" t="str">
            <v>CONTADOR</v>
          </cell>
          <cell r="L8" t="str">
            <v>ALMACENISTA</v>
          </cell>
          <cell r="M8" t="str">
            <v>AUXILIAR DE ALMACÉN</v>
          </cell>
          <cell r="N8" t="str">
            <v>SECRETARIA</v>
          </cell>
          <cell r="O8" t="str">
            <v>MENSAJERO</v>
          </cell>
          <cell r="P8" t="str">
            <v>VIGILANTE</v>
          </cell>
          <cell r="Q8" t="str">
            <v>TOPÓGRAFO</v>
          </cell>
          <cell r="R8" t="str">
            <v>CADENERO 1</v>
          </cell>
          <cell r="S8" t="str">
            <v>CADENERO 2</v>
          </cell>
          <cell r="T8" t="str">
            <v>MAESTRO PRIMERO</v>
          </cell>
          <cell r="U8" t="str">
            <v>MAESTRO SEGUNDO</v>
          </cell>
          <cell r="V8" t="str">
            <v>OFICIAL ELÉCTRICO</v>
          </cell>
          <cell r="W8" t="str">
            <v>AYUDANTE ELÉCTRICO</v>
          </cell>
          <cell r="X8" t="str">
            <v>OFICIAL PLOMERO</v>
          </cell>
          <cell r="Y8" t="str">
            <v>AYUDANTE PLOMERO</v>
          </cell>
          <cell r="Z8" t="str">
            <v>OFICIAL CARPINTERO</v>
          </cell>
          <cell r="AA8" t="str">
            <v>AYUDANTE CARPINTERO</v>
          </cell>
          <cell r="AB8" t="str">
            <v>OFICIAL PINTOR</v>
          </cell>
          <cell r="AC8" t="str">
            <v>OFICIAL DE OBRA BLANCA</v>
          </cell>
          <cell r="AD8" t="str">
            <v>OFICIAL DE OBRA NEGRA</v>
          </cell>
          <cell r="AE8" t="str">
            <v>OFICIAL HIERRO</v>
          </cell>
          <cell r="AF8" t="str">
            <v>AYUDANTE ENTENDIDO</v>
          </cell>
          <cell r="AG8" t="str">
            <v>AYUDANTE RASO</v>
          </cell>
          <cell r="AH8" t="str">
            <v>OPERADOR EQUIPO LIVIANO</v>
          </cell>
          <cell r="AI8" t="str">
            <v>OPERADOR EQUIPO MEDIANO</v>
          </cell>
          <cell r="AJ8" t="str">
            <v>OPERADOR EQUIPO PESADO</v>
          </cell>
          <cell r="AK8" t="str">
            <v>AUXILIAR HERRAMIENTA</v>
          </cell>
          <cell r="AL8" t="str">
            <v>PATIERO</v>
          </cell>
          <cell r="AM8" t="str">
            <v>AUXILIAR PARE-SIGA</v>
          </cell>
          <cell r="AN8" t="str">
            <v>INGENIERO SIG</v>
          </cell>
          <cell r="AO8" t="str">
            <v>TECNÓLOGO SIG</v>
          </cell>
          <cell r="AP8" t="str">
            <v>DIRECTOR DE CONSULTORÍA</v>
          </cell>
          <cell r="AQ8" t="str">
            <v>DIBUJANTE</v>
          </cell>
          <cell r="AR8" t="str">
            <v>INGENIERO ESPECIALISTA GEOTECNIA</v>
          </cell>
          <cell r="AS8" t="str">
            <v>GEÓLOGO</v>
          </cell>
          <cell r="AT8" t="str">
            <v xml:space="preserve">ARQUITECTO ESPECIALISTA URBANISMO </v>
          </cell>
          <cell r="AU8" t="str">
            <v>ARQUITECTO ESPECIALISTA PAISAJISMO</v>
          </cell>
          <cell r="AV8" t="str">
            <v>ARQUITECTO DISEÑADOR</v>
          </cell>
          <cell r="AW8" t="str">
            <v>INGENIERO ESPECIALISTA ESTRUCTURAL</v>
          </cell>
          <cell r="AX8" t="str">
            <v>INGENIERO REVISOR ESTRUCTURAL</v>
          </cell>
          <cell r="AY8" t="str">
            <v>INGENIERO ESPECIALISTA HIDRÁULICO</v>
          </cell>
          <cell r="AZ8" t="str">
            <v>INGENIERO ELECTRICISTA</v>
          </cell>
          <cell r="BA8" t="str">
            <v>INGENIERO AMBIENTAL</v>
          </cell>
          <cell r="BB8" t="str">
            <v>INGENIERO FORESTAL</v>
          </cell>
          <cell r="BC8" t="str">
            <v>TÉCNICO AMBIENTAL</v>
          </cell>
          <cell r="BD8">
            <v>138657</v>
          </cell>
          <cell r="BE8">
            <v>138657</v>
          </cell>
        </row>
        <row r="9">
          <cell r="A9" t="str">
            <v>CLASE</v>
          </cell>
          <cell r="B9" t="str">
            <v>ADMÓN</v>
          </cell>
          <cell r="C9" t="str">
            <v>ADMÓN</v>
          </cell>
          <cell r="D9" t="str">
            <v>ADMÓN</v>
          </cell>
          <cell r="E9" t="str">
            <v>ADMÓN</v>
          </cell>
          <cell r="F9" t="str">
            <v>ADMÓN</v>
          </cell>
          <cell r="G9" t="str">
            <v>ADMÓN</v>
          </cell>
          <cell r="H9" t="str">
            <v>ADMÓN</v>
          </cell>
          <cell r="I9" t="str">
            <v>ADMÓN</v>
          </cell>
          <cell r="J9" t="str">
            <v>ADMÓN</v>
          </cell>
          <cell r="K9" t="str">
            <v>ADMÓN</v>
          </cell>
          <cell r="L9" t="str">
            <v>ADMÓN</v>
          </cell>
          <cell r="M9" t="str">
            <v>ADMÓN</v>
          </cell>
          <cell r="N9" t="str">
            <v>ADMÓN</v>
          </cell>
          <cell r="O9" t="str">
            <v>ADMÓN</v>
          </cell>
          <cell r="P9" t="str">
            <v>ADMÓN</v>
          </cell>
          <cell r="Q9" t="str">
            <v>OBRA</v>
          </cell>
          <cell r="R9" t="str">
            <v>OBRA</v>
          </cell>
          <cell r="S9" t="str">
            <v>OBRA</v>
          </cell>
          <cell r="T9" t="str">
            <v>OBRA</v>
          </cell>
          <cell r="U9" t="str">
            <v>OBRA</v>
          </cell>
          <cell r="V9" t="str">
            <v>OBRA</v>
          </cell>
          <cell r="W9" t="str">
            <v>OBRA</v>
          </cell>
          <cell r="X9" t="str">
            <v>OBRA</v>
          </cell>
          <cell r="Y9" t="str">
            <v>OBRA</v>
          </cell>
          <cell r="Z9" t="str">
            <v>OBRA</v>
          </cell>
          <cell r="AA9" t="str">
            <v>OBRA</v>
          </cell>
          <cell r="AB9" t="str">
            <v>OBRA</v>
          </cell>
          <cell r="AC9" t="str">
            <v>OBRA</v>
          </cell>
          <cell r="AD9" t="str">
            <v>OBRA</v>
          </cell>
          <cell r="AE9" t="str">
            <v>OBRA</v>
          </cell>
          <cell r="AF9" t="str">
            <v>OBRA</v>
          </cell>
          <cell r="AG9" t="str">
            <v>OBRA</v>
          </cell>
          <cell r="AH9" t="str">
            <v>OBRA</v>
          </cell>
          <cell r="AI9" t="str">
            <v>OBRA</v>
          </cell>
          <cell r="AJ9" t="str">
            <v>OBRA</v>
          </cell>
          <cell r="AK9" t="str">
            <v>OBRA</v>
          </cell>
          <cell r="AL9" t="str">
            <v>OBRA</v>
          </cell>
          <cell r="AM9" t="str">
            <v>OBRA</v>
          </cell>
          <cell r="AN9" t="str">
            <v>ADMÓN</v>
          </cell>
          <cell r="AO9" t="str">
            <v>ADMÓN</v>
          </cell>
          <cell r="AP9" t="str">
            <v>ADMÓN</v>
          </cell>
          <cell r="AQ9" t="str">
            <v>ADMÓN</v>
          </cell>
          <cell r="AR9" t="str">
            <v>ADMÓN</v>
          </cell>
          <cell r="AS9" t="str">
            <v>ADMÓN</v>
          </cell>
          <cell r="AT9" t="str">
            <v>ADMÓN</v>
          </cell>
          <cell r="AU9" t="str">
            <v>ADMÓN</v>
          </cell>
          <cell r="AV9" t="str">
            <v>ADMÓN</v>
          </cell>
          <cell r="AW9" t="str">
            <v>ADMÓN</v>
          </cell>
          <cell r="AX9" t="str">
            <v>ADMÓN</v>
          </cell>
          <cell r="AY9" t="str">
            <v>ADMÓN</v>
          </cell>
          <cell r="AZ9" t="str">
            <v>ADMÓN</v>
          </cell>
          <cell r="BA9" t="str">
            <v>ADMÓN</v>
          </cell>
          <cell r="BB9" t="str">
            <v>ADMÓN</v>
          </cell>
          <cell r="BC9" t="str">
            <v>ADMÓN</v>
          </cell>
          <cell r="BD9">
            <v>138657</v>
          </cell>
          <cell r="BE9">
            <v>138657</v>
          </cell>
        </row>
        <row r="10">
          <cell r="A10" t="str">
            <v>SALARIO MENSUAL SMMLV</v>
          </cell>
          <cell r="B10">
            <v>5</v>
          </cell>
          <cell r="C10">
            <v>5</v>
          </cell>
          <cell r="D10">
            <v>3</v>
          </cell>
          <cell r="E10">
            <v>3</v>
          </cell>
          <cell r="F10">
            <v>2.7</v>
          </cell>
          <cell r="G10">
            <v>3</v>
          </cell>
          <cell r="H10">
            <v>2</v>
          </cell>
          <cell r="I10">
            <v>2.2999999999999998</v>
          </cell>
          <cell r="J10">
            <v>6.7</v>
          </cell>
          <cell r="K10">
            <v>4.5999999999999996</v>
          </cell>
          <cell r="L10">
            <v>1.85</v>
          </cell>
          <cell r="M10">
            <v>1.45</v>
          </cell>
          <cell r="N10">
            <v>1</v>
          </cell>
          <cell r="O10">
            <v>1</v>
          </cell>
          <cell r="P10">
            <v>1</v>
          </cell>
          <cell r="Q10">
            <v>4.8</v>
          </cell>
          <cell r="R10">
            <v>2.35</v>
          </cell>
          <cell r="S10">
            <v>1.35</v>
          </cell>
          <cell r="T10">
            <v>3</v>
          </cell>
          <cell r="U10">
            <v>2.2999999999999998</v>
          </cell>
          <cell r="V10">
            <v>2.75</v>
          </cell>
          <cell r="W10">
            <v>1.3</v>
          </cell>
          <cell r="X10">
            <v>2</v>
          </cell>
          <cell r="Y10">
            <v>1.2</v>
          </cell>
          <cell r="Z10">
            <v>2</v>
          </cell>
          <cell r="AA10">
            <v>1.1000000000000001</v>
          </cell>
          <cell r="AB10">
            <v>2</v>
          </cell>
          <cell r="AC10">
            <v>2</v>
          </cell>
          <cell r="AD10">
            <v>2</v>
          </cell>
          <cell r="AE10">
            <v>2</v>
          </cell>
          <cell r="AF10">
            <v>1.3</v>
          </cell>
          <cell r="AG10">
            <v>1.1000000000000001</v>
          </cell>
          <cell r="AH10">
            <v>1.3</v>
          </cell>
          <cell r="AI10">
            <v>2.25</v>
          </cell>
          <cell r="AJ10">
            <v>3.2</v>
          </cell>
          <cell r="AK10">
            <v>1</v>
          </cell>
          <cell r="AL10">
            <v>1</v>
          </cell>
          <cell r="AM10">
            <v>1</v>
          </cell>
          <cell r="AN10">
            <v>5</v>
          </cell>
          <cell r="AO10">
            <v>2.2999999999999998</v>
          </cell>
          <cell r="AP10">
            <v>6.7</v>
          </cell>
          <cell r="AQ10">
            <v>2.2999999999999998</v>
          </cell>
          <cell r="AR10">
            <v>6</v>
          </cell>
          <cell r="AS10">
            <v>5.5</v>
          </cell>
          <cell r="AT10">
            <v>6</v>
          </cell>
          <cell r="AU10">
            <v>6</v>
          </cell>
          <cell r="AV10">
            <v>5.5</v>
          </cell>
          <cell r="AW10">
            <v>6</v>
          </cell>
          <cell r="AX10">
            <v>6</v>
          </cell>
          <cell r="AY10">
            <v>6</v>
          </cell>
          <cell r="AZ10">
            <v>5.5</v>
          </cell>
          <cell r="BA10">
            <v>5.5</v>
          </cell>
          <cell r="BB10">
            <v>5.5</v>
          </cell>
          <cell r="BC10">
            <v>2</v>
          </cell>
          <cell r="BD10">
            <v>2</v>
          </cell>
          <cell r="BE10">
            <v>2</v>
          </cell>
        </row>
        <row r="11">
          <cell r="A11" t="str">
            <v>(A) SALARIO MES</v>
          </cell>
          <cell r="B11">
            <v>6500000</v>
          </cell>
          <cell r="C11">
            <v>6500000</v>
          </cell>
          <cell r="D11">
            <v>3900000</v>
          </cell>
          <cell r="E11">
            <v>3900000</v>
          </cell>
          <cell r="F11">
            <v>3510000</v>
          </cell>
          <cell r="G11">
            <v>3900000</v>
          </cell>
          <cell r="H11">
            <v>2600000</v>
          </cell>
          <cell r="I11">
            <v>2990000</v>
          </cell>
          <cell r="J11">
            <v>8710000</v>
          </cell>
          <cell r="K11">
            <v>5980000</v>
          </cell>
          <cell r="L11">
            <v>2405000</v>
          </cell>
          <cell r="M11">
            <v>1885000</v>
          </cell>
          <cell r="N11">
            <v>1300000</v>
          </cell>
          <cell r="O11">
            <v>1300000</v>
          </cell>
          <cell r="P11">
            <v>1300000</v>
          </cell>
          <cell r="Q11">
            <v>6240000</v>
          </cell>
          <cell r="R11">
            <v>3055000</v>
          </cell>
          <cell r="S11">
            <v>1755000</v>
          </cell>
          <cell r="T11">
            <v>3900000</v>
          </cell>
          <cell r="U11">
            <v>2990000</v>
          </cell>
          <cell r="V11">
            <v>3575000</v>
          </cell>
          <cell r="W11">
            <v>1690000</v>
          </cell>
          <cell r="X11">
            <v>2600000</v>
          </cell>
          <cell r="Y11">
            <v>1560000</v>
          </cell>
          <cell r="Z11">
            <v>2600000</v>
          </cell>
          <cell r="AA11">
            <v>1430000</v>
          </cell>
          <cell r="AB11">
            <v>2600000</v>
          </cell>
          <cell r="AC11">
            <v>2600000</v>
          </cell>
          <cell r="AD11">
            <v>2600000</v>
          </cell>
          <cell r="AE11">
            <v>2600000</v>
          </cell>
          <cell r="AF11">
            <v>1690000</v>
          </cell>
          <cell r="AG11">
            <v>1430000</v>
          </cell>
          <cell r="AH11">
            <v>1690000</v>
          </cell>
          <cell r="AI11">
            <v>2925000</v>
          </cell>
          <cell r="AJ11">
            <v>4160000</v>
          </cell>
          <cell r="AK11">
            <v>1300000</v>
          </cell>
          <cell r="AL11">
            <v>1300000</v>
          </cell>
          <cell r="AM11">
            <v>1300000</v>
          </cell>
          <cell r="AN11">
            <v>6500000</v>
          </cell>
          <cell r="AO11">
            <v>2990000</v>
          </cell>
          <cell r="AP11">
            <v>8710000</v>
          </cell>
          <cell r="AQ11">
            <v>2990000</v>
          </cell>
          <cell r="AR11">
            <v>7800000</v>
          </cell>
          <cell r="AS11">
            <v>7150000</v>
          </cell>
          <cell r="AT11">
            <v>7800000</v>
          </cell>
          <cell r="AU11">
            <v>7800000</v>
          </cell>
          <cell r="AV11">
            <v>7150000</v>
          </cell>
          <cell r="AW11">
            <v>7800000</v>
          </cell>
          <cell r="AX11">
            <v>7800000</v>
          </cell>
          <cell r="AY11">
            <v>7800000</v>
          </cell>
          <cell r="AZ11">
            <v>7150000</v>
          </cell>
          <cell r="BA11">
            <v>7150000</v>
          </cell>
          <cell r="BB11">
            <v>7150000</v>
          </cell>
          <cell r="BC11">
            <v>2600000</v>
          </cell>
          <cell r="BD11">
            <v>0</v>
          </cell>
          <cell r="BE11">
            <v>0</v>
          </cell>
        </row>
        <row r="12">
          <cell r="A12" t="str">
            <v>(B) AUXILIO TRANSPORTE MES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162000</v>
          </cell>
          <cell r="I12">
            <v>0</v>
          </cell>
          <cell r="J12">
            <v>0</v>
          </cell>
          <cell r="K12">
            <v>0</v>
          </cell>
          <cell r="L12">
            <v>162000</v>
          </cell>
          <cell r="M12">
            <v>162000</v>
          </cell>
          <cell r="N12">
            <v>162000</v>
          </cell>
          <cell r="O12">
            <v>162000</v>
          </cell>
          <cell r="P12">
            <v>162000</v>
          </cell>
          <cell r="Q12">
            <v>0</v>
          </cell>
          <cell r="R12">
            <v>0</v>
          </cell>
          <cell r="S12">
            <v>162000</v>
          </cell>
          <cell r="T12">
            <v>0</v>
          </cell>
          <cell r="U12">
            <v>0</v>
          </cell>
          <cell r="V12">
            <v>0</v>
          </cell>
          <cell r="W12">
            <v>162000</v>
          </cell>
          <cell r="X12">
            <v>162000</v>
          </cell>
          <cell r="Y12">
            <v>162000</v>
          </cell>
          <cell r="Z12">
            <v>162000</v>
          </cell>
          <cell r="AA12">
            <v>162000</v>
          </cell>
          <cell r="AB12">
            <v>162000</v>
          </cell>
          <cell r="AC12">
            <v>162000</v>
          </cell>
          <cell r="AD12">
            <v>162000</v>
          </cell>
          <cell r="AE12">
            <v>162000</v>
          </cell>
          <cell r="AF12">
            <v>162000</v>
          </cell>
          <cell r="AG12">
            <v>162000</v>
          </cell>
          <cell r="AH12">
            <v>162000</v>
          </cell>
          <cell r="AI12">
            <v>0</v>
          </cell>
          <cell r="AJ12">
            <v>0</v>
          </cell>
          <cell r="AK12">
            <v>162000</v>
          </cell>
          <cell r="AL12">
            <v>162000</v>
          </cell>
          <cell r="AM12">
            <v>162000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162000</v>
          </cell>
          <cell r="BD12">
            <v>162000</v>
          </cell>
          <cell r="BE12">
            <v>162000</v>
          </cell>
        </row>
        <row r="13">
          <cell r="A13" t="str">
            <v>(C) SUELDO ANUAL 
(A x 12)</v>
          </cell>
          <cell r="B13">
            <v>78000000</v>
          </cell>
          <cell r="C13">
            <v>78000000</v>
          </cell>
          <cell r="D13">
            <v>46800000</v>
          </cell>
          <cell r="E13">
            <v>46800000</v>
          </cell>
          <cell r="F13">
            <v>42120000</v>
          </cell>
          <cell r="G13">
            <v>46800000</v>
          </cell>
          <cell r="H13">
            <v>31200000</v>
          </cell>
          <cell r="I13">
            <v>35880000</v>
          </cell>
          <cell r="J13">
            <v>104520000</v>
          </cell>
          <cell r="K13">
            <v>71760000</v>
          </cell>
          <cell r="L13">
            <v>28860000</v>
          </cell>
          <cell r="M13">
            <v>22620000</v>
          </cell>
          <cell r="N13">
            <v>15600000</v>
          </cell>
          <cell r="O13">
            <v>15600000</v>
          </cell>
          <cell r="P13">
            <v>15600000</v>
          </cell>
          <cell r="Q13">
            <v>74880000</v>
          </cell>
          <cell r="R13">
            <v>36660000</v>
          </cell>
          <cell r="S13">
            <v>21060000</v>
          </cell>
          <cell r="T13">
            <v>46800000</v>
          </cell>
          <cell r="U13">
            <v>35880000</v>
          </cell>
          <cell r="V13">
            <v>42900000</v>
          </cell>
          <cell r="W13">
            <v>20280000</v>
          </cell>
          <cell r="X13">
            <v>31200000</v>
          </cell>
          <cell r="Y13">
            <v>18720000</v>
          </cell>
          <cell r="Z13">
            <v>31200000</v>
          </cell>
          <cell r="AA13">
            <v>17160000</v>
          </cell>
          <cell r="AB13">
            <v>31200000</v>
          </cell>
          <cell r="AC13">
            <v>31200000</v>
          </cell>
          <cell r="AD13">
            <v>31200000</v>
          </cell>
          <cell r="AE13">
            <v>31200000</v>
          </cell>
          <cell r="AF13">
            <v>20280000</v>
          </cell>
          <cell r="AG13">
            <v>17160000</v>
          </cell>
          <cell r="AH13">
            <v>20280000</v>
          </cell>
          <cell r="AI13">
            <v>35100000</v>
          </cell>
          <cell r="AJ13">
            <v>49920000</v>
          </cell>
          <cell r="AK13">
            <v>15600000</v>
          </cell>
          <cell r="AL13">
            <v>15600000</v>
          </cell>
          <cell r="AM13">
            <v>15600000</v>
          </cell>
          <cell r="AN13">
            <v>78000000</v>
          </cell>
          <cell r="AO13">
            <v>35880000</v>
          </cell>
          <cell r="AP13">
            <v>104520000</v>
          </cell>
          <cell r="AQ13">
            <v>35880000</v>
          </cell>
          <cell r="AR13">
            <v>93600000</v>
          </cell>
          <cell r="AS13">
            <v>85800000</v>
          </cell>
          <cell r="AT13">
            <v>93600000</v>
          </cell>
          <cell r="AU13">
            <v>93600000</v>
          </cell>
          <cell r="AV13">
            <v>85800000</v>
          </cell>
          <cell r="AW13">
            <v>93600000</v>
          </cell>
          <cell r="AX13">
            <v>93600000</v>
          </cell>
          <cell r="AY13">
            <v>93600000</v>
          </cell>
          <cell r="AZ13">
            <v>85800000</v>
          </cell>
          <cell r="BA13">
            <v>85800000</v>
          </cell>
          <cell r="BB13">
            <v>85800000</v>
          </cell>
          <cell r="BC13">
            <v>31200000</v>
          </cell>
          <cell r="BD13">
            <v>0</v>
          </cell>
          <cell r="BE13">
            <v>0</v>
          </cell>
        </row>
        <row r="14">
          <cell r="A14" t="str">
            <v>(D) AUXILIO TRANSPORTE ANUAL 
(B x 12)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1944000</v>
          </cell>
          <cell r="I14">
            <v>0</v>
          </cell>
          <cell r="J14">
            <v>0</v>
          </cell>
          <cell r="K14">
            <v>0</v>
          </cell>
          <cell r="L14">
            <v>1944000</v>
          </cell>
          <cell r="M14">
            <v>1944000</v>
          </cell>
          <cell r="N14">
            <v>1944000</v>
          </cell>
          <cell r="O14">
            <v>1944000</v>
          </cell>
          <cell r="P14">
            <v>1944000</v>
          </cell>
          <cell r="Q14">
            <v>0</v>
          </cell>
          <cell r="R14">
            <v>0</v>
          </cell>
          <cell r="S14">
            <v>1944000</v>
          </cell>
          <cell r="T14">
            <v>0</v>
          </cell>
          <cell r="U14">
            <v>0</v>
          </cell>
          <cell r="V14">
            <v>0</v>
          </cell>
          <cell r="W14">
            <v>1944000</v>
          </cell>
          <cell r="X14">
            <v>1944000</v>
          </cell>
          <cell r="Y14">
            <v>1944000</v>
          </cell>
          <cell r="Z14">
            <v>1944000</v>
          </cell>
          <cell r="AA14">
            <v>1944000</v>
          </cell>
          <cell r="AB14">
            <v>1944000</v>
          </cell>
          <cell r="AC14">
            <v>1944000</v>
          </cell>
          <cell r="AD14">
            <v>1944000</v>
          </cell>
          <cell r="AE14">
            <v>1944000</v>
          </cell>
          <cell r="AF14">
            <v>1944000</v>
          </cell>
          <cell r="AG14">
            <v>1944000</v>
          </cell>
          <cell r="AH14">
            <v>1944000</v>
          </cell>
          <cell r="AI14">
            <v>0</v>
          </cell>
          <cell r="AJ14">
            <v>0</v>
          </cell>
          <cell r="AK14">
            <v>1944000</v>
          </cell>
          <cell r="AL14">
            <v>1944000</v>
          </cell>
          <cell r="AM14">
            <v>1944000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1944000</v>
          </cell>
          <cell r="BD14">
            <v>1944000</v>
          </cell>
          <cell r="BE14">
            <v>1944000</v>
          </cell>
        </row>
        <row r="15">
          <cell r="A15" t="str">
            <v>(F) CESANTIAS 
(C + D) x12%</v>
          </cell>
          <cell r="B15">
            <v>9360000</v>
          </cell>
          <cell r="C15">
            <v>9360000</v>
          </cell>
          <cell r="D15">
            <v>5616000</v>
          </cell>
          <cell r="E15">
            <v>5616000</v>
          </cell>
          <cell r="F15">
            <v>5054400</v>
          </cell>
          <cell r="G15">
            <v>5616000</v>
          </cell>
          <cell r="H15">
            <v>3977280</v>
          </cell>
          <cell r="I15">
            <v>4305600</v>
          </cell>
          <cell r="J15">
            <v>12542400</v>
          </cell>
          <cell r="K15">
            <v>8611200</v>
          </cell>
          <cell r="L15">
            <v>3696480</v>
          </cell>
          <cell r="M15">
            <v>2947680</v>
          </cell>
          <cell r="N15">
            <v>2105280</v>
          </cell>
          <cell r="O15">
            <v>2105280</v>
          </cell>
          <cell r="P15">
            <v>2105280</v>
          </cell>
          <cell r="Q15">
            <v>8985600</v>
          </cell>
          <cell r="R15">
            <v>4399200</v>
          </cell>
          <cell r="S15">
            <v>2760480</v>
          </cell>
          <cell r="T15">
            <v>5616000</v>
          </cell>
          <cell r="U15">
            <v>4305600</v>
          </cell>
          <cell r="V15">
            <v>5148000</v>
          </cell>
          <cell r="W15">
            <v>2666880</v>
          </cell>
          <cell r="X15">
            <v>3977280</v>
          </cell>
          <cell r="Y15">
            <v>2479680</v>
          </cell>
          <cell r="Z15">
            <v>3977280</v>
          </cell>
          <cell r="AA15">
            <v>2292480</v>
          </cell>
          <cell r="AB15">
            <v>3977280</v>
          </cell>
          <cell r="AC15">
            <v>3977280</v>
          </cell>
          <cell r="AD15">
            <v>3977280</v>
          </cell>
          <cell r="AE15">
            <v>3977280</v>
          </cell>
          <cell r="AF15">
            <v>2666880</v>
          </cell>
          <cell r="AG15">
            <v>2292480</v>
          </cell>
          <cell r="AH15">
            <v>2666880</v>
          </cell>
          <cell r="AI15">
            <v>4212000</v>
          </cell>
          <cell r="AJ15">
            <v>5990400</v>
          </cell>
          <cell r="AK15">
            <v>2105280</v>
          </cell>
          <cell r="AL15">
            <v>2105280</v>
          </cell>
          <cell r="AM15">
            <v>2105280</v>
          </cell>
          <cell r="AN15">
            <v>9360000</v>
          </cell>
          <cell r="AO15">
            <v>4305600</v>
          </cell>
          <cell r="AP15">
            <v>12542400</v>
          </cell>
          <cell r="AQ15">
            <v>4305600</v>
          </cell>
          <cell r="AR15">
            <v>11232000</v>
          </cell>
          <cell r="AS15">
            <v>10296000</v>
          </cell>
          <cell r="AT15">
            <v>11232000</v>
          </cell>
          <cell r="AU15">
            <v>11232000</v>
          </cell>
          <cell r="AV15">
            <v>10296000</v>
          </cell>
          <cell r="AW15">
            <v>11232000</v>
          </cell>
          <cell r="AX15">
            <v>11232000</v>
          </cell>
          <cell r="AY15">
            <v>11232000</v>
          </cell>
          <cell r="AZ15">
            <v>10296000</v>
          </cell>
          <cell r="BA15">
            <v>10296000</v>
          </cell>
          <cell r="BB15">
            <v>10296000</v>
          </cell>
          <cell r="BC15">
            <v>3977280</v>
          </cell>
          <cell r="BD15">
            <v>233280</v>
          </cell>
          <cell r="BE15">
            <v>233280</v>
          </cell>
        </row>
        <row r="16">
          <cell r="A16" t="str">
            <v>INTERES DE CESANTIA 
(F x 12%)</v>
          </cell>
          <cell r="B16">
            <v>1123200</v>
          </cell>
          <cell r="C16">
            <v>1123200</v>
          </cell>
          <cell r="D16">
            <v>673920</v>
          </cell>
          <cell r="E16">
            <v>673920</v>
          </cell>
          <cell r="F16">
            <v>606528</v>
          </cell>
          <cell r="G16">
            <v>673920</v>
          </cell>
          <cell r="H16">
            <v>477274</v>
          </cell>
          <cell r="I16">
            <v>516672</v>
          </cell>
          <cell r="J16">
            <v>1505088</v>
          </cell>
          <cell r="K16">
            <v>1033344</v>
          </cell>
          <cell r="L16">
            <v>443578</v>
          </cell>
          <cell r="M16">
            <v>353722</v>
          </cell>
          <cell r="N16">
            <v>252634</v>
          </cell>
          <cell r="O16">
            <v>252634</v>
          </cell>
          <cell r="P16">
            <v>252634</v>
          </cell>
          <cell r="Q16">
            <v>1078272</v>
          </cell>
          <cell r="R16">
            <v>527904</v>
          </cell>
          <cell r="S16">
            <v>331258</v>
          </cell>
          <cell r="T16">
            <v>673920</v>
          </cell>
          <cell r="U16">
            <v>516672</v>
          </cell>
          <cell r="V16">
            <v>617760</v>
          </cell>
          <cell r="W16">
            <v>320026</v>
          </cell>
          <cell r="X16">
            <v>477274</v>
          </cell>
          <cell r="Y16">
            <v>297562</v>
          </cell>
          <cell r="Z16">
            <v>477274</v>
          </cell>
          <cell r="AA16">
            <v>275098</v>
          </cell>
          <cell r="AB16">
            <v>477274</v>
          </cell>
          <cell r="AC16">
            <v>477274</v>
          </cell>
          <cell r="AD16">
            <v>477274</v>
          </cell>
          <cell r="AE16">
            <v>477274</v>
          </cell>
          <cell r="AF16">
            <v>320026</v>
          </cell>
          <cell r="AG16">
            <v>275098</v>
          </cell>
          <cell r="AH16">
            <v>320026</v>
          </cell>
          <cell r="AI16">
            <v>505440</v>
          </cell>
          <cell r="AJ16">
            <v>718848</v>
          </cell>
          <cell r="AK16">
            <v>252634</v>
          </cell>
          <cell r="AL16">
            <v>252634</v>
          </cell>
          <cell r="AM16">
            <v>252634</v>
          </cell>
          <cell r="AN16">
            <v>1123200</v>
          </cell>
          <cell r="AO16">
            <v>516672</v>
          </cell>
          <cell r="AP16">
            <v>1505088</v>
          </cell>
          <cell r="AQ16">
            <v>516672</v>
          </cell>
          <cell r="AR16">
            <v>1347840</v>
          </cell>
          <cell r="AS16">
            <v>1235520</v>
          </cell>
          <cell r="AT16">
            <v>1347840</v>
          </cell>
          <cell r="AU16">
            <v>1347840</v>
          </cell>
          <cell r="AV16">
            <v>1235520</v>
          </cell>
          <cell r="AW16">
            <v>1347840</v>
          </cell>
          <cell r="AX16">
            <v>1347840</v>
          </cell>
          <cell r="AY16">
            <v>1347840</v>
          </cell>
          <cell r="AZ16">
            <v>1235520</v>
          </cell>
          <cell r="BA16">
            <v>1235520</v>
          </cell>
          <cell r="BB16">
            <v>1235520</v>
          </cell>
          <cell r="BC16">
            <v>477274</v>
          </cell>
          <cell r="BD16">
            <v>27994</v>
          </cell>
          <cell r="BE16">
            <v>27994</v>
          </cell>
        </row>
        <row r="17">
          <cell r="A17" t="str">
            <v>VACACIONES 
(A + B) / 2</v>
          </cell>
          <cell r="B17">
            <v>3250000</v>
          </cell>
          <cell r="C17">
            <v>3250000</v>
          </cell>
          <cell r="D17">
            <v>1950000</v>
          </cell>
          <cell r="E17">
            <v>1950000</v>
          </cell>
          <cell r="F17">
            <v>1755000</v>
          </cell>
          <cell r="G17">
            <v>1950000</v>
          </cell>
          <cell r="H17">
            <v>1381000</v>
          </cell>
          <cell r="I17">
            <v>1495000</v>
          </cell>
          <cell r="J17">
            <v>4355000</v>
          </cell>
          <cell r="K17">
            <v>2990000</v>
          </cell>
          <cell r="L17">
            <v>1283500</v>
          </cell>
          <cell r="M17">
            <v>1023500</v>
          </cell>
          <cell r="N17">
            <v>731000</v>
          </cell>
          <cell r="O17">
            <v>731000</v>
          </cell>
          <cell r="P17">
            <v>731000</v>
          </cell>
          <cell r="Q17">
            <v>3120000</v>
          </cell>
          <cell r="R17">
            <v>1527500</v>
          </cell>
          <cell r="S17">
            <v>958500</v>
          </cell>
          <cell r="T17">
            <v>1950000</v>
          </cell>
          <cell r="U17">
            <v>1495000</v>
          </cell>
          <cell r="V17">
            <v>1787500</v>
          </cell>
          <cell r="W17">
            <v>926000</v>
          </cell>
          <cell r="X17">
            <v>1381000</v>
          </cell>
          <cell r="Y17">
            <v>861000</v>
          </cell>
          <cell r="Z17">
            <v>1381000</v>
          </cell>
          <cell r="AA17">
            <v>796000</v>
          </cell>
          <cell r="AB17">
            <v>1381000</v>
          </cell>
          <cell r="AC17">
            <v>1381000</v>
          </cell>
          <cell r="AD17">
            <v>1381000</v>
          </cell>
          <cell r="AE17">
            <v>1381000</v>
          </cell>
          <cell r="AF17">
            <v>926000</v>
          </cell>
          <cell r="AG17">
            <v>796000</v>
          </cell>
          <cell r="AH17">
            <v>926000</v>
          </cell>
          <cell r="AI17">
            <v>1462500</v>
          </cell>
          <cell r="AJ17">
            <v>2080000</v>
          </cell>
          <cell r="AK17">
            <v>731000</v>
          </cell>
          <cell r="AL17">
            <v>731000</v>
          </cell>
          <cell r="AM17">
            <v>731000</v>
          </cell>
          <cell r="AN17">
            <v>3250000</v>
          </cell>
          <cell r="AO17">
            <v>1495000</v>
          </cell>
          <cell r="AP17">
            <v>4355000</v>
          </cell>
          <cell r="AQ17">
            <v>1495000</v>
          </cell>
          <cell r="AR17">
            <v>3900000</v>
          </cell>
          <cell r="AS17">
            <v>3575000</v>
          </cell>
          <cell r="AT17">
            <v>3900000</v>
          </cell>
          <cell r="AU17">
            <v>3900000</v>
          </cell>
          <cell r="AV17">
            <v>3575000</v>
          </cell>
          <cell r="AW17">
            <v>3900000</v>
          </cell>
          <cell r="AX17">
            <v>3900000</v>
          </cell>
          <cell r="AY17">
            <v>3900000</v>
          </cell>
          <cell r="AZ17">
            <v>3575000</v>
          </cell>
          <cell r="BA17">
            <v>3575000</v>
          </cell>
          <cell r="BB17">
            <v>3575000</v>
          </cell>
          <cell r="BC17">
            <v>1381000</v>
          </cell>
          <cell r="BD17">
            <v>81000</v>
          </cell>
          <cell r="BE17">
            <v>81000</v>
          </cell>
        </row>
        <row r="18">
          <cell r="A18" t="str">
            <v>PRIMA DE SERVICIOS
(A + B)</v>
          </cell>
          <cell r="B18">
            <v>6500000</v>
          </cell>
          <cell r="C18">
            <v>6500000</v>
          </cell>
          <cell r="D18">
            <v>3900000</v>
          </cell>
          <cell r="E18">
            <v>3900000</v>
          </cell>
          <cell r="F18">
            <v>3510000</v>
          </cell>
          <cell r="G18">
            <v>3900000</v>
          </cell>
          <cell r="H18">
            <v>2762000</v>
          </cell>
          <cell r="I18">
            <v>2990000</v>
          </cell>
          <cell r="J18">
            <v>8710000</v>
          </cell>
          <cell r="K18">
            <v>5980000</v>
          </cell>
          <cell r="L18">
            <v>2567000</v>
          </cell>
          <cell r="M18">
            <v>2047000</v>
          </cell>
          <cell r="N18">
            <v>1462000</v>
          </cell>
          <cell r="O18">
            <v>1462000</v>
          </cell>
          <cell r="P18">
            <v>1462000</v>
          </cell>
          <cell r="Q18">
            <v>6240000</v>
          </cell>
          <cell r="R18">
            <v>3055000</v>
          </cell>
          <cell r="S18">
            <v>1917000</v>
          </cell>
          <cell r="T18">
            <v>3900000</v>
          </cell>
          <cell r="U18">
            <v>2990000</v>
          </cell>
          <cell r="V18">
            <v>3575000</v>
          </cell>
          <cell r="W18">
            <v>1852000</v>
          </cell>
          <cell r="X18">
            <v>2762000</v>
          </cell>
          <cell r="Y18">
            <v>1722000</v>
          </cell>
          <cell r="Z18">
            <v>2762000</v>
          </cell>
          <cell r="AA18">
            <v>1592000</v>
          </cell>
          <cell r="AB18">
            <v>2762000</v>
          </cell>
          <cell r="AC18">
            <v>2762000</v>
          </cell>
          <cell r="AD18">
            <v>2762000</v>
          </cell>
          <cell r="AE18">
            <v>2762000</v>
          </cell>
          <cell r="AF18">
            <v>1852000</v>
          </cell>
          <cell r="AG18">
            <v>1592000</v>
          </cell>
          <cell r="AH18">
            <v>1852000</v>
          </cell>
          <cell r="AI18">
            <v>2925000</v>
          </cell>
          <cell r="AJ18">
            <v>4160000</v>
          </cell>
          <cell r="AK18">
            <v>1462000</v>
          </cell>
          <cell r="AL18">
            <v>1462000</v>
          </cell>
          <cell r="AM18">
            <v>1462000</v>
          </cell>
          <cell r="AN18">
            <v>6500000</v>
          </cell>
          <cell r="AO18">
            <v>2990000</v>
          </cell>
          <cell r="AP18">
            <v>8710000</v>
          </cell>
          <cell r="AQ18">
            <v>2990000</v>
          </cell>
          <cell r="AR18">
            <v>7800000</v>
          </cell>
          <cell r="AS18">
            <v>7150000</v>
          </cell>
          <cell r="AT18">
            <v>7800000</v>
          </cell>
          <cell r="AU18">
            <v>7800000</v>
          </cell>
          <cell r="AV18">
            <v>7150000</v>
          </cell>
          <cell r="AW18">
            <v>7800000</v>
          </cell>
          <cell r="AX18">
            <v>7800000</v>
          </cell>
          <cell r="AY18">
            <v>7800000</v>
          </cell>
          <cell r="AZ18">
            <v>7150000</v>
          </cell>
          <cell r="BA18">
            <v>7150000</v>
          </cell>
          <cell r="BB18">
            <v>7150000</v>
          </cell>
          <cell r="BC18">
            <v>2762000</v>
          </cell>
          <cell r="BD18">
            <v>162000</v>
          </cell>
          <cell r="BE18">
            <v>162000</v>
          </cell>
        </row>
        <row r="19">
          <cell r="A19" t="str">
            <v>FONDO INDUSTRIA DE LA CONSTRUCCIÓN SENA - FIC
(SMMLV x 12 / 40)</v>
          </cell>
          <cell r="B19">
            <v>390000</v>
          </cell>
          <cell r="C19">
            <v>390000</v>
          </cell>
          <cell r="D19">
            <v>390000</v>
          </cell>
          <cell r="E19">
            <v>390000</v>
          </cell>
          <cell r="F19">
            <v>390000</v>
          </cell>
          <cell r="G19">
            <v>390000</v>
          </cell>
          <cell r="H19">
            <v>390000</v>
          </cell>
          <cell r="I19">
            <v>390000</v>
          </cell>
          <cell r="J19">
            <v>390000</v>
          </cell>
          <cell r="K19">
            <v>390000</v>
          </cell>
          <cell r="L19">
            <v>390000</v>
          </cell>
          <cell r="M19">
            <v>390000</v>
          </cell>
          <cell r="N19">
            <v>390000</v>
          </cell>
          <cell r="O19">
            <v>390000</v>
          </cell>
          <cell r="P19">
            <v>390000</v>
          </cell>
          <cell r="Q19">
            <v>390000</v>
          </cell>
          <cell r="R19">
            <v>390000</v>
          </cell>
          <cell r="S19">
            <v>390000</v>
          </cell>
          <cell r="T19">
            <v>390000</v>
          </cell>
          <cell r="U19">
            <v>390000</v>
          </cell>
          <cell r="V19">
            <v>390000</v>
          </cell>
          <cell r="W19">
            <v>390000</v>
          </cell>
          <cell r="X19">
            <v>390000</v>
          </cell>
          <cell r="Y19">
            <v>390000</v>
          </cell>
          <cell r="Z19">
            <v>390000</v>
          </cell>
          <cell r="AA19">
            <v>390000</v>
          </cell>
          <cell r="AB19">
            <v>390000</v>
          </cell>
          <cell r="AC19">
            <v>390000</v>
          </cell>
          <cell r="AD19">
            <v>390000</v>
          </cell>
          <cell r="AE19">
            <v>390000</v>
          </cell>
          <cell r="AF19">
            <v>390000</v>
          </cell>
          <cell r="AG19">
            <v>390000</v>
          </cell>
          <cell r="AH19">
            <v>390000</v>
          </cell>
          <cell r="AI19">
            <v>390000</v>
          </cell>
          <cell r="AJ19">
            <v>390000</v>
          </cell>
          <cell r="AK19">
            <v>390000</v>
          </cell>
          <cell r="AL19">
            <v>390000</v>
          </cell>
          <cell r="AM19">
            <v>390000</v>
          </cell>
          <cell r="AN19">
            <v>390000</v>
          </cell>
          <cell r="AO19">
            <v>390000</v>
          </cell>
          <cell r="AP19">
            <v>390000</v>
          </cell>
          <cell r="AQ19">
            <v>390000</v>
          </cell>
          <cell r="AR19">
            <v>390000</v>
          </cell>
          <cell r="AS19">
            <v>390000</v>
          </cell>
          <cell r="AT19">
            <v>390000</v>
          </cell>
          <cell r="AU19">
            <v>390000</v>
          </cell>
          <cell r="AV19">
            <v>390000</v>
          </cell>
          <cell r="AW19">
            <v>390000</v>
          </cell>
          <cell r="AX19">
            <v>390000</v>
          </cell>
          <cell r="AY19">
            <v>390000</v>
          </cell>
          <cell r="AZ19">
            <v>390000</v>
          </cell>
          <cell r="BA19">
            <v>390000</v>
          </cell>
          <cell r="BB19">
            <v>390000</v>
          </cell>
          <cell r="BC19">
            <v>390000</v>
          </cell>
          <cell r="BD19">
            <v>390000</v>
          </cell>
          <cell r="BE19">
            <v>390000</v>
          </cell>
        </row>
        <row r="20">
          <cell r="A20" t="str">
            <v>EPS (SALUD) - VERIFICAR CREE
(C + D) x 8.5%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AFP (PENSION)
(C + D) x 12%</v>
          </cell>
          <cell r="B21">
            <v>9360000</v>
          </cell>
          <cell r="C21">
            <v>9360000</v>
          </cell>
          <cell r="D21">
            <v>5616000</v>
          </cell>
          <cell r="E21">
            <v>5616000</v>
          </cell>
          <cell r="F21">
            <v>5054400</v>
          </cell>
          <cell r="G21">
            <v>5616000</v>
          </cell>
          <cell r="H21">
            <v>3977280</v>
          </cell>
          <cell r="I21">
            <v>4305600</v>
          </cell>
          <cell r="J21">
            <v>12542400</v>
          </cell>
          <cell r="K21">
            <v>8611200</v>
          </cell>
          <cell r="L21">
            <v>3696480</v>
          </cell>
          <cell r="M21">
            <v>2947680</v>
          </cell>
          <cell r="N21">
            <v>2105280</v>
          </cell>
          <cell r="O21">
            <v>2105280</v>
          </cell>
          <cell r="P21">
            <v>2105280</v>
          </cell>
          <cell r="Q21">
            <v>8985600</v>
          </cell>
          <cell r="R21">
            <v>4399200</v>
          </cell>
          <cell r="S21">
            <v>2760480</v>
          </cell>
          <cell r="T21">
            <v>5616000</v>
          </cell>
          <cell r="U21">
            <v>4305600</v>
          </cell>
          <cell r="V21">
            <v>5148000</v>
          </cell>
          <cell r="W21">
            <v>2666880</v>
          </cell>
          <cell r="X21">
            <v>3977280</v>
          </cell>
          <cell r="Y21">
            <v>2479680</v>
          </cell>
          <cell r="Z21">
            <v>3977280</v>
          </cell>
          <cell r="AA21">
            <v>2292480</v>
          </cell>
          <cell r="AB21">
            <v>3977280</v>
          </cell>
          <cell r="AC21">
            <v>3977280</v>
          </cell>
          <cell r="AD21">
            <v>3977280</v>
          </cell>
          <cell r="AE21">
            <v>3977280</v>
          </cell>
          <cell r="AF21">
            <v>2666880</v>
          </cell>
          <cell r="AG21">
            <v>2292480</v>
          </cell>
          <cell r="AH21">
            <v>2666880</v>
          </cell>
          <cell r="AI21">
            <v>4212000</v>
          </cell>
          <cell r="AJ21">
            <v>5990400</v>
          </cell>
          <cell r="AK21">
            <v>2105280</v>
          </cell>
          <cell r="AL21">
            <v>2105280</v>
          </cell>
          <cell r="AM21">
            <v>2105280</v>
          </cell>
          <cell r="AN21">
            <v>9360000</v>
          </cell>
          <cell r="AO21">
            <v>4305600</v>
          </cell>
          <cell r="AP21">
            <v>12542400</v>
          </cell>
          <cell r="AQ21">
            <v>4305600</v>
          </cell>
          <cell r="AR21">
            <v>11232000</v>
          </cell>
          <cell r="AS21">
            <v>10296000</v>
          </cell>
          <cell r="AT21">
            <v>11232000</v>
          </cell>
          <cell r="AU21">
            <v>11232000</v>
          </cell>
          <cell r="AV21">
            <v>10296000</v>
          </cell>
          <cell r="AW21">
            <v>11232000</v>
          </cell>
          <cell r="AX21">
            <v>11232000</v>
          </cell>
          <cell r="AY21">
            <v>11232000</v>
          </cell>
          <cell r="AZ21">
            <v>10296000</v>
          </cell>
          <cell r="BA21">
            <v>10296000</v>
          </cell>
          <cell r="BB21">
            <v>10296000</v>
          </cell>
          <cell r="BC21">
            <v>3977280</v>
          </cell>
          <cell r="BD21">
            <v>233280</v>
          </cell>
          <cell r="BE21">
            <v>233280</v>
          </cell>
        </row>
        <row r="22">
          <cell r="A22" t="str">
            <v>RIESGOS PROFESIONALES 
(C + D) x FACTOR DE RIESGO</v>
          </cell>
          <cell r="B22">
            <v>5428800</v>
          </cell>
          <cell r="C22">
            <v>5428800</v>
          </cell>
          <cell r="D22">
            <v>3257280</v>
          </cell>
          <cell r="E22">
            <v>3257280</v>
          </cell>
          <cell r="F22">
            <v>2931552</v>
          </cell>
          <cell r="G22">
            <v>3257280</v>
          </cell>
          <cell r="H22">
            <v>2306822</v>
          </cell>
          <cell r="I22">
            <v>2497248</v>
          </cell>
          <cell r="J22">
            <v>7274592</v>
          </cell>
          <cell r="K22">
            <v>4994496</v>
          </cell>
          <cell r="L22">
            <v>2143958</v>
          </cell>
          <cell r="M22">
            <v>1709654</v>
          </cell>
          <cell r="N22">
            <v>1221062</v>
          </cell>
          <cell r="O22">
            <v>1221062</v>
          </cell>
          <cell r="P22">
            <v>1221062</v>
          </cell>
          <cell r="Q22">
            <v>5211648</v>
          </cell>
          <cell r="R22">
            <v>2551536</v>
          </cell>
          <cell r="S22">
            <v>1601078</v>
          </cell>
          <cell r="T22">
            <v>3257280</v>
          </cell>
          <cell r="U22">
            <v>2497248</v>
          </cell>
          <cell r="V22">
            <v>2985840</v>
          </cell>
          <cell r="W22">
            <v>1546790</v>
          </cell>
          <cell r="X22">
            <v>2306822</v>
          </cell>
          <cell r="Y22">
            <v>1438214</v>
          </cell>
          <cell r="Z22">
            <v>2306822</v>
          </cell>
          <cell r="AA22">
            <v>1329638</v>
          </cell>
          <cell r="AB22">
            <v>2306822</v>
          </cell>
          <cell r="AC22">
            <v>2306822</v>
          </cell>
          <cell r="AD22">
            <v>2306822</v>
          </cell>
          <cell r="AE22">
            <v>2306822</v>
          </cell>
          <cell r="AF22">
            <v>1546790</v>
          </cell>
          <cell r="AG22">
            <v>1329638</v>
          </cell>
          <cell r="AH22">
            <v>1546790</v>
          </cell>
          <cell r="AI22">
            <v>2442960</v>
          </cell>
          <cell r="AJ22">
            <v>3474432</v>
          </cell>
          <cell r="AK22">
            <v>1221062</v>
          </cell>
          <cell r="AL22">
            <v>1221062</v>
          </cell>
          <cell r="AM22">
            <v>1221062</v>
          </cell>
          <cell r="AN22">
            <v>5428800</v>
          </cell>
          <cell r="AO22">
            <v>2497248</v>
          </cell>
          <cell r="AP22">
            <v>7274592</v>
          </cell>
          <cell r="AQ22">
            <v>2497248</v>
          </cell>
          <cell r="AR22">
            <v>6514560</v>
          </cell>
          <cell r="AS22">
            <v>5971680</v>
          </cell>
          <cell r="AT22">
            <v>6514560</v>
          </cell>
          <cell r="AU22">
            <v>6514560</v>
          </cell>
          <cell r="AV22">
            <v>5971680</v>
          </cell>
          <cell r="AW22">
            <v>6514560</v>
          </cell>
          <cell r="AX22">
            <v>6514560</v>
          </cell>
          <cell r="AY22">
            <v>6514560</v>
          </cell>
          <cell r="AZ22">
            <v>5971680</v>
          </cell>
          <cell r="BA22">
            <v>5971680</v>
          </cell>
          <cell r="BB22">
            <v>5971680</v>
          </cell>
          <cell r="BC22">
            <v>2306822</v>
          </cell>
          <cell r="BD22">
            <v>135302</v>
          </cell>
          <cell r="BE22">
            <v>135302</v>
          </cell>
        </row>
        <row r="23">
          <cell r="A23" t="str">
            <v>CAJA DE COMPENSACION 
(C + D) x 4%</v>
          </cell>
          <cell r="B23">
            <v>3120000</v>
          </cell>
          <cell r="C23">
            <v>3120000</v>
          </cell>
          <cell r="D23">
            <v>1872000</v>
          </cell>
          <cell r="E23">
            <v>1872000</v>
          </cell>
          <cell r="F23">
            <v>1684800</v>
          </cell>
          <cell r="G23">
            <v>1872000</v>
          </cell>
          <cell r="H23">
            <v>1325760</v>
          </cell>
          <cell r="I23">
            <v>1435200</v>
          </cell>
          <cell r="J23">
            <v>4180800</v>
          </cell>
          <cell r="K23">
            <v>2870400</v>
          </cell>
          <cell r="L23">
            <v>1232160</v>
          </cell>
          <cell r="M23">
            <v>982560</v>
          </cell>
          <cell r="N23">
            <v>701760</v>
          </cell>
          <cell r="O23">
            <v>701760</v>
          </cell>
          <cell r="P23">
            <v>701760</v>
          </cell>
          <cell r="Q23">
            <v>2995200</v>
          </cell>
          <cell r="R23">
            <v>1466400</v>
          </cell>
          <cell r="S23">
            <v>920160</v>
          </cell>
          <cell r="T23">
            <v>1872000</v>
          </cell>
          <cell r="U23">
            <v>1435200</v>
          </cell>
          <cell r="V23">
            <v>1716000</v>
          </cell>
          <cell r="W23">
            <v>888960</v>
          </cell>
          <cell r="X23">
            <v>1325760</v>
          </cell>
          <cell r="Y23">
            <v>826560</v>
          </cell>
          <cell r="Z23">
            <v>1325760</v>
          </cell>
          <cell r="AA23">
            <v>764160</v>
          </cell>
          <cell r="AB23">
            <v>1325760</v>
          </cell>
          <cell r="AC23">
            <v>1325760</v>
          </cell>
          <cell r="AD23">
            <v>1325760</v>
          </cell>
          <cell r="AE23">
            <v>1325760</v>
          </cell>
          <cell r="AF23">
            <v>888960</v>
          </cell>
          <cell r="AG23">
            <v>764160</v>
          </cell>
          <cell r="AH23">
            <v>888960</v>
          </cell>
          <cell r="AI23">
            <v>1404000</v>
          </cell>
          <cell r="AJ23">
            <v>1996800</v>
          </cell>
          <cell r="AK23">
            <v>701760</v>
          </cell>
          <cell r="AL23">
            <v>701760</v>
          </cell>
          <cell r="AM23">
            <v>701760</v>
          </cell>
          <cell r="AN23">
            <v>3120000</v>
          </cell>
          <cell r="AO23">
            <v>1435200</v>
          </cell>
          <cell r="AP23">
            <v>4180800</v>
          </cell>
          <cell r="AQ23">
            <v>1435200</v>
          </cell>
          <cell r="AR23">
            <v>3744000</v>
          </cell>
          <cell r="AS23">
            <v>3432000</v>
          </cell>
          <cell r="AT23">
            <v>3744000</v>
          </cell>
          <cell r="AU23">
            <v>3744000</v>
          </cell>
          <cell r="AV23">
            <v>3432000</v>
          </cell>
          <cell r="AW23">
            <v>3744000</v>
          </cell>
          <cell r="AX23">
            <v>3744000</v>
          </cell>
          <cell r="AY23">
            <v>3744000</v>
          </cell>
          <cell r="AZ23">
            <v>3432000</v>
          </cell>
          <cell r="BA23">
            <v>3432000</v>
          </cell>
          <cell r="BB23">
            <v>3432000</v>
          </cell>
          <cell r="BC23">
            <v>1325760</v>
          </cell>
          <cell r="BD23">
            <v>77760</v>
          </cell>
          <cell r="BE23">
            <v>77760</v>
          </cell>
        </row>
        <row r="24">
          <cell r="A24" t="str">
            <v>SENA - VERIFICAR CREE
(C + D) X 2%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 t="str">
            <v>ICBF - VERIFICAR CREE
(C + D) X 3%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 t="str">
            <v>EXAMEN DE INGRESO - EGRESO</v>
          </cell>
          <cell r="B26">
            <v>100000</v>
          </cell>
          <cell r="C26">
            <v>100000</v>
          </cell>
          <cell r="D26">
            <v>100000</v>
          </cell>
          <cell r="E26">
            <v>100000</v>
          </cell>
          <cell r="F26">
            <v>100000</v>
          </cell>
          <cell r="G26">
            <v>100000</v>
          </cell>
          <cell r="H26">
            <v>100000</v>
          </cell>
          <cell r="I26">
            <v>100000</v>
          </cell>
          <cell r="J26">
            <v>100000</v>
          </cell>
          <cell r="K26">
            <v>100000</v>
          </cell>
          <cell r="L26">
            <v>100000</v>
          </cell>
          <cell r="M26">
            <v>100000</v>
          </cell>
          <cell r="N26">
            <v>100000</v>
          </cell>
          <cell r="O26">
            <v>100000</v>
          </cell>
          <cell r="P26">
            <v>100000</v>
          </cell>
          <cell r="Q26">
            <v>100000</v>
          </cell>
          <cell r="R26">
            <v>100000</v>
          </cell>
          <cell r="S26">
            <v>100000</v>
          </cell>
          <cell r="T26">
            <v>100000</v>
          </cell>
          <cell r="U26">
            <v>100000</v>
          </cell>
          <cell r="V26">
            <v>100000</v>
          </cell>
          <cell r="W26">
            <v>100000</v>
          </cell>
          <cell r="X26">
            <v>100000</v>
          </cell>
          <cell r="Y26">
            <v>100000</v>
          </cell>
          <cell r="Z26">
            <v>100000</v>
          </cell>
          <cell r="AA26">
            <v>100000</v>
          </cell>
          <cell r="AB26">
            <v>100000</v>
          </cell>
          <cell r="AC26">
            <v>100000</v>
          </cell>
          <cell r="AD26">
            <v>100000</v>
          </cell>
          <cell r="AE26">
            <v>100000</v>
          </cell>
          <cell r="AF26">
            <v>100000</v>
          </cell>
          <cell r="AG26">
            <v>100000</v>
          </cell>
          <cell r="AH26">
            <v>100000</v>
          </cell>
          <cell r="AI26">
            <v>100000</v>
          </cell>
          <cell r="AJ26">
            <v>100000</v>
          </cell>
          <cell r="AK26">
            <v>100000</v>
          </cell>
          <cell r="AL26">
            <v>100000</v>
          </cell>
          <cell r="AM26">
            <v>100000</v>
          </cell>
          <cell r="AN26">
            <v>100000</v>
          </cell>
          <cell r="AO26">
            <v>100000</v>
          </cell>
          <cell r="AP26">
            <v>100000</v>
          </cell>
          <cell r="AQ26">
            <v>100000</v>
          </cell>
          <cell r="AR26">
            <v>100000</v>
          </cell>
          <cell r="AS26">
            <v>100000</v>
          </cell>
          <cell r="AT26">
            <v>100000</v>
          </cell>
          <cell r="AU26">
            <v>100000</v>
          </cell>
          <cell r="AV26">
            <v>100000</v>
          </cell>
          <cell r="AW26">
            <v>100000</v>
          </cell>
          <cell r="AX26">
            <v>100000</v>
          </cell>
          <cell r="AY26">
            <v>100000</v>
          </cell>
          <cell r="AZ26">
            <v>100000</v>
          </cell>
          <cell r="BA26">
            <v>100000</v>
          </cell>
          <cell r="BB26">
            <v>100000</v>
          </cell>
          <cell r="BC26">
            <v>100000</v>
          </cell>
          <cell r="BD26">
            <v>100000</v>
          </cell>
          <cell r="BE26">
            <v>100000</v>
          </cell>
        </row>
        <row r="27">
          <cell r="A27" t="str">
            <v xml:space="preserve">DOTACIÓN 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378000</v>
          </cell>
          <cell r="I27">
            <v>0</v>
          </cell>
          <cell r="J27">
            <v>0</v>
          </cell>
          <cell r="K27">
            <v>0</v>
          </cell>
          <cell r="L27">
            <v>378000</v>
          </cell>
          <cell r="M27">
            <v>378000</v>
          </cell>
          <cell r="N27">
            <v>378000</v>
          </cell>
          <cell r="O27">
            <v>378000</v>
          </cell>
          <cell r="P27">
            <v>378000</v>
          </cell>
          <cell r="Q27">
            <v>0</v>
          </cell>
          <cell r="R27">
            <v>378000</v>
          </cell>
          <cell r="S27">
            <v>378000</v>
          </cell>
          <cell r="T27">
            <v>0</v>
          </cell>
          <cell r="U27">
            <v>0</v>
          </cell>
          <cell r="V27">
            <v>378000</v>
          </cell>
          <cell r="W27">
            <v>378000</v>
          </cell>
          <cell r="X27">
            <v>378000</v>
          </cell>
          <cell r="Y27">
            <v>378000</v>
          </cell>
          <cell r="Z27">
            <v>378000</v>
          </cell>
          <cell r="AA27">
            <v>378000</v>
          </cell>
          <cell r="AB27">
            <v>378000</v>
          </cell>
          <cell r="AC27">
            <v>378000</v>
          </cell>
          <cell r="AD27">
            <v>378000</v>
          </cell>
          <cell r="AE27">
            <v>378000</v>
          </cell>
          <cell r="AF27">
            <v>378000</v>
          </cell>
          <cell r="AG27">
            <v>378000</v>
          </cell>
          <cell r="AH27">
            <v>378000</v>
          </cell>
          <cell r="AI27">
            <v>378000</v>
          </cell>
          <cell r="AJ27">
            <v>378000</v>
          </cell>
          <cell r="AK27">
            <v>378000</v>
          </cell>
          <cell r="AL27">
            <v>378000</v>
          </cell>
          <cell r="AM27">
            <v>378000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378000</v>
          </cell>
          <cell r="BD27">
            <v>378000</v>
          </cell>
          <cell r="BE27">
            <v>378000</v>
          </cell>
        </row>
        <row r="28">
          <cell r="A28" t="str">
            <v>KIT ELEMENTOS DE PROTECCIÓN PERSONAL</v>
          </cell>
          <cell r="B28">
            <v>390500</v>
          </cell>
          <cell r="C28">
            <v>390500</v>
          </cell>
          <cell r="D28">
            <v>390500</v>
          </cell>
          <cell r="E28">
            <v>390500</v>
          </cell>
          <cell r="F28">
            <v>390500</v>
          </cell>
          <cell r="G28">
            <v>390500</v>
          </cell>
          <cell r="H28">
            <v>390500</v>
          </cell>
          <cell r="I28">
            <v>390500</v>
          </cell>
          <cell r="J28">
            <v>390500</v>
          </cell>
          <cell r="K28">
            <v>390500</v>
          </cell>
          <cell r="L28">
            <v>390500</v>
          </cell>
          <cell r="M28">
            <v>390500</v>
          </cell>
          <cell r="N28">
            <v>390500</v>
          </cell>
          <cell r="O28">
            <v>390500</v>
          </cell>
          <cell r="P28">
            <v>390500</v>
          </cell>
          <cell r="Q28">
            <v>662200</v>
          </cell>
          <cell r="R28">
            <v>662200</v>
          </cell>
          <cell r="S28">
            <v>662200</v>
          </cell>
          <cell r="T28">
            <v>662200</v>
          </cell>
          <cell r="U28">
            <v>662200</v>
          </cell>
          <cell r="V28">
            <v>662200</v>
          </cell>
          <cell r="W28">
            <v>662200</v>
          </cell>
          <cell r="X28">
            <v>662200</v>
          </cell>
          <cell r="Y28">
            <v>662200</v>
          </cell>
          <cell r="Z28">
            <v>662200</v>
          </cell>
          <cell r="AA28">
            <v>662200</v>
          </cell>
          <cell r="AB28">
            <v>662200</v>
          </cell>
          <cell r="AC28">
            <v>662200</v>
          </cell>
          <cell r="AD28">
            <v>662200</v>
          </cell>
          <cell r="AE28">
            <v>662200</v>
          </cell>
          <cell r="AF28">
            <v>662200</v>
          </cell>
          <cell r="AG28">
            <v>662200</v>
          </cell>
          <cell r="AH28">
            <v>662200</v>
          </cell>
          <cell r="AI28">
            <v>662200</v>
          </cell>
          <cell r="AJ28">
            <v>662200</v>
          </cell>
          <cell r="AK28">
            <v>662200</v>
          </cell>
          <cell r="AL28">
            <v>662200</v>
          </cell>
          <cell r="AM28">
            <v>662200</v>
          </cell>
          <cell r="AN28">
            <v>390500</v>
          </cell>
          <cell r="AO28">
            <v>390500</v>
          </cell>
          <cell r="AP28">
            <v>390500</v>
          </cell>
          <cell r="AQ28">
            <v>390500</v>
          </cell>
          <cell r="AR28">
            <v>390500</v>
          </cell>
          <cell r="AS28">
            <v>390500</v>
          </cell>
          <cell r="AT28">
            <v>390500</v>
          </cell>
          <cell r="AU28">
            <v>390500</v>
          </cell>
          <cell r="AV28">
            <v>390500</v>
          </cell>
          <cell r="AW28">
            <v>390500</v>
          </cell>
          <cell r="AX28">
            <v>390500</v>
          </cell>
          <cell r="AY28">
            <v>390500</v>
          </cell>
          <cell r="AZ28">
            <v>390500</v>
          </cell>
          <cell r="BA28">
            <v>390500</v>
          </cell>
          <cell r="BB28">
            <v>390500</v>
          </cell>
          <cell r="BC28">
            <v>390500</v>
          </cell>
          <cell r="BD28">
            <v>662200</v>
          </cell>
          <cell r="BE28">
            <v>662200</v>
          </cell>
        </row>
        <row r="29">
          <cell r="A29" t="str">
            <v>TOTAL ANUAL</v>
          </cell>
          <cell r="B29">
            <v>117022500</v>
          </cell>
          <cell r="C29">
            <v>117022500</v>
          </cell>
          <cell r="D29">
            <v>70565700</v>
          </cell>
          <cell r="E29">
            <v>70565700</v>
          </cell>
          <cell r="F29">
            <v>63597180</v>
          </cell>
          <cell r="G29">
            <v>70565700</v>
          </cell>
          <cell r="H29">
            <v>50609916</v>
          </cell>
          <cell r="I29">
            <v>54305820</v>
          </cell>
          <cell r="J29">
            <v>156510780</v>
          </cell>
          <cell r="K29">
            <v>107731140</v>
          </cell>
          <cell r="L29">
            <v>47125656</v>
          </cell>
          <cell r="M29">
            <v>37834296</v>
          </cell>
          <cell r="N29">
            <v>27381516</v>
          </cell>
          <cell r="O29">
            <v>27381516</v>
          </cell>
          <cell r="P29">
            <v>27381516</v>
          </cell>
          <cell r="Q29">
            <v>112648520</v>
          </cell>
          <cell r="R29">
            <v>56116940</v>
          </cell>
          <cell r="S29">
            <v>35783156</v>
          </cell>
          <cell r="T29">
            <v>70837400</v>
          </cell>
          <cell r="U29">
            <v>54577520</v>
          </cell>
          <cell r="V29">
            <v>65408300</v>
          </cell>
          <cell r="W29">
            <v>34621736</v>
          </cell>
          <cell r="X29">
            <v>50881616</v>
          </cell>
          <cell r="Y29">
            <v>32298896</v>
          </cell>
          <cell r="Z29">
            <v>50881616</v>
          </cell>
          <cell r="AA29">
            <v>29976056</v>
          </cell>
          <cell r="AB29">
            <v>50881616</v>
          </cell>
          <cell r="AC29">
            <v>50881616</v>
          </cell>
          <cell r="AD29">
            <v>50881616</v>
          </cell>
          <cell r="AE29">
            <v>50881616</v>
          </cell>
          <cell r="AF29">
            <v>34621736</v>
          </cell>
          <cell r="AG29">
            <v>29976056</v>
          </cell>
          <cell r="AH29">
            <v>34621736</v>
          </cell>
          <cell r="AI29">
            <v>53794100</v>
          </cell>
          <cell r="AJ29">
            <v>75861080</v>
          </cell>
          <cell r="AK29">
            <v>27653216</v>
          </cell>
          <cell r="AL29">
            <v>27653216</v>
          </cell>
          <cell r="AM29">
            <v>27653216</v>
          </cell>
          <cell r="AN29">
            <v>117022500</v>
          </cell>
          <cell r="AO29">
            <v>54305820</v>
          </cell>
          <cell r="AP29">
            <v>156510780</v>
          </cell>
          <cell r="AQ29">
            <v>54305820</v>
          </cell>
          <cell r="AR29">
            <v>140250900</v>
          </cell>
          <cell r="AS29">
            <v>128636700</v>
          </cell>
          <cell r="AT29">
            <v>140250900</v>
          </cell>
          <cell r="AU29">
            <v>140250900</v>
          </cell>
          <cell r="AV29">
            <v>128636700</v>
          </cell>
          <cell r="AW29">
            <v>140250900</v>
          </cell>
          <cell r="AX29">
            <v>140250900</v>
          </cell>
          <cell r="AY29">
            <v>140250900</v>
          </cell>
          <cell r="AZ29">
            <v>128636700</v>
          </cell>
          <cell r="BA29">
            <v>128636700</v>
          </cell>
          <cell r="BB29">
            <v>128636700</v>
          </cell>
          <cell r="BC29">
            <v>50609916</v>
          </cell>
          <cell r="BD29">
            <v>4424816</v>
          </cell>
          <cell r="BE29">
            <v>4424816</v>
          </cell>
        </row>
        <row r="30">
          <cell r="A30" t="str">
            <v>JORNAL</v>
          </cell>
          <cell r="B30">
            <v>213699</v>
          </cell>
          <cell r="C30">
            <v>213699</v>
          </cell>
          <cell r="D30">
            <v>128219</v>
          </cell>
          <cell r="E30">
            <v>128219</v>
          </cell>
          <cell r="F30">
            <v>115397</v>
          </cell>
          <cell r="G30">
            <v>128219</v>
          </cell>
          <cell r="H30">
            <v>85479</v>
          </cell>
          <cell r="I30">
            <v>98301</v>
          </cell>
          <cell r="J30">
            <v>286356</v>
          </cell>
          <cell r="K30">
            <v>196603</v>
          </cell>
          <cell r="L30">
            <v>79068</v>
          </cell>
          <cell r="M30">
            <v>61973</v>
          </cell>
          <cell r="N30">
            <v>42740</v>
          </cell>
          <cell r="O30">
            <v>42740</v>
          </cell>
          <cell r="P30">
            <v>42740</v>
          </cell>
          <cell r="Q30">
            <v>205151</v>
          </cell>
          <cell r="R30">
            <v>100438</v>
          </cell>
          <cell r="S30">
            <v>57699</v>
          </cell>
          <cell r="T30">
            <v>128219</v>
          </cell>
          <cell r="U30">
            <v>98301</v>
          </cell>
          <cell r="V30">
            <v>117534</v>
          </cell>
          <cell r="W30">
            <v>55562</v>
          </cell>
          <cell r="X30">
            <v>85479</v>
          </cell>
          <cell r="Y30">
            <v>51288</v>
          </cell>
          <cell r="Z30">
            <v>85479</v>
          </cell>
          <cell r="AA30">
            <v>47014</v>
          </cell>
          <cell r="AB30">
            <v>85479</v>
          </cell>
          <cell r="AC30">
            <v>85479</v>
          </cell>
          <cell r="AD30">
            <v>85479</v>
          </cell>
          <cell r="AE30">
            <v>85479</v>
          </cell>
          <cell r="AF30">
            <v>55562</v>
          </cell>
          <cell r="AG30">
            <v>47014</v>
          </cell>
          <cell r="AH30">
            <v>55562</v>
          </cell>
          <cell r="AI30">
            <v>96164</v>
          </cell>
          <cell r="AJ30">
            <v>136767</v>
          </cell>
          <cell r="AK30">
            <v>42740</v>
          </cell>
          <cell r="AL30">
            <v>42740</v>
          </cell>
          <cell r="AM30">
            <v>42740</v>
          </cell>
          <cell r="AN30">
            <v>213699</v>
          </cell>
          <cell r="AO30">
            <v>98301</v>
          </cell>
          <cell r="AP30">
            <v>286356</v>
          </cell>
          <cell r="AQ30">
            <v>98301</v>
          </cell>
          <cell r="AR30">
            <v>256438</v>
          </cell>
          <cell r="AS30">
            <v>235068</v>
          </cell>
          <cell r="AT30">
            <v>256438</v>
          </cell>
          <cell r="AU30">
            <v>256438</v>
          </cell>
          <cell r="AV30">
            <v>235068</v>
          </cell>
          <cell r="AW30">
            <v>256438</v>
          </cell>
          <cell r="AX30">
            <v>256438</v>
          </cell>
          <cell r="AY30">
            <v>256438</v>
          </cell>
          <cell r="AZ30">
            <v>235068</v>
          </cell>
          <cell r="BA30">
            <v>235068</v>
          </cell>
          <cell r="BB30">
            <v>235068</v>
          </cell>
          <cell r="BC30">
            <v>85479</v>
          </cell>
          <cell r="BD30">
            <v>0</v>
          </cell>
          <cell r="BE30">
            <v>0</v>
          </cell>
        </row>
        <row r="31">
          <cell r="A31" t="str">
            <v>PRESTACIONES</v>
          </cell>
          <cell r="B31">
            <v>106911</v>
          </cell>
          <cell r="C31">
            <v>106911</v>
          </cell>
          <cell r="D31">
            <v>65112</v>
          </cell>
          <cell r="E31">
            <v>65112</v>
          </cell>
          <cell r="F31">
            <v>58842</v>
          </cell>
          <cell r="G31">
            <v>65112</v>
          </cell>
          <cell r="H31">
            <v>53178</v>
          </cell>
          <cell r="I31">
            <v>50482</v>
          </cell>
          <cell r="J31">
            <v>142441</v>
          </cell>
          <cell r="K31">
            <v>98551</v>
          </cell>
          <cell r="L31">
            <v>50043</v>
          </cell>
          <cell r="M31">
            <v>41683</v>
          </cell>
          <cell r="N31">
            <v>32278</v>
          </cell>
          <cell r="O31">
            <v>32278</v>
          </cell>
          <cell r="P31">
            <v>32278</v>
          </cell>
          <cell r="Q31">
            <v>103475</v>
          </cell>
          <cell r="R31">
            <v>53307</v>
          </cell>
          <cell r="S31">
            <v>40337</v>
          </cell>
          <cell r="T31">
            <v>65856</v>
          </cell>
          <cell r="U31">
            <v>51226</v>
          </cell>
          <cell r="V31">
            <v>61667</v>
          </cell>
          <cell r="W31">
            <v>39292</v>
          </cell>
          <cell r="X31">
            <v>53923</v>
          </cell>
          <cell r="Y31">
            <v>37202</v>
          </cell>
          <cell r="Z31">
            <v>53923</v>
          </cell>
          <cell r="AA31">
            <v>35112</v>
          </cell>
          <cell r="AB31">
            <v>53923</v>
          </cell>
          <cell r="AC31">
            <v>53923</v>
          </cell>
          <cell r="AD31">
            <v>53923</v>
          </cell>
          <cell r="AE31">
            <v>53923</v>
          </cell>
          <cell r="AF31">
            <v>39292</v>
          </cell>
          <cell r="AG31">
            <v>35112</v>
          </cell>
          <cell r="AH31">
            <v>39292</v>
          </cell>
          <cell r="AI31">
            <v>51217</v>
          </cell>
          <cell r="AJ31">
            <v>71072</v>
          </cell>
          <cell r="AK31">
            <v>33022</v>
          </cell>
          <cell r="AL31">
            <v>33022</v>
          </cell>
          <cell r="AM31">
            <v>33022</v>
          </cell>
          <cell r="AN31">
            <v>106911</v>
          </cell>
          <cell r="AO31">
            <v>50482</v>
          </cell>
          <cell r="AP31">
            <v>142441</v>
          </cell>
          <cell r="AQ31">
            <v>50482</v>
          </cell>
          <cell r="AR31">
            <v>127811</v>
          </cell>
          <cell r="AS31">
            <v>117361</v>
          </cell>
          <cell r="AT31">
            <v>127811</v>
          </cell>
          <cell r="AU31">
            <v>127811</v>
          </cell>
          <cell r="AV31">
            <v>117361</v>
          </cell>
          <cell r="AW31">
            <v>127811</v>
          </cell>
          <cell r="AX31">
            <v>127811</v>
          </cell>
          <cell r="AY31">
            <v>127811</v>
          </cell>
          <cell r="AZ31">
            <v>117361</v>
          </cell>
          <cell r="BA31">
            <v>117361</v>
          </cell>
          <cell r="BB31">
            <v>117361</v>
          </cell>
          <cell r="BC31">
            <v>53178</v>
          </cell>
          <cell r="BD31">
            <v>12123</v>
          </cell>
          <cell r="BE31">
            <v>12123</v>
          </cell>
        </row>
        <row r="32">
          <cell r="A32" t="str">
            <v>FACTOR PRESTACIONAL</v>
          </cell>
          <cell r="B32">
            <v>1.5</v>
          </cell>
          <cell r="C32">
            <v>1.5</v>
          </cell>
          <cell r="D32">
            <v>1.51</v>
          </cell>
          <cell r="E32">
            <v>1.51</v>
          </cell>
          <cell r="F32">
            <v>1.51</v>
          </cell>
          <cell r="G32">
            <v>1.51</v>
          </cell>
          <cell r="H32">
            <v>1.62</v>
          </cell>
          <cell r="I32">
            <v>1.51</v>
          </cell>
          <cell r="J32">
            <v>1.5</v>
          </cell>
          <cell r="K32">
            <v>1.5</v>
          </cell>
          <cell r="L32">
            <v>1.63</v>
          </cell>
          <cell r="M32">
            <v>1.67</v>
          </cell>
          <cell r="N32">
            <v>1.76</v>
          </cell>
          <cell r="O32">
            <v>1.76</v>
          </cell>
          <cell r="P32">
            <v>1.76</v>
          </cell>
          <cell r="Q32">
            <v>1.5</v>
          </cell>
          <cell r="R32">
            <v>1.53</v>
          </cell>
          <cell r="S32">
            <v>1.7</v>
          </cell>
          <cell r="T32">
            <v>1.51</v>
          </cell>
          <cell r="U32">
            <v>1.52</v>
          </cell>
          <cell r="V32">
            <v>1.52</v>
          </cell>
          <cell r="W32">
            <v>1.71</v>
          </cell>
          <cell r="X32">
            <v>1.63</v>
          </cell>
          <cell r="Y32">
            <v>1.73</v>
          </cell>
          <cell r="Z32">
            <v>1.63</v>
          </cell>
          <cell r="AA32">
            <v>1.75</v>
          </cell>
          <cell r="AB32">
            <v>1.63</v>
          </cell>
          <cell r="AC32">
            <v>1.63</v>
          </cell>
          <cell r="AD32">
            <v>1.63</v>
          </cell>
          <cell r="AE32">
            <v>1.63</v>
          </cell>
          <cell r="AF32">
            <v>1.71</v>
          </cell>
          <cell r="AG32">
            <v>1.75</v>
          </cell>
          <cell r="AH32">
            <v>1.71</v>
          </cell>
          <cell r="AI32">
            <v>1.53</v>
          </cell>
          <cell r="AJ32">
            <v>1.52</v>
          </cell>
          <cell r="AK32">
            <v>1.77</v>
          </cell>
          <cell r="AL32">
            <v>1.77</v>
          </cell>
          <cell r="AM32">
            <v>1.77</v>
          </cell>
          <cell r="AN32">
            <v>1.5</v>
          </cell>
          <cell r="AO32">
            <v>1.51</v>
          </cell>
          <cell r="AP32">
            <v>1.5</v>
          </cell>
          <cell r="AQ32">
            <v>1.51</v>
          </cell>
          <cell r="AR32">
            <v>1.5</v>
          </cell>
          <cell r="AS32">
            <v>1.5</v>
          </cell>
          <cell r="AT32">
            <v>1.5</v>
          </cell>
          <cell r="AU32">
            <v>1.5</v>
          </cell>
          <cell r="AV32">
            <v>1.5</v>
          </cell>
          <cell r="AW32">
            <v>1.5</v>
          </cell>
          <cell r="AX32">
            <v>1.5</v>
          </cell>
          <cell r="AY32">
            <v>1.5</v>
          </cell>
          <cell r="AZ32">
            <v>1.5</v>
          </cell>
          <cell r="BA32">
            <v>1.5</v>
          </cell>
          <cell r="BB32">
            <v>1.5</v>
          </cell>
          <cell r="BC32">
            <v>1.62</v>
          </cell>
          <cell r="BD32">
            <v>0</v>
          </cell>
          <cell r="BE32">
            <v>0</v>
          </cell>
        </row>
      </sheetData>
      <sheetData sheetId="18"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 t="str">
            <v>TR001</v>
          </cell>
          <cell r="B8" t="str">
            <v>TRANSPORTE DE INSUMOS GENERALES 0-1KM</v>
          </cell>
          <cell r="C8" t="str">
            <v>TON-KM</v>
          </cell>
          <cell r="D8">
            <v>4250</v>
          </cell>
        </row>
        <row r="9">
          <cell r="A9" t="str">
            <v>TR002</v>
          </cell>
          <cell r="B9" t="str">
            <v>TRANSPORTE DE MATERIALES DE PLAYA (ARENILLON, PIEDRA RODADA DE RIO DMAX=3/4") 0-10KM</v>
          </cell>
          <cell r="C9" t="str">
            <v>M3-KM</v>
          </cell>
          <cell r="D9">
            <v>3000</v>
          </cell>
        </row>
        <row r="10">
          <cell r="A10" t="str">
            <v>TR003</v>
          </cell>
          <cell r="B10" t="str">
            <v>TRANSPORTE DE MATERIAL DE EXCAVACIÓN</v>
          </cell>
          <cell r="C10" t="str">
            <v>M3-KM</v>
          </cell>
          <cell r="D10">
            <v>3000</v>
          </cell>
        </row>
        <row r="11">
          <cell r="A11" t="str">
            <v>TR004</v>
          </cell>
          <cell r="B11" t="str">
            <v>TRANSPORTE DE ESCOMBROS</v>
          </cell>
          <cell r="C11" t="str">
            <v>M3-KM</v>
          </cell>
          <cell r="D11">
            <v>3000</v>
          </cell>
        </row>
        <row r="12">
          <cell r="A12" t="str">
            <v>TR005</v>
          </cell>
          <cell r="B12" t="str">
            <v>TRANSPORTE DE MATERIALES GRANULARES</v>
          </cell>
          <cell r="C12" t="str">
            <v>M3-KM</v>
          </cell>
          <cell r="D12">
            <v>3000</v>
          </cell>
        </row>
        <row r="13">
          <cell r="A13" t="str">
            <v>TR006</v>
          </cell>
          <cell r="B13" t="str">
            <v>TRANSPORTE DE MEZCLAS ASFÁLTICAS</v>
          </cell>
          <cell r="C13" t="str">
            <v>TON-KM</v>
          </cell>
          <cell r="D13">
            <v>3000</v>
          </cell>
        </row>
        <row r="14">
          <cell r="A14" t="str">
            <v>TR007</v>
          </cell>
          <cell r="B14" t="str">
            <v>TRANSPORTE DE INSUMOS GENERALES 0-10 KM</v>
          </cell>
          <cell r="C14" t="str">
            <v>TON-KM</v>
          </cell>
          <cell r="D14">
            <v>4250</v>
          </cell>
        </row>
        <row r="15">
          <cell r="A15" t="str">
            <v>TR008</v>
          </cell>
          <cell r="B15" t="str">
            <v>TRANSPORTE DE INSUMOS GENERALES 11-30 KM</v>
          </cell>
          <cell r="C15" t="str">
            <v>TON-KM</v>
          </cell>
          <cell r="D15">
            <v>2480</v>
          </cell>
        </row>
        <row r="16">
          <cell r="A16" t="str">
            <v>TR009</v>
          </cell>
          <cell r="B16" t="str">
            <v>TRANSPORTE DE INSUMOS GENERALES 31-70 KM</v>
          </cell>
          <cell r="C16" t="str">
            <v>TON-KM</v>
          </cell>
          <cell r="D16">
            <v>1300</v>
          </cell>
        </row>
        <row r="17">
          <cell r="A17" t="str">
            <v>TR010</v>
          </cell>
          <cell r="B17" t="str">
            <v>TRANSPORTE DE INSUMOS GENERALES 71-150 KM</v>
          </cell>
          <cell r="C17" t="str">
            <v>TON-KM</v>
          </cell>
          <cell r="D17">
            <v>860</v>
          </cell>
        </row>
        <row r="18">
          <cell r="A18" t="str">
            <v>TR011</v>
          </cell>
          <cell r="B18" t="str">
            <v>TRANSPORTE DE INSUMOS GENERALES 151-310 KM</v>
          </cell>
          <cell r="C18" t="str">
            <v>TON-KM</v>
          </cell>
          <cell r="D18">
            <v>560</v>
          </cell>
        </row>
        <row r="19">
          <cell r="A19" t="str">
            <v>TR012</v>
          </cell>
          <cell r="B19" t="str">
            <v>TRANSPORTE DE INSUMOS GENERALES MAYOR A 310 KM</v>
          </cell>
          <cell r="C19" t="str">
            <v>TON-KM</v>
          </cell>
          <cell r="D19">
            <v>280</v>
          </cell>
        </row>
        <row r="20">
          <cell r="A20" t="str">
            <v>TR013</v>
          </cell>
          <cell r="B20" t="str">
            <v>TRANSPORTE DE MATERIALES DE PLAYA, TIERRA O ESCOMBROS 0-10 KM</v>
          </cell>
          <cell r="C20" t="str">
            <v>M3-KM</v>
          </cell>
          <cell r="D20">
            <v>3500</v>
          </cell>
        </row>
        <row r="21">
          <cell r="A21" t="str">
            <v>TR014</v>
          </cell>
          <cell r="B21" t="str">
            <v>TRANSPORTE DE MATERIALES DE PLAYA, TIERRA O ESCOMBROS 11-30 KM</v>
          </cell>
          <cell r="C21" t="str">
            <v>M3-KM</v>
          </cell>
          <cell r="D21">
            <v>4220</v>
          </cell>
        </row>
        <row r="22">
          <cell r="A22" t="str">
            <v>TR015</v>
          </cell>
          <cell r="B22" t="str">
            <v>TRANSPORTE DE MATERIALES DE PLAYA, TIERRA O ESCOMBROS 31-70 KM</v>
          </cell>
          <cell r="C22" t="str">
            <v>M3-KM</v>
          </cell>
          <cell r="D22">
            <v>2210</v>
          </cell>
        </row>
        <row r="23">
          <cell r="A23" t="str">
            <v>TR016</v>
          </cell>
          <cell r="B23" t="str">
            <v>TRANSPORTE DE MATERIALES DE PLAYA, TIERRA O ESCOMBROS 71-150 KM</v>
          </cell>
          <cell r="C23" t="str">
            <v>M3-KM</v>
          </cell>
          <cell r="D23">
            <v>1460</v>
          </cell>
        </row>
        <row r="24">
          <cell r="A24" t="str">
            <v>TR017</v>
          </cell>
          <cell r="B24" t="str">
            <v>TRANSPORTE DE MATERIALES DE PLAYA, TIERRA O ESCOMBROS 151-310 KM</v>
          </cell>
          <cell r="C24" t="str">
            <v>M3-KM</v>
          </cell>
          <cell r="D24">
            <v>950</v>
          </cell>
        </row>
        <row r="25">
          <cell r="A25" t="str">
            <v>TR018</v>
          </cell>
          <cell r="B25" t="str">
            <v>TRANSPORTE DE MATERIALES DE PLAYA, TIERRA O ESCOMBROS MAYOR A 310 KM</v>
          </cell>
          <cell r="C25" t="str">
            <v>M3-KM</v>
          </cell>
          <cell r="D25">
            <v>480</v>
          </cell>
        </row>
        <row r="26">
          <cell r="A26" t="str">
            <v>TR019</v>
          </cell>
          <cell r="B26" t="str">
            <v>ACARREO INTERNO DE MATERIALES</v>
          </cell>
          <cell r="C26" t="str">
            <v>M3</v>
          </cell>
          <cell r="D26">
            <v>6500</v>
          </cell>
        </row>
        <row r="27">
          <cell r="A27" t="str">
            <v>TR020</v>
          </cell>
          <cell r="B27" t="str">
            <v>TRANSPORTE DE MATERIALES  (TRITURADO), 0-90 KM</v>
          </cell>
          <cell r="C27" t="str">
            <v>M3-KM</v>
          </cell>
          <cell r="D27">
            <v>950</v>
          </cell>
        </row>
        <row r="28">
          <cell r="A28" t="str">
            <v>TR021</v>
          </cell>
          <cell r="B28" t="str">
            <v>ACARREO INTERNO DE MATERIALES</v>
          </cell>
          <cell r="C28" t="str">
            <v>M3</v>
          </cell>
          <cell r="D28">
            <v>9000</v>
          </cell>
        </row>
        <row r="29">
          <cell r="A29" t="str">
            <v>TR022</v>
          </cell>
          <cell r="B29" t="str">
            <v>DISPOSICION FINAL DERECHO A BOTADERO</v>
          </cell>
          <cell r="C29" t="str">
            <v>M3-KM</v>
          </cell>
          <cell r="D29">
            <v>4000</v>
          </cell>
        </row>
        <row r="34">
          <cell r="B34" t="str">
            <v>MARLON A PEREZ HERRERA</v>
          </cell>
        </row>
        <row r="35">
          <cell r="B35" t="str">
            <v>INGENIERO BANCO DE PROYECTOS</v>
          </cell>
        </row>
      </sheetData>
      <sheetData sheetId="19"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 t="str">
            <v>SE005</v>
          </cell>
          <cell r="B8" t="str">
            <v>ADQUISICIÓN DE CARTOGRAFIA (IMÁGENES DE SATELITE Y FOTOS AÉREAS EXISTENTES) S/COMPROBANTE PAGO</v>
          </cell>
          <cell r="C8" t="str">
            <v>UN</v>
          </cell>
          <cell r="D8">
            <v>100000</v>
          </cell>
        </row>
        <row r="9">
          <cell r="A9" t="str">
            <v>SE003</v>
          </cell>
          <cell r="B9" t="str">
            <v>ARRIENDO OFICINA DE CAMPO + DOTACIÓN</v>
          </cell>
          <cell r="C9" t="str">
            <v>MES</v>
          </cell>
          <cell r="D9">
            <v>400000</v>
          </cell>
        </row>
        <row r="10">
          <cell r="A10" t="str">
            <v>SE001</v>
          </cell>
          <cell r="B10" t="str">
            <v>COMISIÓN TOPOGRÁFICA (1 TOP. + 1 CAD. 1 + 1 CAD. 2)</v>
          </cell>
          <cell r="C10" t="str">
            <v>DÍA</v>
          </cell>
          <cell r="D10">
            <v>516617.33808219177</v>
          </cell>
        </row>
        <row r="11">
          <cell r="A11" t="str">
            <v>SE002</v>
          </cell>
          <cell r="B11" t="str">
            <v>COMISIÓN TOPOGRÁFICA (1 TOP. + 1 CAD. 1)</v>
          </cell>
          <cell r="C11" t="str">
            <v>DÍA</v>
          </cell>
          <cell r="D11">
            <v>447639.43886027398</v>
          </cell>
        </row>
        <row r="12">
          <cell r="A12" t="str">
            <v>SEL009</v>
          </cell>
          <cell r="B12" t="str">
            <v>Compactación, densidad, estabilidad y flujo por briqueta para asfaltos</v>
          </cell>
          <cell r="C12" t="str">
            <v>UN</v>
          </cell>
          <cell r="D12">
            <v>72000</v>
          </cell>
        </row>
        <row r="13">
          <cell r="A13" t="str">
            <v>SE004</v>
          </cell>
          <cell r="B13" t="str">
            <v>DERECHO A BOTADERO</v>
          </cell>
          <cell r="C13" t="str">
            <v>M3</v>
          </cell>
          <cell r="D13">
            <v>5000</v>
          </cell>
        </row>
        <row r="14">
          <cell r="A14" t="str">
            <v>SEL003</v>
          </cell>
          <cell r="B14" t="str">
            <v>Determinación de terrones de arcilla y partículas deleznables en los agregados</v>
          </cell>
          <cell r="C14" t="str">
            <v>UN</v>
          </cell>
          <cell r="D14">
            <v>79000</v>
          </cell>
        </row>
        <row r="15">
          <cell r="A15" t="str">
            <v>SEL006</v>
          </cell>
          <cell r="B15" t="str">
            <v>Diseños de mezcla para una resistencia determinada (Incluye ensayos a agregados y verificación de resistencia)</v>
          </cell>
          <cell r="C15" t="str">
            <v>UN</v>
          </cell>
          <cell r="D15">
            <v>737000</v>
          </cell>
        </row>
        <row r="16">
          <cell r="A16" t="str">
            <v>SEL008</v>
          </cell>
          <cell r="B16" t="str">
            <v>Densidad de compactación del suelo en campo, método del cono de arena</v>
          </cell>
          <cell r="C16" t="str">
            <v>UN</v>
          </cell>
          <cell r="D16">
            <v>45000</v>
          </cell>
        </row>
        <row r="17">
          <cell r="A17" t="str">
            <v>SEL001</v>
          </cell>
          <cell r="B17" t="str">
            <v>Granulometría por tamizado con lavado sobre tamiz No 200</v>
          </cell>
          <cell r="C17" t="str">
            <v>UN</v>
          </cell>
          <cell r="D17">
            <v>107000</v>
          </cell>
        </row>
        <row r="18">
          <cell r="A18" t="str">
            <v>SEL005</v>
          </cell>
          <cell r="B18" t="str">
            <v>Relación de Soporte del Suelo en el laboratorio (CBR en el laboratorio) remodelado y sumergido. Suelos granulares (3 puntos)</v>
          </cell>
          <cell r="C18" t="str">
            <v>UN</v>
          </cell>
          <cell r="D18">
            <v>368000</v>
          </cell>
        </row>
        <row r="19">
          <cell r="A19" t="str">
            <v>SEL004</v>
          </cell>
          <cell r="B19" t="str">
            <v>Relaciones de humedad - masa unitaria seca en los suelos (ensayo modificado de compactación - Proctor Modificado) con corrección del peso unitario y contenido de agua</v>
          </cell>
          <cell r="C19" t="str">
            <v>UN</v>
          </cell>
          <cell r="D19">
            <v>147000</v>
          </cell>
        </row>
        <row r="20">
          <cell r="A20" t="str">
            <v>SEL007</v>
          </cell>
          <cell r="B20" t="str">
            <v>Resistencia a la compresión de cilindros de concreto (método normal)</v>
          </cell>
          <cell r="C20" t="str">
            <v>UN</v>
          </cell>
          <cell r="D20">
            <v>15000</v>
          </cell>
        </row>
        <row r="21">
          <cell r="A21" t="str">
            <v>SEL002</v>
          </cell>
          <cell r="B21" t="str">
            <v>Resistencia al desgaste de los agregados de tamaños menores a 37,5 mm (1 1/2") por medio de la máquina de los ángeles.</v>
          </cell>
          <cell r="C21" t="str">
            <v>UN</v>
          </cell>
          <cell r="D21">
            <v>145000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INICIALES"/>
      <sheetName val="PRESUPUESTO"/>
      <sheetName val="APU"/>
      <sheetName val="MEMORIAS"/>
      <sheetName val="PAGA"/>
      <sheetName val="PMT"/>
      <sheetName val="PAPSO "/>
      <sheetName val="INTERVENTORIA"/>
      <sheetName val="FM INTERVENTORIA"/>
      <sheetName val="POLIZAS INTERVENTORIA"/>
      <sheetName val="PAPSO INTERVENTORIA"/>
      <sheetName val="INSUMOS MATERIALES"/>
      <sheetName val="APU AUXILIARES"/>
      <sheetName val="INSUMOS EQUIPOS"/>
      <sheetName val="POLIZAS OBRA"/>
      <sheetName val="AIU"/>
      <sheetName val="INSUMOS MANO DE OBRA"/>
      <sheetName val="FACTOR PRESTACIONAL"/>
      <sheetName val="INSUMOS TRANSPORTES"/>
      <sheetName val="INSUMOS SERVICIOS"/>
    </sheetNames>
    <sheetDataSet>
      <sheetData sheetId="0">
        <row r="2">
          <cell r="B2" t="str">
            <v>MUNICIPIO DE DABEIBA</v>
          </cell>
        </row>
        <row r="3">
          <cell r="B3" t="str">
            <v>CONSTRUCCION DE MUROS DE CONTENCION EN CONCRETO REFORZADO PARA EMERGENCIA EN LA VIA QUE CONDUCE AL CORREGIMIENTO DE URAMA  KM 0+22 (SECTOR LOS COCOS)  EN EL MUNICIPIO DE DABEIBA ANTIOQUIA.</v>
          </cell>
        </row>
        <row r="12">
          <cell r="B12">
            <v>1300000</v>
          </cell>
        </row>
        <row r="14">
          <cell r="B14" t="str">
            <v>SI</v>
          </cell>
          <cell r="C14" t="str">
            <v>Elegir de las listas desplegables (Ver artículo 114-1 del Estatuto Tributario. Cabe aclarar que, al momento de proyectar los documentos del proceso de selección, deberá incluirse el método o procedimiento mediante el cual la Administración se asegurará de que, si el contratista elegido es de naturaleza contraria a esta decisión, el equilibrio contractual se encuentre garantizado).</v>
          </cell>
        </row>
        <row r="17">
          <cell r="B17">
            <v>6.9599999999999995E-2</v>
          </cell>
        </row>
      </sheetData>
      <sheetData sheetId="1">
        <row r="7">
          <cell r="A7" t="str">
            <v>ITEM</v>
          </cell>
          <cell r="B7" t="str">
            <v>ESPECIFICACIONES</v>
          </cell>
          <cell r="C7">
            <v>6.959998607635498E-2</v>
          </cell>
          <cell r="D7" t="str">
            <v>DESCRIPCIÓN</v>
          </cell>
          <cell r="E7" t="str">
            <v>UNIDAD</v>
          </cell>
          <cell r="F7" t="str">
            <v>CANTIDAD</v>
          </cell>
          <cell r="G7" t="str">
            <v>VR.UNITARIO</v>
          </cell>
          <cell r="H7" t="str">
            <v>VALOR TOTAL</v>
          </cell>
        </row>
        <row r="8">
          <cell r="A8">
            <v>6.959998607635498E-2</v>
          </cell>
          <cell r="B8" t="str">
            <v>GENERAL</v>
          </cell>
          <cell r="C8" t="str">
            <v>PARTICULAR</v>
          </cell>
          <cell r="D8">
            <v>6.959998607635498E-2</v>
          </cell>
          <cell r="E8">
            <v>6.959998607635498E-2</v>
          </cell>
          <cell r="F8">
            <v>6.959998607635498E-2</v>
          </cell>
          <cell r="G8">
            <v>6.959998607635498E-2</v>
          </cell>
          <cell r="H8">
            <v>6.959998607635498E-2</v>
          </cell>
        </row>
        <row r="9">
          <cell r="A9">
            <v>1</v>
          </cell>
          <cell r="B9" t="str">
            <v>PRELIMINARES</v>
          </cell>
          <cell r="C9">
            <v>1</v>
          </cell>
          <cell r="D9">
            <v>1</v>
          </cell>
          <cell r="E9">
            <v>1</v>
          </cell>
          <cell r="F9">
            <v>1</v>
          </cell>
          <cell r="G9">
            <v>1</v>
          </cell>
          <cell r="H9">
            <v>4519915</v>
          </cell>
        </row>
        <row r="10">
          <cell r="A10">
            <v>1.1000000000000001</v>
          </cell>
          <cell r="B10">
            <v>1.0999994277954102</v>
          </cell>
          <cell r="C10">
            <v>1.0999994277954102</v>
          </cell>
          <cell r="D10" t="str">
            <v>Suministro e instalacion de valla informativa  del proyecto</v>
          </cell>
          <cell r="E10" t="str">
            <v>UND</v>
          </cell>
          <cell r="F10">
            <v>1</v>
          </cell>
          <cell r="G10">
            <v>336557</v>
          </cell>
          <cell r="H10">
            <v>336557</v>
          </cell>
        </row>
        <row r="11">
          <cell r="A11">
            <v>1.2</v>
          </cell>
          <cell r="B11">
            <v>1.1999998092651367</v>
          </cell>
          <cell r="C11">
            <v>1.1999998092651367</v>
          </cell>
          <cell r="D11" t="str">
            <v>Desmonte y limpieza de zonas verdes existentes. Incluye corte y desenraice de setos existentes, cargue, retiro y y acarreo interno de material vegetal resultante. (manual)</v>
          </cell>
          <cell r="E11" t="str">
            <v>M2</v>
          </cell>
          <cell r="F11">
            <v>98</v>
          </cell>
          <cell r="G11">
            <v>11461</v>
          </cell>
          <cell r="H11">
            <v>1123178</v>
          </cell>
        </row>
        <row r="12">
          <cell r="A12">
            <v>1.3</v>
          </cell>
          <cell r="B12">
            <v>1.2999992370605469</v>
          </cell>
          <cell r="C12">
            <v>1.2999992370605469</v>
          </cell>
          <cell r="D12" t="str">
            <v>Cerramiento provisional en tela verde Sarán H=2.50 con estacones redondos en madera común o
pino ciprés C/1.50 M (via principal)</v>
          </cell>
          <cell r="E12" t="str">
            <v>ML</v>
          </cell>
          <cell r="F12">
            <v>16</v>
          </cell>
          <cell r="G12">
            <v>21065</v>
          </cell>
          <cell r="H12">
            <v>337040</v>
          </cell>
        </row>
        <row r="13">
          <cell r="A13">
            <v>1.4</v>
          </cell>
          <cell r="B13">
            <v>1.3999996185302734</v>
          </cell>
          <cell r="C13">
            <v>1.3999996185302734</v>
          </cell>
          <cell r="D13" t="str">
            <v>Localizacion Trazado Y Replanteo con equipos de topografia</v>
          </cell>
          <cell r="E13" t="str">
            <v>DIA</v>
          </cell>
          <cell r="F13">
            <v>5</v>
          </cell>
          <cell r="G13">
            <v>544628</v>
          </cell>
          <cell r="H13">
            <v>2723140</v>
          </cell>
        </row>
        <row r="14">
          <cell r="A14">
            <v>2</v>
          </cell>
          <cell r="B14" t="str">
            <v>EXCAVACIONES Y MOVIMIENTOS DE TIERRAS DEMOLICIONES - RETIROS</v>
          </cell>
          <cell r="C14">
            <v>2</v>
          </cell>
          <cell r="D14">
            <v>2</v>
          </cell>
          <cell r="E14">
            <v>2</v>
          </cell>
          <cell r="F14">
            <v>2</v>
          </cell>
          <cell r="G14">
            <v>2</v>
          </cell>
          <cell r="H14">
            <v>29167039</v>
          </cell>
        </row>
        <row r="15">
          <cell r="A15">
            <v>2.2999999999999998</v>
          </cell>
          <cell r="B15">
            <v>2.2999992370605469</v>
          </cell>
          <cell r="C15">
            <v>2.2999992370605469</v>
          </cell>
          <cell r="D15" t="str">
            <v>Transporte de materiales granulares para preparacion de  concretos - y material de afirmado.</v>
          </cell>
          <cell r="E15" t="str">
            <v>M3/KM</v>
          </cell>
          <cell r="F15">
            <v>9083</v>
          </cell>
          <cell r="G15">
            <v>2210</v>
          </cell>
          <cell r="H15">
            <v>20073430</v>
          </cell>
        </row>
        <row r="16">
          <cell r="A16">
            <v>2.4</v>
          </cell>
          <cell r="B16">
            <v>2.3999996185302734</v>
          </cell>
          <cell r="C16">
            <v>2.3999996185302734</v>
          </cell>
          <cell r="D16" t="str">
            <v>Excavación manual en material común. Incluye acarreo interno y disposicion manual a distacias entre 0 -100m</v>
          </cell>
          <cell r="E16" t="str">
            <v>M3</v>
          </cell>
          <cell r="F16">
            <v>171</v>
          </cell>
          <cell r="G16">
            <v>53179</v>
          </cell>
          <cell r="H16">
            <v>9093609</v>
          </cell>
        </row>
        <row r="17">
          <cell r="A17">
            <v>3</v>
          </cell>
          <cell r="B17" t="str">
            <v xml:space="preserve"> ESTABILIZACION DE TALUDES - MEJORAMIENTOS DE SUBRASANTE Y ESTRUCTURA DE PAVIMENTOS</v>
          </cell>
          <cell r="C17">
            <v>3</v>
          </cell>
          <cell r="D17">
            <v>3</v>
          </cell>
          <cell r="E17">
            <v>3</v>
          </cell>
          <cell r="F17">
            <v>3</v>
          </cell>
          <cell r="G17">
            <v>3</v>
          </cell>
          <cell r="H17">
            <v>39745524</v>
          </cell>
        </row>
        <row r="18">
          <cell r="A18">
            <v>3.1</v>
          </cell>
          <cell r="B18">
            <v>3.0999984741210938</v>
          </cell>
          <cell r="C18">
            <v>3.0999984741210938</v>
          </cell>
          <cell r="D18" t="str">
            <v>Suministro  y colocación de material filtrante para construcción de filtros de 2" a 3" con canto rodado</v>
          </cell>
          <cell r="E18" t="str">
            <v>M3</v>
          </cell>
          <cell r="F18">
            <v>34</v>
          </cell>
          <cell r="G18">
            <v>104943</v>
          </cell>
          <cell r="H18">
            <v>3568062</v>
          </cell>
        </row>
        <row r="19">
          <cell r="A19">
            <v>3.2</v>
          </cell>
          <cell r="B19">
            <v>3.1999988555908203</v>
          </cell>
          <cell r="C19">
            <v>3.1999988555908203</v>
          </cell>
          <cell r="D19" t="str">
            <v>Suministro,  e instalación de Geotextil NT 2500 o equivalente. No incluye excavación y llenos, los cuales se pagan por su ítem respectivo.</v>
          </cell>
          <cell r="E19" t="str">
            <v>M2</v>
          </cell>
          <cell r="F19">
            <v>181</v>
          </cell>
          <cell r="G19">
            <v>13185</v>
          </cell>
          <cell r="H19">
            <v>2386485</v>
          </cell>
        </row>
        <row r="20">
          <cell r="A20">
            <v>3.3</v>
          </cell>
          <cell r="B20">
            <v>3.2999992370605469</v>
          </cell>
          <cell r="C20">
            <v>3.2999992370605469</v>
          </cell>
          <cell r="D20" t="str">
            <v>Suministro y colocación de tubería perforada de 4" para drenaje sin filtro. Incluye los accesorios y todo lo necesario para su correcta instalación y funcionamiento</v>
          </cell>
          <cell r="E20" t="str">
            <v>ML</v>
          </cell>
          <cell r="F20">
            <v>38</v>
          </cell>
          <cell r="G20">
            <v>26300</v>
          </cell>
          <cell r="H20">
            <v>999400</v>
          </cell>
        </row>
        <row r="21">
          <cell r="A21">
            <v>3.4</v>
          </cell>
          <cell r="B21">
            <v>3.3999996185302734</v>
          </cell>
          <cell r="C21">
            <v>3.3999996185302734</v>
          </cell>
          <cell r="D21" t="str">
            <v>Suministro, colocación, conformación y compactación de afirmado para Bacheo, no incluye transporte.
Compactación hasta obtener una densidad mínima del 95%, de la obtenida en el ensayo del Proctor modificado</v>
          </cell>
          <cell r="E21" t="str">
            <v>M3</v>
          </cell>
          <cell r="F21">
            <v>371</v>
          </cell>
          <cell r="G21">
            <v>88387</v>
          </cell>
          <cell r="H21">
            <v>32791577</v>
          </cell>
        </row>
        <row r="22">
          <cell r="A22">
            <v>4</v>
          </cell>
          <cell r="B22" t="str">
            <v>ESTRUCTURAS EN CONCRETO - MUROS DE CONTENCION</v>
          </cell>
          <cell r="C22">
            <v>4</v>
          </cell>
          <cell r="D22">
            <v>4</v>
          </cell>
          <cell r="E22">
            <v>4</v>
          </cell>
          <cell r="F22">
            <v>4</v>
          </cell>
          <cell r="G22">
            <v>4</v>
          </cell>
          <cell r="H22">
            <v>63633216</v>
          </cell>
        </row>
        <row r="23">
          <cell r="A23">
            <v>4.0999999999999996</v>
          </cell>
          <cell r="B23">
            <v>4.0999984741210938</v>
          </cell>
          <cell r="C23">
            <v>4.0999984741210938</v>
          </cell>
          <cell r="D23" t="str">
            <v xml:space="preserve">Concreto Clase G (Ciclópeo con concreto clase F - 14 MPa y Piedra de 2" a 4") </v>
          </cell>
          <cell r="E23" t="str">
            <v>M3</v>
          </cell>
          <cell r="F23">
            <v>15</v>
          </cell>
          <cell r="G23">
            <v>488868</v>
          </cell>
          <cell r="H23">
            <v>7333020</v>
          </cell>
        </row>
        <row r="24">
          <cell r="A24">
            <v>4.2</v>
          </cell>
          <cell r="B24">
            <v>4.1999969482421875</v>
          </cell>
          <cell r="C24">
            <v>4.1999969482421875</v>
          </cell>
          <cell r="D24" t="str">
            <v xml:space="preserve">Concreto Clase F (14 MPa). Solados de E=0.05 m </v>
          </cell>
          <cell r="E24" t="str">
            <v>M3</v>
          </cell>
          <cell r="F24">
            <v>4</v>
          </cell>
          <cell r="G24">
            <v>569357</v>
          </cell>
          <cell r="H24">
            <v>2277428</v>
          </cell>
        </row>
        <row r="25">
          <cell r="A25">
            <v>4.3</v>
          </cell>
          <cell r="B25">
            <v>4.2999992370605469</v>
          </cell>
          <cell r="C25">
            <v>4.2999992370605469</v>
          </cell>
          <cell r="D25" t="str">
            <v>Suministro  y colocación de Concreto Clase D (28 MPa).
Incluye impermeabilizante, formaleta para acabado a la vista, desmoldante, y todos los demás elementos necesarios para su correcta construcción y funcionamiento</v>
          </cell>
          <cell r="E25" t="str">
            <v>M3</v>
          </cell>
          <cell r="F25">
            <v>53</v>
          </cell>
          <cell r="G25">
            <v>961876</v>
          </cell>
          <cell r="H25">
            <v>50979428</v>
          </cell>
        </row>
        <row r="26">
          <cell r="A26">
            <v>4.4000000000000004</v>
          </cell>
          <cell r="B26">
            <v>4.3999977111816406</v>
          </cell>
          <cell r="C26">
            <v>4.3999977111816406</v>
          </cell>
          <cell r="D26" t="str">
            <v xml:space="preserve">Colocación de CINTA PVC TIPO O -15 Y O-22 o equivalente, entre juntas de construcción de obras en concreto. Incluye el
suministro y transporte de la cinta y todo lo necesario para su correcta colocación y funcionamiento según especificaciones del proveedor.
</v>
          </cell>
          <cell r="E26" t="str">
            <v>ML</v>
          </cell>
          <cell r="F26">
            <v>34</v>
          </cell>
          <cell r="G26">
            <v>89510</v>
          </cell>
          <cell r="H26">
            <v>3043340</v>
          </cell>
        </row>
        <row r="27">
          <cell r="A27">
            <v>5</v>
          </cell>
          <cell r="B27" t="str">
            <v>ACEROS DE REFUERZO -</v>
          </cell>
          <cell r="C27">
            <v>5</v>
          </cell>
          <cell r="D27">
            <v>5</v>
          </cell>
          <cell r="E27">
            <v>5</v>
          </cell>
          <cell r="F27">
            <v>5</v>
          </cell>
          <cell r="G27">
            <v>5</v>
          </cell>
          <cell r="H27">
            <v>52280775</v>
          </cell>
        </row>
        <row r="28">
          <cell r="A28">
            <v>5.0999999999999996</v>
          </cell>
          <cell r="B28">
            <v>5.0999984741210938</v>
          </cell>
          <cell r="C28">
            <v>5.0999984741210938</v>
          </cell>
          <cell r="D28" t="str">
            <v>Suministro, transporte, figurado y colocación de acero de refuerzo fy=4200 kg/cm2</v>
          </cell>
          <cell r="E28" t="str">
            <v>KG</v>
          </cell>
          <cell r="F28">
            <v>5475</v>
          </cell>
          <cell r="G28">
            <v>9549</v>
          </cell>
          <cell r="H28">
            <v>52280775</v>
          </cell>
        </row>
        <row r="29">
          <cell r="A29" t="str">
            <v>SUBTOTAL COSTOS DIRECTOS</v>
          </cell>
          <cell r="B29">
            <v>52280768</v>
          </cell>
          <cell r="C29">
            <v>52280768</v>
          </cell>
          <cell r="D29">
            <v>52280768</v>
          </cell>
          <cell r="E29">
            <v>52280768</v>
          </cell>
          <cell r="F29">
            <v>52280768</v>
          </cell>
          <cell r="G29">
            <v>52280768</v>
          </cell>
          <cell r="H29">
            <v>189346469</v>
          </cell>
        </row>
        <row r="30">
          <cell r="A30" t="str">
            <v>%ADMINISTRACIÓN</v>
          </cell>
          <cell r="B30">
            <v>189346432</v>
          </cell>
          <cell r="C30">
            <v>189346432</v>
          </cell>
          <cell r="D30">
            <v>189346432</v>
          </cell>
          <cell r="E30">
            <v>189346432</v>
          </cell>
          <cell r="F30">
            <v>189346432</v>
          </cell>
          <cell r="G30">
            <v>0.23780000000000001</v>
          </cell>
          <cell r="H30">
            <v>45026590.328200005</v>
          </cell>
        </row>
        <row r="31">
          <cell r="A31" t="str">
            <v>%IMPREVISTOS</v>
          </cell>
          <cell r="B31">
            <v>45026560</v>
          </cell>
          <cell r="C31">
            <v>45026560</v>
          </cell>
          <cell r="D31">
            <v>45026560</v>
          </cell>
          <cell r="E31">
            <v>45026560</v>
          </cell>
          <cell r="F31">
            <v>45026560</v>
          </cell>
          <cell r="G31">
            <v>0</v>
          </cell>
          <cell r="H31">
            <v>0</v>
          </cell>
        </row>
        <row r="32">
          <cell r="A32" t="str">
            <v>%UTILIDADES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0.05</v>
          </cell>
          <cell r="H32">
            <v>9467323.4500000011</v>
          </cell>
        </row>
        <row r="33">
          <cell r="A33" t="str">
            <v>COSTOS TOTAL OBRA (COSTOS DIRECTOS + INDIRECTOS)</v>
          </cell>
          <cell r="B33">
            <v>9467320</v>
          </cell>
          <cell r="C33">
            <v>9467320</v>
          </cell>
          <cell r="D33">
            <v>9467320</v>
          </cell>
          <cell r="E33">
            <v>9467320</v>
          </cell>
          <cell r="F33">
            <v>9467320</v>
          </cell>
          <cell r="G33">
            <v>9467320</v>
          </cell>
          <cell r="H33">
            <v>243840382.7782</v>
          </cell>
        </row>
        <row r="34">
          <cell r="A34" t="str">
            <v xml:space="preserve">INTERVENTORIA </v>
          </cell>
          <cell r="B34">
            <v>243840256</v>
          </cell>
          <cell r="C34">
            <v>243840256</v>
          </cell>
          <cell r="D34">
            <v>243840256</v>
          </cell>
          <cell r="E34">
            <v>243840256</v>
          </cell>
          <cell r="F34">
            <v>243840256</v>
          </cell>
          <cell r="G34">
            <v>0.2</v>
          </cell>
          <cell r="H34">
            <v>48768076.555640005</v>
          </cell>
        </row>
        <row r="35">
          <cell r="A35" t="str">
            <v>COSTOS TOTAL PROYECTO (COSTOS TOTAL OBRA + INTERVENTORIA)</v>
          </cell>
          <cell r="B35">
            <v>48768064</v>
          </cell>
          <cell r="C35">
            <v>48768064</v>
          </cell>
          <cell r="D35">
            <v>48768064</v>
          </cell>
          <cell r="E35">
            <v>48768064</v>
          </cell>
          <cell r="F35">
            <v>48768064</v>
          </cell>
          <cell r="G35">
            <v>48768064</v>
          </cell>
          <cell r="H35">
            <v>292608459.33384001</v>
          </cell>
        </row>
        <row r="36">
          <cell r="A36" t="str">
            <v>%ADMINISTRACION EDU</v>
          </cell>
          <cell r="B36">
            <v>292608256</v>
          </cell>
          <cell r="C36">
            <v>292608256</v>
          </cell>
          <cell r="D36">
            <v>292608256</v>
          </cell>
          <cell r="E36">
            <v>292608256</v>
          </cell>
          <cell r="F36">
            <v>292608256</v>
          </cell>
          <cell r="G36">
            <v>0.03</v>
          </cell>
          <cell r="H36">
            <v>8778253.7800152004</v>
          </cell>
        </row>
        <row r="37">
          <cell r="A37" t="str">
            <v>VALOR TOTAL DE LA OBRA</v>
          </cell>
          <cell r="B37">
            <v>8778248</v>
          </cell>
          <cell r="C37">
            <v>8778248</v>
          </cell>
          <cell r="D37">
            <v>8778248</v>
          </cell>
          <cell r="E37">
            <v>8778248</v>
          </cell>
          <cell r="F37">
            <v>8778248</v>
          </cell>
          <cell r="G37">
            <v>8778248</v>
          </cell>
          <cell r="H37">
            <v>301386713.11385524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B8" t="str">
            <v>APU AUXILIARES</v>
          </cell>
          <cell r="C8">
            <v>301386496</v>
          </cell>
          <cell r="D8">
            <v>301386496</v>
          </cell>
        </row>
        <row r="9">
          <cell r="A9" t="str">
            <v>MA001</v>
          </cell>
          <cell r="B9" t="str">
            <v>CONCRETO 2000 PSI (140 MPA) EN OBRA</v>
          </cell>
          <cell r="C9" t="str">
            <v>M3</v>
          </cell>
          <cell r="D9">
            <v>425262</v>
          </cell>
        </row>
        <row r="10">
          <cell r="A10" t="str">
            <v>MA002</v>
          </cell>
          <cell r="B10" t="str">
            <v>CONCRETO 2500 PSI (175 MPA) EN OBRA</v>
          </cell>
          <cell r="C10" t="str">
            <v>M3</v>
          </cell>
          <cell r="D10">
            <v>465237</v>
          </cell>
        </row>
        <row r="11">
          <cell r="A11" t="str">
            <v>MA003</v>
          </cell>
          <cell r="B11" t="str">
            <v>CONCRETO 3000 PSI (210 MPA) EN OBRA</v>
          </cell>
          <cell r="C11" t="str">
            <v>M3</v>
          </cell>
          <cell r="D11">
            <v>550934</v>
          </cell>
        </row>
        <row r="12">
          <cell r="A12" t="str">
            <v>MA004</v>
          </cell>
          <cell r="B12" t="str">
            <v>CONCRETO 3500 PSI (245 MPA) EN OBRA</v>
          </cell>
          <cell r="C12" t="str">
            <v>M3</v>
          </cell>
          <cell r="D12">
            <v>562909</v>
          </cell>
        </row>
        <row r="13">
          <cell r="A13" t="str">
            <v>MA005</v>
          </cell>
          <cell r="B13" t="str">
            <v>CONCRETO 4000 PSI (280 MPA) EN OBRA</v>
          </cell>
          <cell r="C13" t="str">
            <v>M3</v>
          </cell>
          <cell r="D13">
            <v>631099</v>
          </cell>
        </row>
        <row r="14">
          <cell r="A14" t="str">
            <v>MA006</v>
          </cell>
          <cell r="B14" t="str">
            <v>MORTERO 1:2 EN OBRA (REVOQUE)</v>
          </cell>
          <cell r="C14" t="str">
            <v>M3</v>
          </cell>
          <cell r="D14">
            <v>562284</v>
          </cell>
        </row>
        <row r="15">
          <cell r="A15" t="str">
            <v>MA007</v>
          </cell>
          <cell r="B15" t="str">
            <v>MORTERO 1:2 EN OBRA (GROUT)</v>
          </cell>
          <cell r="C15" t="str">
            <v>M3</v>
          </cell>
          <cell r="D15">
            <v>573122</v>
          </cell>
        </row>
        <row r="16">
          <cell r="A16" t="str">
            <v>MA008</v>
          </cell>
          <cell r="B16" t="str">
            <v>MORTERO 1:3 EN OBRA (REVOQUE)</v>
          </cell>
          <cell r="C16" t="str">
            <v>M3</v>
          </cell>
          <cell r="D16">
            <v>537878</v>
          </cell>
        </row>
        <row r="17">
          <cell r="A17" t="str">
            <v>MA009</v>
          </cell>
          <cell r="B17" t="str">
            <v>MORTERO 1:3 EN OBRA (GROUT)</v>
          </cell>
          <cell r="C17" t="str">
            <v>M3</v>
          </cell>
          <cell r="D17">
            <v>537878</v>
          </cell>
        </row>
        <row r="18">
          <cell r="A18" t="str">
            <v>MA010</v>
          </cell>
          <cell r="B18" t="str">
            <v>MORTERO 1:3 EN OBRA (PEGA)</v>
          </cell>
          <cell r="C18" t="str">
            <v>M3</v>
          </cell>
          <cell r="D18">
            <v>537878</v>
          </cell>
        </row>
        <row r="19">
          <cell r="A19" t="str">
            <v>MA011</v>
          </cell>
          <cell r="B19" t="str">
            <v>MORTERO 1:4 EN OBRA (REVOQUE)</v>
          </cell>
          <cell r="C19" t="str">
            <v>M3</v>
          </cell>
          <cell r="D19">
            <v>467310</v>
          </cell>
        </row>
        <row r="20">
          <cell r="A20" t="str">
            <v>MA012</v>
          </cell>
          <cell r="B20" t="str">
            <v>MORTERO 1:4 EN OBRA (GROUT)</v>
          </cell>
          <cell r="C20" t="str">
            <v>M3</v>
          </cell>
          <cell r="D20">
            <v>467310</v>
          </cell>
        </row>
        <row r="21">
          <cell r="A21" t="str">
            <v>MA013</v>
          </cell>
          <cell r="B21" t="str">
            <v>MORTERO 1:4 EN OBRA (PEGA)</v>
          </cell>
          <cell r="C21" t="str">
            <v>M3</v>
          </cell>
          <cell r="D21">
            <v>468135</v>
          </cell>
        </row>
        <row r="22">
          <cell r="A22" t="str">
            <v>MA014</v>
          </cell>
          <cell r="B22" t="str">
            <v>MORTERO 1:5 EN OBRA (REVOQUE)</v>
          </cell>
          <cell r="C22" t="str">
            <v>M3</v>
          </cell>
          <cell r="D22" t="str">
            <v/>
          </cell>
        </row>
        <row r="23">
          <cell r="A23" t="str">
            <v>MA015</v>
          </cell>
          <cell r="B23" t="str">
            <v>MORTERO 1:5 EN OBRA (PEGA)</v>
          </cell>
          <cell r="C23" t="str">
            <v>M3</v>
          </cell>
          <cell r="D23" t="str">
            <v/>
          </cell>
        </row>
        <row r="24">
          <cell r="A24" t="str">
            <v>MA016</v>
          </cell>
          <cell r="B24" t="str">
            <v>MORTERO 1:6 EN OBRA (PEGA)</v>
          </cell>
          <cell r="C24" t="str">
            <v>M3</v>
          </cell>
          <cell r="D24" t="str">
            <v/>
          </cell>
        </row>
        <row r="25">
          <cell r="A25" t="str">
            <v>MA017</v>
          </cell>
          <cell r="B25" t="str">
            <v>FORMALETA PARA MUROS, ALETAS, DISIPADORES Y ESTRIBOS (6 USOS)</v>
          </cell>
          <cell r="C25" t="str">
            <v>M2</v>
          </cell>
          <cell r="D25" t="str">
            <v/>
          </cell>
        </row>
        <row r="26">
          <cell r="A26" t="str">
            <v>MA018</v>
          </cell>
          <cell r="B26">
            <v>468135</v>
          </cell>
          <cell r="C26">
            <v>468135</v>
          </cell>
          <cell r="D26" t="str">
            <v/>
          </cell>
        </row>
        <row r="27">
          <cell r="A27" t="str">
            <v>MA019</v>
          </cell>
          <cell r="B27">
            <v>468135</v>
          </cell>
          <cell r="C27">
            <v>468135</v>
          </cell>
          <cell r="D27" t="str">
            <v/>
          </cell>
        </row>
        <row r="28">
          <cell r="A28">
            <v>468135</v>
          </cell>
          <cell r="B28" t="str">
            <v>MATERIALES</v>
          </cell>
          <cell r="C28">
            <v>468135</v>
          </cell>
          <cell r="D28">
            <v>468135</v>
          </cell>
        </row>
        <row r="29">
          <cell r="A29" t="str">
            <v>MA020</v>
          </cell>
          <cell r="B29" t="str">
            <v>CEMENTO GRIS (50 KG) PORTLAND TIPO I</v>
          </cell>
          <cell r="C29" t="str">
            <v>SC</v>
          </cell>
          <cell r="D29">
            <v>39000</v>
          </cell>
        </row>
        <row r="30">
          <cell r="A30" t="str">
            <v>MA021</v>
          </cell>
          <cell r="B30" t="str">
            <v xml:space="preserve">ARENA DE PEGA </v>
          </cell>
          <cell r="C30" t="str">
            <v>M3</v>
          </cell>
          <cell r="D30">
            <v>50000</v>
          </cell>
        </row>
        <row r="31">
          <cell r="A31" t="str">
            <v>MA022</v>
          </cell>
          <cell r="B31" t="str">
            <v xml:space="preserve">ARENA DE REVOQUE </v>
          </cell>
          <cell r="C31" t="str">
            <v>M3</v>
          </cell>
          <cell r="D31">
            <v>50000</v>
          </cell>
        </row>
        <row r="32">
          <cell r="A32" t="str">
            <v>MA023</v>
          </cell>
          <cell r="B32" t="str">
            <v>ARENA FINA PARA CONCRETOS</v>
          </cell>
          <cell r="C32" t="str">
            <v>M3</v>
          </cell>
          <cell r="D32">
            <v>50000</v>
          </cell>
        </row>
        <row r="33">
          <cell r="A33" t="str">
            <v>MA024</v>
          </cell>
          <cell r="B33" t="str">
            <v xml:space="preserve">MATERIAL MIXTO DE RIO -  </v>
          </cell>
          <cell r="C33" t="str">
            <v>M3</v>
          </cell>
          <cell r="D33">
            <v>50000</v>
          </cell>
        </row>
        <row r="34">
          <cell r="A34" t="str">
            <v>MA025</v>
          </cell>
          <cell r="B34" t="str">
            <v>AGUA</v>
          </cell>
          <cell r="C34" t="str">
            <v>LT</v>
          </cell>
          <cell r="D34">
            <v>50</v>
          </cell>
        </row>
        <row r="35">
          <cell r="A35" t="str">
            <v>MA026</v>
          </cell>
          <cell r="B35" t="str">
            <v xml:space="preserve"> Impermeabilizante para concreto tipo sika plastocrete o similar</v>
          </cell>
          <cell r="C35" t="str">
            <v>KG</v>
          </cell>
          <cell r="D35">
            <v>16000</v>
          </cell>
        </row>
        <row r="36">
          <cell r="A36" t="str">
            <v>MA027</v>
          </cell>
          <cell r="B36" t="str">
            <v>Super T de 19 mm.  (6 usos y incluye desperdicio del 10%)</v>
          </cell>
          <cell r="C36" t="str">
            <v>M2</v>
          </cell>
          <cell r="D36">
            <v>73000</v>
          </cell>
        </row>
        <row r="37">
          <cell r="A37" t="str">
            <v>MA028</v>
          </cell>
          <cell r="B37" t="str">
            <v xml:space="preserve">ACERO REFUERZO G-60 </v>
          </cell>
          <cell r="C37" t="str">
            <v>KG</v>
          </cell>
          <cell r="D37">
            <v>5400</v>
          </cell>
        </row>
        <row r="38">
          <cell r="A38" t="str">
            <v>MA029</v>
          </cell>
          <cell r="B38" t="str">
            <v>ALAMBRE NEGRO PARA AMARRE C 18</v>
          </cell>
          <cell r="C38" t="str">
            <v>KG</v>
          </cell>
          <cell r="D38">
            <v>6800</v>
          </cell>
        </row>
        <row r="39">
          <cell r="A39" t="str">
            <v>MA030</v>
          </cell>
          <cell r="B39" t="str">
            <v>LARGUERO MADERA COMÚN 4CMX8CMX2.80</v>
          </cell>
          <cell r="C39" t="str">
            <v>UN</v>
          </cell>
          <cell r="D39">
            <v>11000</v>
          </cell>
        </row>
        <row r="40">
          <cell r="A40" t="str">
            <v>MA031</v>
          </cell>
          <cell r="B40" t="str">
            <v xml:space="preserve">TABLERO AGLOMERADO MDP (SUPER T) 1.83 X 2.44 </v>
          </cell>
          <cell r="C40" t="str">
            <v>UN</v>
          </cell>
          <cell r="D40">
            <v>149000</v>
          </cell>
        </row>
        <row r="41">
          <cell r="A41" t="str">
            <v>MA032</v>
          </cell>
          <cell r="B41" t="str">
            <v>CLAVOS COMUNES 1½ A 3½"</v>
          </cell>
          <cell r="C41" t="str">
            <v>LB</v>
          </cell>
          <cell r="D41">
            <v>3600</v>
          </cell>
        </row>
        <row r="42">
          <cell r="A42" t="str">
            <v>MA033</v>
          </cell>
          <cell r="B42" t="str">
            <v>ESFERA REFLECTIVA</v>
          </cell>
          <cell r="C42" t="str">
            <v>KG</v>
          </cell>
          <cell r="D42">
            <v>6200</v>
          </cell>
        </row>
        <row r="43">
          <cell r="A43" t="str">
            <v>MA034</v>
          </cell>
          <cell r="B43" t="str">
            <v>PINTURA ACRILICA EN FRIO</v>
          </cell>
          <cell r="C43" t="str">
            <v>GAL</v>
          </cell>
          <cell r="D43">
            <v>92900</v>
          </cell>
        </row>
        <row r="44">
          <cell r="A44" t="str">
            <v>MA035</v>
          </cell>
          <cell r="B44" t="str">
            <v>MEZCLA ASFÁLTICA MDC-25 (RODADURA  1" AL 5.6% - INVÍAS)</v>
          </cell>
          <cell r="C44" t="str">
            <v>TON</v>
          </cell>
          <cell r="D44">
            <v>319277</v>
          </cell>
        </row>
        <row r="45">
          <cell r="A45" t="str">
            <v>MA036</v>
          </cell>
          <cell r="B45" t="str">
            <v>PARAL EN ÁNGULO 2"X2"X1/4" Y BRAZO EN ÁNGULO 2"X2"X1/8</v>
          </cell>
          <cell r="C45" t="str">
            <v>UN</v>
          </cell>
          <cell r="D45">
            <v>112000</v>
          </cell>
        </row>
        <row r="46">
          <cell r="A46" t="str">
            <v>MA037</v>
          </cell>
          <cell r="B46" t="str">
            <v>Tablero en lamina galvanizada cal. 16" de 60cmx60cm</v>
          </cell>
          <cell r="C46" t="str">
            <v>UN</v>
          </cell>
          <cell r="D46">
            <v>85000</v>
          </cell>
        </row>
        <row r="47">
          <cell r="A47" t="str">
            <v>MA038</v>
          </cell>
          <cell r="B47" t="str">
            <v>VALLA 1 (12,0X4,0M). INCLUYE ESTRUCTURA METÁLICA PARA FIJACIÓN Y SOPORTE</v>
          </cell>
          <cell r="C47" t="str">
            <v>UN</v>
          </cell>
          <cell r="D47">
            <v>4562000</v>
          </cell>
        </row>
        <row r="48">
          <cell r="A48" t="str">
            <v>MA039</v>
          </cell>
          <cell r="B48" t="str">
            <v>VALLA 2 (3,0X2,0M). INCLUYE ESTRUCTURA METÁLICA PARA FIJACIÓN Y SOPORTE</v>
          </cell>
          <cell r="C48" t="str">
            <v>UN</v>
          </cell>
          <cell r="D48">
            <v>1019000</v>
          </cell>
        </row>
        <row r="49">
          <cell r="A49" t="str">
            <v>MA040</v>
          </cell>
          <cell r="B49" t="str">
            <v>VALLA 3 (3,0X2,0M). NO INCLUYE ESTRUCTURA METÁLICA PARA FIJACIÓN Y SOPORTE (SOLO LONA)</v>
          </cell>
          <cell r="C49" t="str">
            <v>UN</v>
          </cell>
          <cell r="D49">
            <v>655000</v>
          </cell>
        </row>
        <row r="50">
          <cell r="A50" t="str">
            <v>MA041</v>
          </cell>
          <cell r="B50" t="str">
            <v>VALLA 4 (2,0X2,0M). NO INCLUYE ESTRUCTURA METÁLICA PARA FIJACIÓN Y SOPORTE (SOLO LONA)</v>
          </cell>
          <cell r="C50" t="str">
            <v>UN</v>
          </cell>
          <cell r="D50">
            <v>88000</v>
          </cell>
        </row>
        <row r="51">
          <cell r="A51" t="str">
            <v>MA042</v>
          </cell>
          <cell r="B51" t="str">
            <v>VALLA 5 (0,9X0,5M). NO INCLUYE ESTRUCTURA METÁLICA PARA FIJACIÓN Y SOPORTE (SOLO LONA)</v>
          </cell>
          <cell r="C51" t="str">
            <v>UN</v>
          </cell>
          <cell r="D51">
            <v>41000</v>
          </cell>
        </row>
        <row r="52">
          <cell r="A52" t="str">
            <v>MA043</v>
          </cell>
          <cell r="B52" t="str">
            <v>Estacas de topografía</v>
          </cell>
          <cell r="C52" t="str">
            <v>UN</v>
          </cell>
          <cell r="D52">
            <v>1000</v>
          </cell>
        </row>
        <row r="53">
          <cell r="A53" t="str">
            <v>MA044</v>
          </cell>
          <cell r="B53" t="str">
            <v>CAN EN MADERA PARA ENTIBADO</v>
          </cell>
          <cell r="C53" t="str">
            <v>UN</v>
          </cell>
          <cell r="D53">
            <v>16000</v>
          </cell>
        </row>
        <row r="54">
          <cell r="A54" t="str">
            <v>MA045</v>
          </cell>
          <cell r="B54" t="str">
            <v>TABLA EN MADERA DE 18cmx2.5cmx3.0cm</v>
          </cell>
          <cell r="C54" t="str">
            <v>UN</v>
          </cell>
          <cell r="D54">
            <v>17000</v>
          </cell>
        </row>
        <row r="55">
          <cell r="A55" t="str">
            <v>MA046</v>
          </cell>
          <cell r="B55" t="str">
            <v>PIEDRA RODADA DE RIO TAMAÑO MAXIMO 1"</v>
          </cell>
          <cell r="C55" t="str">
            <v>M3</v>
          </cell>
          <cell r="D55">
            <v>67000</v>
          </cell>
        </row>
        <row r="56">
          <cell r="A56" t="str">
            <v>MA047</v>
          </cell>
          <cell r="B56" t="str">
            <v>MATERIAL DE AFIRMADO</v>
          </cell>
          <cell r="C56" t="str">
            <v>M3</v>
          </cell>
          <cell r="D56">
            <v>39000</v>
          </cell>
        </row>
        <row r="57">
          <cell r="A57" t="str">
            <v>MA048</v>
          </cell>
          <cell r="B57" t="str">
            <v>Dilataciones en madera 1.5 x 8 cm</v>
          </cell>
          <cell r="C57" t="str">
            <v>UN</v>
          </cell>
          <cell r="D57">
            <v>4000</v>
          </cell>
        </row>
        <row r="58">
          <cell r="A58" t="str">
            <v>MA049</v>
          </cell>
          <cell r="B58" t="str">
            <v>Desmoldante para facil desencofre de concreto y protección de formaletas</v>
          </cell>
          <cell r="C58" t="str">
            <v>KG</v>
          </cell>
          <cell r="D58">
            <v>12000</v>
          </cell>
        </row>
        <row r="59">
          <cell r="A59" t="str">
            <v>MA050</v>
          </cell>
          <cell r="B59" t="str">
            <v>Cintilla de poliuretano tipo sellalon</v>
          </cell>
          <cell r="C59" t="str">
            <v>ML</v>
          </cell>
          <cell r="D59">
            <v>550</v>
          </cell>
        </row>
        <row r="60">
          <cell r="A60" t="str">
            <v>MA051</v>
          </cell>
          <cell r="B60" t="str">
            <v>Antisol blanco</v>
          </cell>
          <cell r="C60" t="str">
            <v>KG</v>
          </cell>
          <cell r="D60">
            <v>7500</v>
          </cell>
        </row>
        <row r="61">
          <cell r="A61" t="str">
            <v>MA052</v>
          </cell>
          <cell r="B61" t="str">
            <v>loseta de cemento guia tactil, formato 40 x 40.</v>
          </cell>
          <cell r="C61" t="str">
            <v>UN</v>
          </cell>
          <cell r="D61">
            <v>60452</v>
          </cell>
        </row>
        <row r="62">
          <cell r="A62" t="str">
            <v>MA053</v>
          </cell>
          <cell r="B62" t="str">
            <v>Malla Electrosoldada 15x15cm Diametro 4.0mm (D-084)</v>
          </cell>
          <cell r="C62" t="str">
            <v>M2</v>
          </cell>
          <cell r="D62">
            <v>6800</v>
          </cell>
        </row>
        <row r="63">
          <cell r="A63" t="str">
            <v>MA054</v>
          </cell>
          <cell r="B63" t="str">
            <v>Rejilla tipo basculante compuesta por un marco, ala, bisagra o punto de pivote.</v>
          </cell>
          <cell r="C63" t="str">
            <v>UN</v>
          </cell>
          <cell r="D63">
            <v>180000</v>
          </cell>
        </row>
        <row r="64">
          <cell r="A64" t="str">
            <v>MA055</v>
          </cell>
          <cell r="B64" t="str">
            <v>Tapa circular con bloqueo mediante 3  pestañas y marco de fundición</v>
          </cell>
          <cell r="C64" t="str">
            <v>UN</v>
          </cell>
          <cell r="D64">
            <v>197205</v>
          </cell>
        </row>
        <row r="65">
          <cell r="A65" t="str">
            <v>MA056</v>
          </cell>
          <cell r="B65" t="str">
            <v>Pate de polipropileno para pozo de 330 x160 mm</v>
          </cell>
          <cell r="C65" t="str">
            <v>UN</v>
          </cell>
          <cell r="D65">
            <v>10780</v>
          </cell>
        </row>
        <row r="66">
          <cell r="A66" t="str">
            <v>MA057</v>
          </cell>
          <cell r="B66" t="str">
            <v>Cono asimetrico en concreto simple</v>
          </cell>
          <cell r="C66" t="str">
            <v>UN</v>
          </cell>
          <cell r="D66">
            <v>129737</v>
          </cell>
        </row>
        <row r="67">
          <cell r="A67" t="str">
            <v>MA058</v>
          </cell>
          <cell r="B67" t="str">
            <v>Base manhol 125x125x100 en concreto simple</v>
          </cell>
          <cell r="C67" t="str">
            <v>UN</v>
          </cell>
          <cell r="D67">
            <v>382810</v>
          </cell>
        </row>
        <row r="68">
          <cell r="A68" t="str">
            <v>MA059</v>
          </cell>
          <cell r="B68" t="str">
            <v>Anillo prefabricado de concreto simple de 100 cmm D interior y 50 cm de alto</v>
          </cell>
          <cell r="C68" t="str">
            <v>UN</v>
          </cell>
          <cell r="D68">
            <v>91851</v>
          </cell>
        </row>
        <row r="69">
          <cell r="A69" t="str">
            <v>MA060</v>
          </cell>
          <cell r="B69" t="str">
            <v>Disolvente para pintura acrilica</v>
          </cell>
          <cell r="C69" t="str">
            <v>gal</v>
          </cell>
          <cell r="D69">
            <v>21000</v>
          </cell>
        </row>
        <row r="70">
          <cell r="A70" t="str">
            <v>MA061</v>
          </cell>
          <cell r="B70" t="str">
            <v>Bloque de concreto 15 x 20 x 40</v>
          </cell>
          <cell r="C70" t="str">
            <v>UN</v>
          </cell>
          <cell r="D70">
            <v>2700</v>
          </cell>
        </row>
        <row r="71">
          <cell r="A71" t="str">
            <v>MA062</v>
          </cell>
          <cell r="B71" t="str">
            <v>Sistema Epoxico para anclaje de barras</v>
          </cell>
          <cell r="C71" t="str">
            <v>Kg</v>
          </cell>
          <cell r="D71">
            <v>113711</v>
          </cell>
        </row>
        <row r="72">
          <cell r="A72" t="str">
            <v>MA063</v>
          </cell>
          <cell r="B72" t="str">
            <v>Aro base y aro tapa de Hierrro Fundido ø=0,60m</v>
          </cell>
          <cell r="C72" t="str">
            <v>Unidad</v>
          </cell>
          <cell r="D72">
            <v>280000</v>
          </cell>
        </row>
        <row r="73">
          <cell r="A73" t="str">
            <v>MA064</v>
          </cell>
          <cell r="B73" t="str">
            <v>Tubería PVC Sanitaria de 12"</v>
          </cell>
          <cell r="C73" t="str">
            <v>ml</v>
          </cell>
          <cell r="D73">
            <v>105000</v>
          </cell>
        </row>
        <row r="74">
          <cell r="A74" t="str">
            <v>MA065</v>
          </cell>
          <cell r="B74" t="str">
            <v>Tubería PVC Sanitaria de 10"</v>
          </cell>
          <cell r="C74" t="str">
            <v>ml</v>
          </cell>
          <cell r="D74">
            <v>72000</v>
          </cell>
        </row>
        <row r="75">
          <cell r="A75" t="str">
            <v>MA066</v>
          </cell>
          <cell r="B75" t="str">
            <v>Lubricante para instalación de tubería</v>
          </cell>
          <cell r="C75" t="str">
            <v>lb</v>
          </cell>
          <cell r="D75">
            <v>18000</v>
          </cell>
        </row>
        <row r="76">
          <cell r="A76" t="str">
            <v>MA067</v>
          </cell>
          <cell r="B76" t="str">
            <v>accesorios (union - codo - TE ) pvc 4"</v>
          </cell>
          <cell r="C76" t="str">
            <v xml:space="preserve">und </v>
          </cell>
          <cell r="D76">
            <v>10000</v>
          </cell>
        </row>
        <row r="77">
          <cell r="A77" t="str">
            <v>MA068</v>
          </cell>
          <cell r="B77" t="str">
            <v>Accesorios de empalme - anillo caucho 12"</v>
          </cell>
          <cell r="C77" t="str">
            <v>un</v>
          </cell>
          <cell r="D77">
            <v>28195</v>
          </cell>
        </row>
        <row r="78">
          <cell r="A78" t="str">
            <v>MA069</v>
          </cell>
          <cell r="B78" t="str">
            <v>Tuberia PVC Acueducto D=4" RDE 21</v>
          </cell>
          <cell r="C78" t="str">
            <v>ml</v>
          </cell>
          <cell r="D78">
            <v>46000</v>
          </cell>
        </row>
        <row r="79">
          <cell r="A79" t="str">
            <v>MA070</v>
          </cell>
          <cell r="B79" t="str">
            <v>Tuberia PVC Acueducto D=2" RDE 21</v>
          </cell>
          <cell r="C79" t="str">
            <v>ml</v>
          </cell>
          <cell r="D79">
            <v>15000</v>
          </cell>
        </row>
        <row r="80">
          <cell r="A80" t="str">
            <v>MA071</v>
          </cell>
          <cell r="B80" t="str">
            <v>Limpiador PVC</v>
          </cell>
          <cell r="C80" t="str">
            <v>1/4 galon</v>
          </cell>
          <cell r="D80">
            <v>27000</v>
          </cell>
        </row>
        <row r="81">
          <cell r="A81" t="str">
            <v>MA072</v>
          </cell>
          <cell r="B81" t="str">
            <v xml:space="preserve">Tubo de presión D= 1/2" RDE 9 PVC 500 PSI </v>
          </cell>
          <cell r="C81" t="str">
            <v>ml</v>
          </cell>
          <cell r="D81">
            <v>3500</v>
          </cell>
        </row>
        <row r="82">
          <cell r="A82" t="str">
            <v>MA073</v>
          </cell>
          <cell r="B82" t="str">
            <v xml:space="preserve">Collarin de derivación PVC 4"X1/2" para acueducto </v>
          </cell>
          <cell r="C82" t="str">
            <v>unidad</v>
          </cell>
          <cell r="D82">
            <v>27000</v>
          </cell>
        </row>
        <row r="83">
          <cell r="A83" t="str">
            <v>MA074</v>
          </cell>
          <cell r="B83" t="str">
            <v xml:space="preserve">Collarin de derivación PVC 2"X1/2" para acueducto </v>
          </cell>
          <cell r="C83" t="str">
            <v>unidad</v>
          </cell>
          <cell r="D83">
            <v>16000</v>
          </cell>
        </row>
        <row r="84">
          <cell r="A84" t="str">
            <v>MA075</v>
          </cell>
          <cell r="B84" t="str">
            <v>Registro de corte incorporación de 1/2" para acueducto</v>
          </cell>
          <cell r="C84" t="str">
            <v>unidad</v>
          </cell>
          <cell r="D84">
            <v>23300</v>
          </cell>
        </row>
        <row r="85">
          <cell r="A85" t="str">
            <v>MA076</v>
          </cell>
          <cell r="B85" t="str">
            <v>Bordillo barrera rectoprefabricado 15x45x80</v>
          </cell>
          <cell r="C85" t="str">
            <v>unidad</v>
          </cell>
          <cell r="D85">
            <v>40000</v>
          </cell>
        </row>
        <row r="86">
          <cell r="A86" t="str">
            <v>MA077</v>
          </cell>
          <cell r="B86" t="str">
            <v>Cinta PVC Sika Waterbar O15</v>
          </cell>
          <cell r="C86" t="str">
            <v>ml</v>
          </cell>
          <cell r="D86">
            <v>76000</v>
          </cell>
        </row>
        <row r="87">
          <cell r="A87" t="str">
            <v>MA078</v>
          </cell>
          <cell r="B87" t="str">
            <v xml:space="preserve">Cinta PVC Sika Waterbar O22 </v>
          </cell>
          <cell r="C87" t="str">
            <v>ml</v>
          </cell>
          <cell r="D87">
            <v>86000</v>
          </cell>
        </row>
        <row r="88">
          <cell r="A88" t="str">
            <v>MA079</v>
          </cell>
          <cell r="B88" t="str">
            <v xml:space="preserve">telera en madera 0,90 *1,35 </v>
          </cell>
          <cell r="C88" t="str">
            <v xml:space="preserve">und </v>
          </cell>
          <cell r="D88">
            <v>30000</v>
          </cell>
        </row>
        <row r="89">
          <cell r="A89" t="str">
            <v>MA080</v>
          </cell>
          <cell r="B89" t="str">
            <v>Accesorios de empalme - anillo caucho 24"</v>
          </cell>
          <cell r="C89" t="str">
            <v>unidad</v>
          </cell>
          <cell r="D89">
            <v>104460</v>
          </cell>
        </row>
        <row r="90">
          <cell r="A90" t="str">
            <v>MA081</v>
          </cell>
          <cell r="B90" t="str">
            <v>Piedra Bolo Tamaño max. 12"</v>
          </cell>
          <cell r="C90" t="str">
            <v>m3</v>
          </cell>
          <cell r="D90">
            <v>76000</v>
          </cell>
        </row>
        <row r="91">
          <cell r="A91" t="str">
            <v>MA082</v>
          </cell>
          <cell r="B91" t="str">
            <v>Material afirmado de la zona</v>
          </cell>
          <cell r="C91" t="str">
            <v>m3</v>
          </cell>
          <cell r="D91">
            <v>25000</v>
          </cell>
        </row>
        <row r="92">
          <cell r="A92" t="str">
            <v>MA083</v>
          </cell>
          <cell r="B92" t="str">
            <v>gavion triple torcion (2 x 1 x 1) cal 13 hueco de 8 x 10cm</v>
          </cell>
          <cell r="C92" t="str">
            <v xml:space="preserve">und </v>
          </cell>
          <cell r="D92">
            <v>150000</v>
          </cell>
        </row>
        <row r="93">
          <cell r="A93" t="str">
            <v>MA084</v>
          </cell>
          <cell r="B93" t="str">
            <v xml:space="preserve">alambre galvanizado calibre 13 </v>
          </cell>
          <cell r="C93" t="str">
            <v>kg</v>
          </cell>
          <cell r="D93">
            <v>10500</v>
          </cell>
        </row>
        <row r="94">
          <cell r="A94" t="str">
            <v>MA085</v>
          </cell>
          <cell r="B94" t="str">
            <v xml:space="preserve">piedra selecionada </v>
          </cell>
          <cell r="C94" t="str">
            <v>m3</v>
          </cell>
          <cell r="D94">
            <v>70000</v>
          </cell>
        </row>
        <row r="95">
          <cell r="A95" t="str">
            <v>MA086</v>
          </cell>
          <cell r="B95" t="str">
            <v>tuberia pvc sanitaria Perforada de 4´´</v>
          </cell>
          <cell r="C95" t="str">
            <v xml:space="preserve">ml </v>
          </cell>
          <cell r="D95">
            <v>17000</v>
          </cell>
        </row>
        <row r="96">
          <cell r="A96" t="str">
            <v>MA087</v>
          </cell>
          <cell r="B96" t="str">
            <v>Geotextil NT 2500 1mt Largo 1 X 3.5mt Ancho</v>
          </cell>
          <cell r="C96" t="str">
            <v>M2</v>
          </cell>
          <cell r="D96">
            <v>10200</v>
          </cell>
        </row>
        <row r="97">
          <cell r="A97" t="str">
            <v>MA088</v>
          </cell>
          <cell r="B97" t="str">
            <v xml:space="preserve">Tela cerramiento verde 4" h=2.5 m
</v>
          </cell>
          <cell r="C97" t="str">
            <v>m</v>
          </cell>
          <cell r="D97">
            <v>3200</v>
          </cell>
        </row>
        <row r="98">
          <cell r="A98" t="str">
            <v>MA089</v>
          </cell>
          <cell r="B98" t="str">
            <v xml:space="preserve">Varillón en madera de 2"*2"x 3m
</v>
          </cell>
          <cell r="C98" t="str">
            <v>m</v>
          </cell>
          <cell r="D98">
            <v>6200</v>
          </cell>
        </row>
        <row r="99">
          <cell r="A99" t="str">
            <v>MA090</v>
          </cell>
          <cell r="B99" t="str">
            <v xml:space="preserve">Grapas y otros
</v>
          </cell>
          <cell r="C99" t="str">
            <v>kg</v>
          </cell>
          <cell r="D99">
            <v>7800</v>
          </cell>
        </row>
      </sheetData>
      <sheetData sheetId="12">
        <row r="1">
          <cell r="A1" t="str">
            <v>DEPARTAMENTO DE ANTIOQUIA</v>
          </cell>
          <cell r="B1">
            <v>7800</v>
          </cell>
          <cell r="C1">
            <v>7800</v>
          </cell>
          <cell r="D1">
            <v>7800</v>
          </cell>
          <cell r="E1">
            <v>7800</v>
          </cell>
          <cell r="F1" t="str">
            <v/>
          </cell>
          <cell r="G1">
            <v>7800</v>
          </cell>
        </row>
        <row r="2">
          <cell r="A2" t="str">
            <v>MUNICIPIO DE DABEIBA</v>
          </cell>
          <cell r="B2">
            <v>7800</v>
          </cell>
          <cell r="C2">
            <v>7800</v>
          </cell>
          <cell r="D2">
            <v>7800</v>
          </cell>
          <cell r="E2">
            <v>7800</v>
          </cell>
          <cell r="F2">
            <v>7800</v>
          </cell>
          <cell r="G2">
            <v>7800</v>
          </cell>
        </row>
        <row r="3">
          <cell r="A3" t="str">
            <v>CONSTRUCCION DE MUROS DE CONTENCION EN CONCRETO REFORZADO PARA EMERGENCIA EN LA VIA QUE CONDUCE AL CORREGIMIENTO DE URAMA  KM 0+22 (SECTOR LOS COCOS)  EN EL MUNICIPIO DE DABEIBA ANTIOQUIA.</v>
          </cell>
          <cell r="B3">
            <v>7800</v>
          </cell>
          <cell r="C3">
            <v>7800</v>
          </cell>
          <cell r="D3">
            <v>7800</v>
          </cell>
          <cell r="E3">
            <v>7800</v>
          </cell>
          <cell r="F3">
            <v>7800</v>
          </cell>
          <cell r="G3">
            <v>7800</v>
          </cell>
        </row>
        <row r="4">
          <cell r="A4">
            <v>7800</v>
          </cell>
          <cell r="B4">
            <v>7800</v>
          </cell>
          <cell r="C4">
            <v>7800</v>
          </cell>
          <cell r="D4">
            <v>7800</v>
          </cell>
          <cell r="E4">
            <v>7800</v>
          </cell>
          <cell r="F4">
            <v>7800</v>
          </cell>
          <cell r="G4">
            <v>7800</v>
          </cell>
        </row>
        <row r="5">
          <cell r="A5" t="str">
            <v>ANÁLISIS DE PRECIOS UNITARIOS</v>
          </cell>
          <cell r="B5">
            <v>7800</v>
          </cell>
          <cell r="C5">
            <v>7800</v>
          </cell>
          <cell r="D5">
            <v>7800</v>
          </cell>
          <cell r="E5">
            <v>7800</v>
          </cell>
          <cell r="F5">
            <v>7800</v>
          </cell>
          <cell r="G5">
            <v>7800</v>
          </cell>
        </row>
        <row r="6">
          <cell r="A6">
            <v>7800</v>
          </cell>
          <cell r="B6">
            <v>7800</v>
          </cell>
          <cell r="C6">
            <v>7800</v>
          </cell>
          <cell r="D6">
            <v>7800</v>
          </cell>
          <cell r="E6">
            <v>7800</v>
          </cell>
          <cell r="F6">
            <v>7800</v>
          </cell>
          <cell r="G6">
            <v>7800</v>
          </cell>
        </row>
        <row r="7">
          <cell r="A7" t="str">
            <v>ITEM</v>
          </cell>
          <cell r="B7" t="str">
            <v>DESCRIPCIÓN</v>
          </cell>
          <cell r="C7">
            <v>7800</v>
          </cell>
          <cell r="D7">
            <v>7800</v>
          </cell>
          <cell r="E7" t="str">
            <v>UNIDAD</v>
          </cell>
          <cell r="F7" t="str">
            <v>CANTIDAD</v>
          </cell>
          <cell r="G7" t="str">
            <v>COSTO DIRECTO</v>
          </cell>
        </row>
        <row r="8">
          <cell r="A8" t="str">
            <v>MA001</v>
          </cell>
          <cell r="B8" t="str">
            <v>CONCRETO 2000 PSI (140 MPA) EN OBRA</v>
          </cell>
          <cell r="C8">
            <v>7800</v>
          </cell>
          <cell r="D8">
            <v>7800</v>
          </cell>
          <cell r="E8" t="str">
            <v>M3</v>
          </cell>
          <cell r="F8" t="str">
            <v>N.D</v>
          </cell>
          <cell r="G8">
            <v>425262</v>
          </cell>
        </row>
        <row r="9">
          <cell r="A9">
            <v>425262</v>
          </cell>
          <cell r="B9">
            <v>425262</v>
          </cell>
          <cell r="C9">
            <v>425262</v>
          </cell>
          <cell r="D9">
            <v>425262</v>
          </cell>
          <cell r="E9">
            <v>425262</v>
          </cell>
          <cell r="F9">
            <v>425262</v>
          </cell>
          <cell r="G9">
            <v>425262</v>
          </cell>
        </row>
        <row r="10">
          <cell r="A10" t="str">
            <v>1. COSTOS DIRECTOS</v>
          </cell>
          <cell r="B10">
            <v>425262</v>
          </cell>
          <cell r="C10">
            <v>425262</v>
          </cell>
          <cell r="D10">
            <v>425262</v>
          </cell>
          <cell r="E10">
            <v>425262</v>
          </cell>
          <cell r="F10">
            <v>425262</v>
          </cell>
          <cell r="G10">
            <v>425262</v>
          </cell>
        </row>
        <row r="11">
          <cell r="A11">
            <v>425262</v>
          </cell>
          <cell r="B11">
            <v>425262</v>
          </cell>
          <cell r="C11">
            <v>425262</v>
          </cell>
          <cell r="D11">
            <v>425262</v>
          </cell>
          <cell r="E11">
            <v>425262</v>
          </cell>
          <cell r="F11">
            <v>425262</v>
          </cell>
          <cell r="G11">
            <v>425262</v>
          </cell>
        </row>
        <row r="12">
          <cell r="A12" t="str">
            <v>I. EQUIPO</v>
          </cell>
          <cell r="B12">
            <v>425262</v>
          </cell>
          <cell r="C12">
            <v>425262</v>
          </cell>
          <cell r="D12">
            <v>425262</v>
          </cell>
          <cell r="E12">
            <v>425262</v>
          </cell>
          <cell r="F12">
            <v>425262</v>
          </cell>
          <cell r="G12">
            <v>425262</v>
          </cell>
        </row>
        <row r="13">
          <cell r="A13" t="str">
            <v>CÓDIGO</v>
          </cell>
          <cell r="B13" t="str">
            <v>DESCRIPCIÓN</v>
          </cell>
          <cell r="C13">
            <v>425262</v>
          </cell>
          <cell r="D13" t="str">
            <v>UNIDAD</v>
          </cell>
          <cell r="E13" t="str">
            <v>TARIFA</v>
          </cell>
          <cell r="F13" t="str">
            <v>RENDIMIENTO</v>
          </cell>
          <cell r="G13" t="str">
            <v>VR. UNITARIO</v>
          </cell>
        </row>
        <row r="14">
          <cell r="A14" t="str">
            <v>EQ004</v>
          </cell>
          <cell r="B14" t="str">
            <v>CONCRETADORA 1.5 SACOS A GASOLINA</v>
          </cell>
          <cell r="C14">
            <v>425262</v>
          </cell>
          <cell r="D14" t="str">
            <v>DÍA</v>
          </cell>
          <cell r="E14">
            <v>62000</v>
          </cell>
          <cell r="F14">
            <v>8</v>
          </cell>
          <cell r="G14">
            <v>7750</v>
          </cell>
        </row>
        <row r="15">
          <cell r="A15" t="str">
            <v>EQ001</v>
          </cell>
          <cell r="B15" t="str">
            <v>HERRAMIENTA MENOR (10% DE LA MANO DE OBRA)</v>
          </cell>
          <cell r="C15">
            <v>7750</v>
          </cell>
          <cell r="D15" t="str">
            <v>%</v>
          </cell>
          <cell r="E15">
            <v>0.1</v>
          </cell>
          <cell r="F15">
            <v>52919.75</v>
          </cell>
          <cell r="G15">
            <v>5291.9750000000004</v>
          </cell>
        </row>
        <row r="16">
          <cell r="A16">
            <v>5291.97265625</v>
          </cell>
          <cell r="B16">
            <v>5291.97265625</v>
          </cell>
          <cell r="C16">
            <v>5291.97265625</v>
          </cell>
          <cell r="D16">
            <v>5291.97265625</v>
          </cell>
          <cell r="E16">
            <v>5291.97265625</v>
          </cell>
          <cell r="F16" t="str">
            <v>SUBTOTAL</v>
          </cell>
          <cell r="G16">
            <v>13041.975</v>
          </cell>
        </row>
        <row r="17">
          <cell r="A17">
            <v>13041.96875</v>
          </cell>
          <cell r="B17">
            <v>13041.96875</v>
          </cell>
          <cell r="C17">
            <v>13041.96875</v>
          </cell>
          <cell r="D17">
            <v>13041.96875</v>
          </cell>
          <cell r="E17">
            <v>13041.96875</v>
          </cell>
          <cell r="F17">
            <v>13041.96875</v>
          </cell>
          <cell r="G17">
            <v>13041.96875</v>
          </cell>
        </row>
        <row r="18">
          <cell r="A18" t="str">
            <v>II. MATERIALES</v>
          </cell>
          <cell r="B18">
            <v>13041.96875</v>
          </cell>
          <cell r="C18">
            <v>13041.96875</v>
          </cell>
          <cell r="D18">
            <v>13041.96875</v>
          </cell>
          <cell r="E18">
            <v>13041.96875</v>
          </cell>
          <cell r="F18">
            <v>13041.96875</v>
          </cell>
          <cell r="G18">
            <v>13041.96875</v>
          </cell>
        </row>
        <row r="19">
          <cell r="A19" t="str">
            <v>CÓDIGO</v>
          </cell>
          <cell r="B19" t="str">
            <v>DESCRIPCIÓN</v>
          </cell>
          <cell r="C19" t="str">
            <v>UNIDAD</v>
          </cell>
          <cell r="D19" t="str">
            <v>CANTIDAD</v>
          </cell>
          <cell r="E19" t="str">
            <v>DESP.</v>
          </cell>
          <cell r="F19" t="str">
            <v>PRECIO UNIT.</v>
          </cell>
          <cell r="G19" t="str">
            <v>VR. UNITARIO</v>
          </cell>
        </row>
        <row r="20">
          <cell r="A20" t="str">
            <v>MA020</v>
          </cell>
          <cell r="B20" t="str">
            <v>CEMENTO GRIS (50 KG) PORTLAND TIPO I</v>
          </cell>
          <cell r="C20" t="str">
            <v>SC</v>
          </cell>
          <cell r="D20">
            <v>6</v>
          </cell>
          <cell r="E20">
            <v>0.05</v>
          </cell>
          <cell r="F20">
            <v>39000</v>
          </cell>
          <cell r="G20">
            <v>245700</v>
          </cell>
        </row>
        <row r="21">
          <cell r="A21" t="str">
            <v>MA024</v>
          </cell>
          <cell r="B21" t="str">
            <v xml:space="preserve">MATERIAL MIXTO DE RIO -  </v>
          </cell>
          <cell r="C21" t="str">
            <v>M3</v>
          </cell>
          <cell r="D21">
            <v>1.5</v>
          </cell>
          <cell r="E21">
            <v>0.05</v>
          </cell>
          <cell r="F21">
            <v>50000</v>
          </cell>
          <cell r="G21">
            <v>78750</v>
          </cell>
        </row>
        <row r="22">
          <cell r="A22" t="str">
            <v>MA025</v>
          </cell>
          <cell r="B22" t="str">
            <v>AGUA</v>
          </cell>
          <cell r="C22" t="str">
            <v>LT</v>
          </cell>
          <cell r="D22">
            <v>170</v>
          </cell>
          <cell r="E22">
            <v>0.1</v>
          </cell>
          <cell r="F22">
            <v>50</v>
          </cell>
          <cell r="G22">
            <v>9350</v>
          </cell>
        </row>
        <row r="23">
          <cell r="A23" t="str">
            <v/>
          </cell>
          <cell r="B23">
            <v>9350</v>
          </cell>
          <cell r="C23" t="str">
            <v/>
          </cell>
          <cell r="D23">
            <v>9350</v>
          </cell>
          <cell r="E23">
            <v>9350</v>
          </cell>
          <cell r="F23" t="str">
            <v/>
          </cell>
          <cell r="G23" t="str">
            <v/>
          </cell>
        </row>
        <row r="24">
          <cell r="A24">
            <v>9350</v>
          </cell>
          <cell r="B24">
            <v>9350</v>
          </cell>
          <cell r="C24">
            <v>9350</v>
          </cell>
          <cell r="D24">
            <v>9350</v>
          </cell>
          <cell r="E24">
            <v>9350</v>
          </cell>
          <cell r="F24" t="str">
            <v>SUBTOTAL</v>
          </cell>
          <cell r="G24">
            <v>333800</v>
          </cell>
        </row>
        <row r="25">
          <cell r="A25">
            <v>333800</v>
          </cell>
          <cell r="B25">
            <v>333800</v>
          </cell>
          <cell r="C25">
            <v>333800</v>
          </cell>
          <cell r="D25">
            <v>333800</v>
          </cell>
          <cell r="E25">
            <v>333800</v>
          </cell>
          <cell r="F25">
            <v>333800</v>
          </cell>
          <cell r="G25">
            <v>333800</v>
          </cell>
        </row>
        <row r="26">
          <cell r="A26" t="str">
            <v>III. TRANSPORTES</v>
          </cell>
          <cell r="B26">
            <v>333800</v>
          </cell>
          <cell r="C26">
            <v>333800</v>
          </cell>
          <cell r="D26">
            <v>333800</v>
          </cell>
          <cell r="E26">
            <v>333800</v>
          </cell>
          <cell r="F26">
            <v>333800</v>
          </cell>
          <cell r="G26">
            <v>333800</v>
          </cell>
        </row>
        <row r="27">
          <cell r="A27" t="str">
            <v>CÓDIGO</v>
          </cell>
          <cell r="B27" t="str">
            <v>DESCRIPCIÓN</v>
          </cell>
          <cell r="C27" t="str">
            <v>TIPO</v>
          </cell>
          <cell r="D27" t="str">
            <v>VOLUMEN/PESO</v>
          </cell>
          <cell r="E27" t="str">
            <v>DISTANCIA</v>
          </cell>
          <cell r="F27" t="str">
            <v>TARIFA</v>
          </cell>
          <cell r="G27" t="str">
            <v>VR. UNITARIO</v>
          </cell>
        </row>
        <row r="28">
          <cell r="A28" t="str">
            <v/>
          </cell>
          <cell r="B28">
            <v>333800</v>
          </cell>
          <cell r="C28">
            <v>333800</v>
          </cell>
          <cell r="D28">
            <v>333800</v>
          </cell>
          <cell r="E28">
            <v>333800</v>
          </cell>
          <cell r="F28" t="str">
            <v/>
          </cell>
          <cell r="G28" t="str">
            <v/>
          </cell>
        </row>
        <row r="29">
          <cell r="A29" t="str">
            <v>TR001</v>
          </cell>
          <cell r="B29" t="str">
            <v>TRANSPORTE DE INSUMOS GENERALES 0-1KM</v>
          </cell>
          <cell r="C29" t="str">
            <v>INSUMOS</v>
          </cell>
          <cell r="D29">
            <v>0.3</v>
          </cell>
          <cell r="E29">
            <v>20</v>
          </cell>
          <cell r="F29">
            <v>4250</v>
          </cell>
          <cell r="G29">
            <v>25500</v>
          </cell>
        </row>
        <row r="30">
          <cell r="A30">
            <v>25500</v>
          </cell>
          <cell r="B30">
            <v>25500</v>
          </cell>
          <cell r="C30">
            <v>25500</v>
          </cell>
          <cell r="D30">
            <v>25500</v>
          </cell>
          <cell r="E30">
            <v>25500</v>
          </cell>
          <cell r="F30" t="str">
            <v>SUBTOTAL</v>
          </cell>
          <cell r="G30">
            <v>25500</v>
          </cell>
        </row>
        <row r="31">
          <cell r="A31">
            <v>25500</v>
          </cell>
          <cell r="B31">
            <v>25500</v>
          </cell>
          <cell r="C31">
            <v>25500</v>
          </cell>
          <cell r="D31">
            <v>25500</v>
          </cell>
          <cell r="E31">
            <v>25500</v>
          </cell>
          <cell r="F31">
            <v>25500</v>
          </cell>
          <cell r="G31">
            <v>25500</v>
          </cell>
        </row>
        <row r="32">
          <cell r="A32" t="str">
            <v>IV. MANO DE OBRA</v>
          </cell>
          <cell r="B32">
            <v>25500</v>
          </cell>
          <cell r="C32">
            <v>25500</v>
          </cell>
          <cell r="D32">
            <v>25500</v>
          </cell>
          <cell r="E32">
            <v>25500</v>
          </cell>
          <cell r="F32">
            <v>25500</v>
          </cell>
          <cell r="G32">
            <v>25500</v>
          </cell>
        </row>
        <row r="33">
          <cell r="A33" t="str">
            <v>CÓDIGO</v>
          </cell>
          <cell r="B33" t="str">
            <v>CARGOS PERSONAL</v>
          </cell>
          <cell r="C33">
            <v>25500</v>
          </cell>
          <cell r="D33" t="str">
            <v>CANTIDAD</v>
          </cell>
          <cell r="E33" t="str">
            <v>JORNAL TOTAL</v>
          </cell>
          <cell r="F33" t="str">
            <v>RENDIMIENTO</v>
          </cell>
          <cell r="G33" t="str">
            <v>VR. UNITARIO</v>
          </cell>
        </row>
        <row r="34">
          <cell r="A34" t="str">
            <v>MO033</v>
          </cell>
          <cell r="B34" t="str">
            <v>OPERADOR EQUIPO LIVIANO</v>
          </cell>
          <cell r="C34">
            <v>25500</v>
          </cell>
          <cell r="D34">
            <v>1</v>
          </cell>
          <cell r="E34">
            <v>94854</v>
          </cell>
          <cell r="F34">
            <v>8</v>
          </cell>
          <cell r="G34">
            <v>11856.75</v>
          </cell>
        </row>
        <row r="35">
          <cell r="A35" t="str">
            <v>MO032</v>
          </cell>
          <cell r="B35" t="str">
            <v>AYUDANTE RASO</v>
          </cell>
          <cell r="C35">
            <v>11856.75</v>
          </cell>
          <cell r="D35">
            <v>4</v>
          </cell>
          <cell r="E35">
            <v>82126</v>
          </cell>
          <cell r="F35">
            <v>8</v>
          </cell>
          <cell r="G35">
            <v>41063</v>
          </cell>
        </row>
        <row r="36">
          <cell r="A36">
            <v>41063</v>
          </cell>
          <cell r="B36">
            <v>41063</v>
          </cell>
          <cell r="C36">
            <v>41063</v>
          </cell>
          <cell r="D36">
            <v>41063</v>
          </cell>
          <cell r="E36">
            <v>41063</v>
          </cell>
          <cell r="F36">
            <v>41063</v>
          </cell>
          <cell r="G36" t="str">
            <v/>
          </cell>
        </row>
        <row r="37">
          <cell r="A37" t="str">
            <v/>
          </cell>
          <cell r="B37">
            <v>41063</v>
          </cell>
          <cell r="C37">
            <v>41063</v>
          </cell>
          <cell r="D37">
            <v>41063</v>
          </cell>
          <cell r="E37" t="str">
            <v/>
          </cell>
          <cell r="F37" t="str">
            <v/>
          </cell>
          <cell r="G37" t="str">
            <v/>
          </cell>
        </row>
        <row r="38">
          <cell r="A38">
            <v>41063</v>
          </cell>
          <cell r="B38">
            <v>41063</v>
          </cell>
          <cell r="C38">
            <v>41063</v>
          </cell>
          <cell r="D38">
            <v>41063</v>
          </cell>
          <cell r="E38">
            <v>41063</v>
          </cell>
          <cell r="F38" t="str">
            <v>SUBTOTAL</v>
          </cell>
          <cell r="G38">
            <v>52919.75</v>
          </cell>
        </row>
        <row r="39">
          <cell r="A39">
            <v>52919.75</v>
          </cell>
          <cell r="B39">
            <v>52919.75</v>
          </cell>
          <cell r="C39">
            <v>52919.75</v>
          </cell>
          <cell r="D39">
            <v>52919.75</v>
          </cell>
          <cell r="E39">
            <v>52919.75</v>
          </cell>
          <cell r="F39">
            <v>52919.75</v>
          </cell>
          <cell r="G39">
            <v>52919.75</v>
          </cell>
        </row>
        <row r="40">
          <cell r="A40" t="str">
            <v>V. SERVICIOS</v>
          </cell>
          <cell r="B40">
            <v>52919.75</v>
          </cell>
          <cell r="C40">
            <v>52919.75</v>
          </cell>
          <cell r="D40">
            <v>52919.75</v>
          </cell>
          <cell r="E40">
            <v>52919.75</v>
          </cell>
          <cell r="F40">
            <v>52919.75</v>
          </cell>
          <cell r="G40">
            <v>52919.75</v>
          </cell>
        </row>
        <row r="41">
          <cell r="A41" t="str">
            <v>CÓDIGO</v>
          </cell>
          <cell r="B41" t="str">
            <v>DESCRIPCIÓN</v>
          </cell>
          <cell r="C41">
            <v>52919.75</v>
          </cell>
          <cell r="D41" t="str">
            <v>UNIDAD</v>
          </cell>
          <cell r="E41" t="str">
            <v>CANTIDAD</v>
          </cell>
          <cell r="F41" t="str">
            <v>PRECIO UNIT.</v>
          </cell>
          <cell r="G41" t="str">
            <v>VR. UNITARIO</v>
          </cell>
        </row>
        <row r="42">
          <cell r="A42" t="str">
            <v/>
          </cell>
          <cell r="B42">
            <v>52919.75</v>
          </cell>
          <cell r="C42">
            <v>52919.75</v>
          </cell>
          <cell r="D42" t="str">
            <v/>
          </cell>
          <cell r="E42">
            <v>1</v>
          </cell>
          <cell r="F42" t="str">
            <v/>
          </cell>
          <cell r="G42" t="str">
            <v/>
          </cell>
        </row>
        <row r="43">
          <cell r="A43" t="str">
            <v/>
          </cell>
          <cell r="B43">
            <v>1</v>
          </cell>
          <cell r="C43">
            <v>1</v>
          </cell>
          <cell r="D43" t="str">
            <v/>
          </cell>
          <cell r="E43">
            <v>1</v>
          </cell>
          <cell r="F43" t="str">
            <v/>
          </cell>
          <cell r="G43" t="str">
            <v/>
          </cell>
        </row>
        <row r="44">
          <cell r="A44" t="str">
            <v/>
          </cell>
          <cell r="B44">
            <v>1</v>
          </cell>
          <cell r="C44">
            <v>1</v>
          </cell>
          <cell r="D44" t="str">
            <v/>
          </cell>
          <cell r="E44">
            <v>1</v>
          </cell>
          <cell r="F44" t="str">
            <v/>
          </cell>
          <cell r="G44" t="str">
            <v/>
          </cell>
        </row>
        <row r="45">
          <cell r="A45">
            <v>1</v>
          </cell>
          <cell r="B45">
            <v>1</v>
          </cell>
          <cell r="C45">
            <v>1</v>
          </cell>
          <cell r="D45">
            <v>1</v>
          </cell>
          <cell r="E45">
            <v>1</v>
          </cell>
          <cell r="F45" t="str">
            <v>SUBTOTAL</v>
          </cell>
          <cell r="G45" t="str">
            <v/>
          </cell>
        </row>
        <row r="46">
          <cell r="A46">
            <v>1</v>
          </cell>
          <cell r="B46">
            <v>1</v>
          </cell>
          <cell r="C46">
            <v>1</v>
          </cell>
          <cell r="D46">
            <v>1</v>
          </cell>
          <cell r="E46">
            <v>1</v>
          </cell>
          <cell r="F46">
            <v>1</v>
          </cell>
          <cell r="G46">
            <v>1</v>
          </cell>
        </row>
        <row r="47">
          <cell r="A47" t="str">
            <v>TOTAL COSTO DIRECTO</v>
          </cell>
          <cell r="B47">
            <v>1</v>
          </cell>
          <cell r="C47">
            <v>1</v>
          </cell>
          <cell r="D47">
            <v>1</v>
          </cell>
          <cell r="E47">
            <v>1</v>
          </cell>
          <cell r="F47">
            <v>1</v>
          </cell>
          <cell r="G47">
            <v>425262</v>
          </cell>
        </row>
        <row r="48">
          <cell r="A48">
            <v>425262</v>
          </cell>
          <cell r="B48">
            <v>425262</v>
          </cell>
          <cell r="C48">
            <v>425262</v>
          </cell>
          <cell r="D48">
            <v>425262</v>
          </cell>
          <cell r="E48">
            <v>425262</v>
          </cell>
          <cell r="F48">
            <v>425262</v>
          </cell>
          <cell r="G48">
            <v>425262</v>
          </cell>
        </row>
        <row r="49">
          <cell r="A49" t="str">
            <v>2. COSTOS INDIRECTOS</v>
          </cell>
          <cell r="B49">
            <v>425262</v>
          </cell>
          <cell r="C49">
            <v>425262</v>
          </cell>
          <cell r="D49">
            <v>425262</v>
          </cell>
          <cell r="E49">
            <v>425262</v>
          </cell>
          <cell r="F49">
            <v>425262</v>
          </cell>
          <cell r="G49">
            <v>425262</v>
          </cell>
        </row>
        <row r="50">
          <cell r="A50">
            <v>425262</v>
          </cell>
          <cell r="B50">
            <v>425262</v>
          </cell>
          <cell r="C50">
            <v>425262</v>
          </cell>
          <cell r="D50">
            <v>425262</v>
          </cell>
          <cell r="E50">
            <v>425262</v>
          </cell>
          <cell r="F50">
            <v>425262</v>
          </cell>
          <cell r="G50">
            <v>425262</v>
          </cell>
        </row>
        <row r="51">
          <cell r="A51" t="str">
            <v>DESCRIPCIÓN</v>
          </cell>
          <cell r="B51">
            <v>425262</v>
          </cell>
          <cell r="C51">
            <v>425262</v>
          </cell>
          <cell r="D51">
            <v>425262</v>
          </cell>
          <cell r="E51">
            <v>425262</v>
          </cell>
          <cell r="F51" t="str">
            <v>PORCENTAJE</v>
          </cell>
          <cell r="G51" t="str">
            <v>VALOR TOTAL</v>
          </cell>
        </row>
        <row r="52">
          <cell r="A52" t="str">
            <v>ADMINISTRACION</v>
          </cell>
          <cell r="B52">
            <v>425262</v>
          </cell>
          <cell r="C52">
            <v>425262</v>
          </cell>
          <cell r="D52">
            <v>425262</v>
          </cell>
          <cell r="E52">
            <v>425262</v>
          </cell>
          <cell r="F52">
            <v>0.23780000000000001</v>
          </cell>
          <cell r="G52">
            <v>101127.3036</v>
          </cell>
        </row>
        <row r="53">
          <cell r="A53" t="str">
            <v>IMPREVISTOS</v>
          </cell>
          <cell r="B53">
            <v>101127.25</v>
          </cell>
          <cell r="C53">
            <v>101127.25</v>
          </cell>
          <cell r="D53">
            <v>101127.25</v>
          </cell>
          <cell r="E53">
            <v>101127.25</v>
          </cell>
          <cell r="F53" t="str">
            <v/>
          </cell>
          <cell r="G53" t="str">
            <v/>
          </cell>
        </row>
        <row r="54">
          <cell r="A54" t="str">
            <v>UTILIDADES</v>
          </cell>
          <cell r="B54">
            <v>101127.25</v>
          </cell>
          <cell r="C54">
            <v>101127.25</v>
          </cell>
          <cell r="D54">
            <v>101127.25</v>
          </cell>
          <cell r="E54">
            <v>101127.25</v>
          </cell>
          <cell r="F54">
            <v>0.05</v>
          </cell>
          <cell r="G54">
            <v>21263.100000000002</v>
          </cell>
        </row>
        <row r="55">
          <cell r="A55" t="str">
            <v>TOTAL COSTO INDIRECTO</v>
          </cell>
          <cell r="B55">
            <v>21263.09375</v>
          </cell>
          <cell r="C55">
            <v>21263.09375</v>
          </cell>
          <cell r="D55">
            <v>21263.09375</v>
          </cell>
          <cell r="E55">
            <v>21263.09375</v>
          </cell>
          <cell r="F55">
            <v>0.2878</v>
          </cell>
          <cell r="G55">
            <v>122390</v>
          </cell>
        </row>
        <row r="56">
          <cell r="A56">
            <v>122390</v>
          </cell>
          <cell r="B56">
            <v>122390</v>
          </cell>
          <cell r="C56">
            <v>122390</v>
          </cell>
          <cell r="D56">
            <v>122390</v>
          </cell>
          <cell r="E56">
            <v>122390</v>
          </cell>
          <cell r="F56">
            <v>122390</v>
          </cell>
          <cell r="G56">
            <v>122390</v>
          </cell>
        </row>
        <row r="57">
          <cell r="A57" t="str">
            <v>PRECIO UNITARIO TOTAL APROXIMADO AL PESO</v>
          </cell>
          <cell r="B57">
            <v>122390</v>
          </cell>
          <cell r="C57">
            <v>122390</v>
          </cell>
          <cell r="D57">
            <v>122390</v>
          </cell>
          <cell r="E57">
            <v>122390</v>
          </cell>
          <cell r="F57">
            <v>122390</v>
          </cell>
          <cell r="G57">
            <v>547652</v>
          </cell>
        </row>
        <row r="58">
          <cell r="A58">
            <v>547652</v>
          </cell>
          <cell r="B58">
            <v>547652</v>
          </cell>
          <cell r="C58">
            <v>547652</v>
          </cell>
          <cell r="D58">
            <v>547652</v>
          </cell>
          <cell r="E58">
            <v>547652</v>
          </cell>
          <cell r="F58">
            <v>547652</v>
          </cell>
          <cell r="G58">
            <v>547652</v>
          </cell>
        </row>
        <row r="59">
          <cell r="A59">
            <v>547652</v>
          </cell>
          <cell r="B59">
            <v>547652</v>
          </cell>
          <cell r="C59">
            <v>547652</v>
          </cell>
          <cell r="D59">
            <v>547652</v>
          </cell>
          <cell r="E59">
            <v>547652</v>
          </cell>
          <cell r="F59">
            <v>547652</v>
          </cell>
          <cell r="G59">
            <v>547652</v>
          </cell>
        </row>
        <row r="60">
          <cell r="A60">
            <v>547652</v>
          </cell>
          <cell r="B60" t="str">
            <v>SECRETARIA DE PLANEACIÓN E INFRAESTRUCTURA</v>
          </cell>
          <cell r="C60">
            <v>547652</v>
          </cell>
          <cell r="D60">
            <v>547652</v>
          </cell>
          <cell r="E60">
            <v>547652</v>
          </cell>
          <cell r="F60">
            <v>547652</v>
          </cell>
          <cell r="G60">
            <v>547652</v>
          </cell>
        </row>
        <row r="61">
          <cell r="A61">
            <v>547652</v>
          </cell>
          <cell r="B61">
            <v>547652</v>
          </cell>
          <cell r="C61">
            <v>547652</v>
          </cell>
          <cell r="D61">
            <v>547652</v>
          </cell>
          <cell r="E61">
            <v>547652</v>
          </cell>
          <cell r="F61">
            <v>547652</v>
          </cell>
          <cell r="G61">
            <v>547652</v>
          </cell>
        </row>
        <row r="62">
          <cell r="A62">
            <v>547652</v>
          </cell>
          <cell r="B62">
            <v>547652</v>
          </cell>
          <cell r="C62">
            <v>547652</v>
          </cell>
          <cell r="D62" t="str">
            <v>FIRMA RESPONSABLE</v>
          </cell>
          <cell r="E62">
            <v>547652</v>
          </cell>
          <cell r="F62">
            <v>547652</v>
          </cell>
          <cell r="G62">
            <v>547652</v>
          </cell>
        </row>
        <row r="64">
          <cell r="A64" t="str">
            <v>DEPARTAMENTO DE ANTIOQUIA</v>
          </cell>
          <cell r="B64">
            <v>547652</v>
          </cell>
          <cell r="C64">
            <v>547652</v>
          </cell>
          <cell r="D64">
            <v>547652</v>
          </cell>
          <cell r="E64">
            <v>547652</v>
          </cell>
          <cell r="F64" t="str">
            <v/>
          </cell>
          <cell r="G64">
            <v>547652</v>
          </cell>
        </row>
        <row r="65">
          <cell r="A65" t="str">
            <v>MUNICIPIO DE DABEIBA</v>
          </cell>
          <cell r="B65">
            <v>547652</v>
          </cell>
          <cell r="C65">
            <v>547652</v>
          </cell>
          <cell r="D65">
            <v>547652</v>
          </cell>
          <cell r="E65">
            <v>547652</v>
          </cell>
          <cell r="F65">
            <v>547652</v>
          </cell>
          <cell r="G65">
            <v>547652</v>
          </cell>
        </row>
        <row r="66">
          <cell r="A66" t="str">
            <v>CONSTRUCCION DE MUROS DE CONTENCION EN CONCRETO REFORZADO PARA EMERGENCIA EN LA VIA QUE CONDUCE AL CORREGIMIENTO DE URAMA  KM 0+22 (SECTOR LOS COCOS)  EN EL MUNICIPIO DE DABEIBA ANTIOQUIA.</v>
          </cell>
          <cell r="B66">
            <v>547652</v>
          </cell>
          <cell r="C66">
            <v>547652</v>
          </cell>
          <cell r="D66">
            <v>547652</v>
          </cell>
          <cell r="E66">
            <v>547652</v>
          </cell>
          <cell r="F66">
            <v>547652</v>
          </cell>
          <cell r="G66">
            <v>547652</v>
          </cell>
        </row>
        <row r="67">
          <cell r="A67">
            <v>547652</v>
          </cell>
          <cell r="B67">
            <v>547652</v>
          </cell>
          <cell r="C67">
            <v>547652</v>
          </cell>
          <cell r="D67">
            <v>547652</v>
          </cell>
          <cell r="E67">
            <v>547652</v>
          </cell>
          <cell r="F67">
            <v>547652</v>
          </cell>
          <cell r="G67">
            <v>547652</v>
          </cell>
        </row>
        <row r="68">
          <cell r="A68" t="str">
            <v>ANÁLISIS DE PRECIOS UNITARIOS</v>
          </cell>
          <cell r="B68">
            <v>547652</v>
          </cell>
          <cell r="C68">
            <v>547652</v>
          </cell>
          <cell r="D68">
            <v>547652</v>
          </cell>
          <cell r="E68">
            <v>547652</v>
          </cell>
          <cell r="F68">
            <v>547652</v>
          </cell>
          <cell r="G68">
            <v>547652</v>
          </cell>
        </row>
        <row r="69">
          <cell r="A69">
            <v>547652</v>
          </cell>
          <cell r="B69">
            <v>547652</v>
          </cell>
          <cell r="C69">
            <v>547652</v>
          </cell>
          <cell r="D69">
            <v>547652</v>
          </cell>
          <cell r="E69">
            <v>547652</v>
          </cell>
          <cell r="F69">
            <v>547652</v>
          </cell>
          <cell r="G69">
            <v>547652</v>
          </cell>
        </row>
        <row r="70">
          <cell r="A70" t="str">
            <v>ITEM</v>
          </cell>
          <cell r="B70" t="str">
            <v>DESCRIPCIÓN</v>
          </cell>
          <cell r="C70">
            <v>547652</v>
          </cell>
          <cell r="D70">
            <v>547652</v>
          </cell>
          <cell r="E70" t="str">
            <v>UNIDAD</v>
          </cell>
          <cell r="F70" t="str">
            <v>CANTIDAD</v>
          </cell>
          <cell r="G70" t="str">
            <v>COSTO DIRECTO</v>
          </cell>
        </row>
        <row r="71">
          <cell r="A71" t="str">
            <v>MA002</v>
          </cell>
          <cell r="B71" t="str">
            <v>CONCRETO 2500 PSI (175 MPA) EN OBRA</v>
          </cell>
          <cell r="C71">
            <v>547652</v>
          </cell>
          <cell r="D71">
            <v>547652</v>
          </cell>
          <cell r="E71" t="str">
            <v>M3</v>
          </cell>
          <cell r="F71" t="str">
            <v>N.D</v>
          </cell>
          <cell r="G71">
            <v>465237</v>
          </cell>
        </row>
        <row r="72">
          <cell r="A72">
            <v>465237</v>
          </cell>
          <cell r="B72">
            <v>465237</v>
          </cell>
          <cell r="C72">
            <v>465237</v>
          </cell>
          <cell r="D72">
            <v>465237</v>
          </cell>
          <cell r="E72">
            <v>465237</v>
          </cell>
          <cell r="F72">
            <v>465237</v>
          </cell>
          <cell r="G72">
            <v>465237</v>
          </cell>
        </row>
        <row r="73">
          <cell r="A73" t="str">
            <v>1. COSTOS DIRECTOS</v>
          </cell>
          <cell r="B73">
            <v>465237</v>
          </cell>
          <cell r="C73">
            <v>465237</v>
          </cell>
          <cell r="D73">
            <v>465237</v>
          </cell>
          <cell r="E73">
            <v>465237</v>
          </cell>
          <cell r="F73">
            <v>465237</v>
          </cell>
          <cell r="G73">
            <v>465237</v>
          </cell>
        </row>
        <row r="74">
          <cell r="A74">
            <v>465237</v>
          </cell>
          <cell r="B74">
            <v>465237</v>
          </cell>
          <cell r="C74">
            <v>465237</v>
          </cell>
          <cell r="D74">
            <v>465237</v>
          </cell>
          <cell r="E74">
            <v>465237</v>
          </cell>
          <cell r="F74">
            <v>465237</v>
          </cell>
          <cell r="G74">
            <v>465237</v>
          </cell>
        </row>
        <row r="75">
          <cell r="A75" t="str">
            <v>I. EQUIPO</v>
          </cell>
          <cell r="B75">
            <v>465237</v>
          </cell>
          <cell r="C75">
            <v>465237</v>
          </cell>
          <cell r="D75">
            <v>465237</v>
          </cell>
          <cell r="E75">
            <v>465237</v>
          </cell>
          <cell r="F75">
            <v>465237</v>
          </cell>
          <cell r="G75">
            <v>465237</v>
          </cell>
        </row>
        <row r="76">
          <cell r="A76" t="str">
            <v>CÓDIGO</v>
          </cell>
          <cell r="B76" t="str">
            <v>DESCRIPCIÓN</v>
          </cell>
          <cell r="C76">
            <v>465237</v>
          </cell>
          <cell r="D76" t="str">
            <v>UNIDAD</v>
          </cell>
          <cell r="E76" t="str">
            <v>TARIFA</v>
          </cell>
          <cell r="F76" t="str">
            <v>RENDIMIENTO</v>
          </cell>
          <cell r="G76" t="str">
            <v>VR. UNITARIO</v>
          </cell>
        </row>
        <row r="77">
          <cell r="A77" t="str">
            <v>EQ004</v>
          </cell>
          <cell r="B77" t="str">
            <v>CONCRETADORA 1.5 SACOS A GASOLINA</v>
          </cell>
          <cell r="C77">
            <v>465237</v>
          </cell>
          <cell r="D77" t="str">
            <v>DÍA</v>
          </cell>
          <cell r="E77">
            <v>62000</v>
          </cell>
          <cell r="F77">
            <v>8</v>
          </cell>
          <cell r="G77">
            <v>7750</v>
          </cell>
        </row>
        <row r="78">
          <cell r="A78" t="str">
            <v>EQ001</v>
          </cell>
          <cell r="B78" t="str">
            <v>HERRAMIENTA MENOR (10% DE LA MANO DE OBRA)</v>
          </cell>
          <cell r="C78">
            <v>7750</v>
          </cell>
          <cell r="D78" t="str">
            <v>%</v>
          </cell>
          <cell r="E78">
            <v>0.1</v>
          </cell>
          <cell r="F78">
            <v>52919.75</v>
          </cell>
          <cell r="G78">
            <v>5291.9750000000004</v>
          </cell>
        </row>
        <row r="79">
          <cell r="A79">
            <v>5291.97265625</v>
          </cell>
          <cell r="B79">
            <v>5291.97265625</v>
          </cell>
          <cell r="C79">
            <v>5291.97265625</v>
          </cell>
          <cell r="D79">
            <v>5291.97265625</v>
          </cell>
          <cell r="E79">
            <v>5291.97265625</v>
          </cell>
          <cell r="F79" t="str">
            <v>SUBTOTAL</v>
          </cell>
          <cell r="G79">
            <v>13041.975</v>
          </cell>
        </row>
        <row r="80">
          <cell r="A80">
            <v>13041.96875</v>
          </cell>
          <cell r="B80">
            <v>13041.96875</v>
          </cell>
          <cell r="C80">
            <v>13041.96875</v>
          </cell>
          <cell r="D80">
            <v>13041.96875</v>
          </cell>
          <cell r="E80">
            <v>13041.96875</v>
          </cell>
          <cell r="F80">
            <v>13041.96875</v>
          </cell>
          <cell r="G80">
            <v>13041.96875</v>
          </cell>
        </row>
        <row r="81">
          <cell r="A81" t="str">
            <v>II. MATERIALES</v>
          </cell>
          <cell r="B81">
            <v>13041.96875</v>
          </cell>
          <cell r="C81">
            <v>13041.96875</v>
          </cell>
          <cell r="D81">
            <v>13041.96875</v>
          </cell>
          <cell r="E81">
            <v>13041.96875</v>
          </cell>
          <cell r="F81">
            <v>13041.96875</v>
          </cell>
          <cell r="G81">
            <v>13041.96875</v>
          </cell>
        </row>
        <row r="82">
          <cell r="A82" t="str">
            <v>CÓDIGO</v>
          </cell>
          <cell r="B82" t="str">
            <v>DESCRIPCIÓN</v>
          </cell>
          <cell r="C82" t="str">
            <v>UNIDAD</v>
          </cell>
          <cell r="D82" t="str">
            <v>CANTIDAD</v>
          </cell>
          <cell r="E82" t="str">
            <v>DESP.</v>
          </cell>
          <cell r="F82" t="str">
            <v>PRECIO UNIT.</v>
          </cell>
          <cell r="G82" t="str">
            <v>VR. UNITARIO</v>
          </cell>
        </row>
        <row r="83">
          <cell r="A83" t="str">
            <v>MA020</v>
          </cell>
          <cell r="B83" t="str">
            <v>CEMENTO GRIS (50 KG) PORTLAND TIPO I</v>
          </cell>
          <cell r="C83" t="str">
            <v>SC</v>
          </cell>
          <cell r="D83">
            <v>6.5</v>
          </cell>
          <cell r="E83">
            <v>0.05</v>
          </cell>
          <cell r="F83">
            <v>39000</v>
          </cell>
          <cell r="G83">
            <v>266175</v>
          </cell>
        </row>
        <row r="84">
          <cell r="A84" t="str">
            <v>MA024</v>
          </cell>
          <cell r="B84" t="str">
            <v xml:space="preserve">MATERIAL MIXTO DE RIO -  </v>
          </cell>
          <cell r="C84" t="str">
            <v>M3</v>
          </cell>
          <cell r="D84">
            <v>1.5</v>
          </cell>
          <cell r="E84">
            <v>0.05</v>
          </cell>
          <cell r="F84">
            <v>50000</v>
          </cell>
          <cell r="G84">
            <v>78750</v>
          </cell>
        </row>
        <row r="85">
          <cell r="A85" t="str">
            <v>MA025</v>
          </cell>
          <cell r="B85" t="str">
            <v>AGUA</v>
          </cell>
          <cell r="C85" t="str">
            <v>LT</v>
          </cell>
          <cell r="D85">
            <v>170</v>
          </cell>
          <cell r="E85">
            <v>0.1</v>
          </cell>
          <cell r="F85">
            <v>50</v>
          </cell>
          <cell r="G85">
            <v>9350</v>
          </cell>
        </row>
        <row r="86">
          <cell r="A86">
            <v>9350</v>
          </cell>
          <cell r="B86">
            <v>9350</v>
          </cell>
          <cell r="C86">
            <v>9350</v>
          </cell>
          <cell r="D86">
            <v>9350</v>
          </cell>
          <cell r="E86">
            <v>9350</v>
          </cell>
          <cell r="F86" t="str">
            <v>SUBTOTAL</v>
          </cell>
          <cell r="G86">
            <v>354275</v>
          </cell>
        </row>
        <row r="87">
          <cell r="A87">
            <v>354275</v>
          </cell>
          <cell r="B87">
            <v>354275</v>
          </cell>
          <cell r="C87">
            <v>354275</v>
          </cell>
          <cell r="D87">
            <v>354275</v>
          </cell>
          <cell r="E87">
            <v>354275</v>
          </cell>
          <cell r="F87">
            <v>354275</v>
          </cell>
          <cell r="G87">
            <v>354275</v>
          </cell>
        </row>
        <row r="88">
          <cell r="A88" t="str">
            <v>III. TRANSPORTES</v>
          </cell>
          <cell r="B88">
            <v>354275</v>
          </cell>
          <cell r="C88">
            <v>354275</v>
          </cell>
          <cell r="D88">
            <v>354275</v>
          </cell>
          <cell r="E88">
            <v>354275</v>
          </cell>
          <cell r="F88">
            <v>354275</v>
          </cell>
          <cell r="G88">
            <v>354275</v>
          </cell>
        </row>
        <row r="89">
          <cell r="A89" t="str">
            <v>CÓDIGO</v>
          </cell>
          <cell r="B89" t="str">
            <v>DESCRIPCIÓN</v>
          </cell>
          <cell r="C89" t="str">
            <v>TIPO</v>
          </cell>
          <cell r="D89" t="str">
            <v>VOLUMEN/PESO</v>
          </cell>
          <cell r="E89" t="str">
            <v>DISTANCIA</v>
          </cell>
          <cell r="F89" t="str">
            <v>TARIFA</v>
          </cell>
          <cell r="G89" t="str">
            <v>VR. UNITARIO</v>
          </cell>
        </row>
        <row r="90">
          <cell r="A90" t="str">
            <v>TR002</v>
          </cell>
          <cell r="B90" t="str">
            <v>TRANSPORTE DE MATERIALES DE PLAYA (ARENILLON, PIEDRA RODADA DE RIO DMAX=3/4") 0-10KM</v>
          </cell>
          <cell r="C90" t="str">
            <v>PLAYATRITURADO</v>
          </cell>
          <cell r="D90">
            <v>1.5</v>
          </cell>
          <cell r="E90">
            <v>10</v>
          </cell>
          <cell r="F90">
            <v>3000</v>
          </cell>
          <cell r="G90">
            <v>45000</v>
          </cell>
        </row>
        <row r="91">
          <cell r="A91" t="str">
            <v>TR001</v>
          </cell>
          <cell r="B91" t="str">
            <v>TRANSPORTE DE INSUMOS GENERALES 0-1KM</v>
          </cell>
          <cell r="C91" t="str">
            <v>INSUMOS</v>
          </cell>
          <cell r="D91">
            <v>0.32500000000000001</v>
          </cell>
          <cell r="E91">
            <v>5</v>
          </cell>
          <cell r="F91">
            <v>4250</v>
          </cell>
          <cell r="G91">
            <v>6906.25</v>
          </cell>
        </row>
        <row r="92">
          <cell r="A92">
            <v>6906.25</v>
          </cell>
          <cell r="B92">
            <v>6906.25</v>
          </cell>
          <cell r="C92">
            <v>6906.25</v>
          </cell>
          <cell r="D92">
            <v>6906.25</v>
          </cell>
          <cell r="E92">
            <v>6906.25</v>
          </cell>
          <cell r="F92" t="str">
            <v>SUBTOTAL</v>
          </cell>
          <cell r="G92">
            <v>45000</v>
          </cell>
        </row>
        <row r="93">
          <cell r="A93">
            <v>45000</v>
          </cell>
          <cell r="B93">
            <v>45000</v>
          </cell>
          <cell r="C93">
            <v>45000</v>
          </cell>
          <cell r="D93">
            <v>45000</v>
          </cell>
          <cell r="E93">
            <v>45000</v>
          </cell>
          <cell r="F93">
            <v>45000</v>
          </cell>
          <cell r="G93">
            <v>45000</v>
          </cell>
        </row>
        <row r="94">
          <cell r="A94" t="str">
            <v>IV. MANO DE OBRA</v>
          </cell>
          <cell r="B94">
            <v>45000</v>
          </cell>
          <cell r="C94">
            <v>45000</v>
          </cell>
          <cell r="D94">
            <v>45000</v>
          </cell>
          <cell r="E94">
            <v>45000</v>
          </cell>
          <cell r="F94">
            <v>45000</v>
          </cell>
          <cell r="G94">
            <v>45000</v>
          </cell>
        </row>
        <row r="95">
          <cell r="A95" t="str">
            <v>CÓDIGO</v>
          </cell>
          <cell r="B95" t="str">
            <v>CARGOS PERSONAL</v>
          </cell>
          <cell r="C95">
            <v>45000</v>
          </cell>
          <cell r="D95" t="str">
            <v>CANTIDAD</v>
          </cell>
          <cell r="E95" t="str">
            <v>JORNAL TOTAL</v>
          </cell>
          <cell r="F95" t="str">
            <v>RENDIMIENTO</v>
          </cell>
          <cell r="G95" t="str">
            <v>VR. UNITARIO</v>
          </cell>
        </row>
        <row r="96">
          <cell r="A96" t="str">
            <v>MO033</v>
          </cell>
          <cell r="B96" t="str">
            <v>OPERADOR EQUIPO LIVIANO</v>
          </cell>
          <cell r="C96">
            <v>45000</v>
          </cell>
          <cell r="D96">
            <v>1</v>
          </cell>
          <cell r="E96">
            <v>94854</v>
          </cell>
          <cell r="F96">
            <v>8</v>
          </cell>
          <cell r="G96">
            <v>11856.75</v>
          </cell>
        </row>
        <row r="97">
          <cell r="A97" t="str">
            <v>MO032</v>
          </cell>
          <cell r="B97" t="str">
            <v>AYUDANTE RASO</v>
          </cell>
          <cell r="C97">
            <v>11856.75</v>
          </cell>
          <cell r="D97">
            <v>4</v>
          </cell>
          <cell r="E97">
            <v>82126</v>
          </cell>
          <cell r="F97">
            <v>8</v>
          </cell>
          <cell r="G97">
            <v>41063</v>
          </cell>
        </row>
        <row r="98">
          <cell r="A98">
            <v>41063</v>
          </cell>
          <cell r="B98">
            <v>41063</v>
          </cell>
          <cell r="C98">
            <v>41063</v>
          </cell>
          <cell r="D98">
            <v>41063</v>
          </cell>
          <cell r="E98">
            <v>41063</v>
          </cell>
          <cell r="F98">
            <v>41063</v>
          </cell>
          <cell r="G98" t="str">
            <v/>
          </cell>
        </row>
        <row r="99">
          <cell r="A99" t="str">
            <v/>
          </cell>
          <cell r="B99">
            <v>41063</v>
          </cell>
          <cell r="C99">
            <v>41063</v>
          </cell>
          <cell r="D99">
            <v>41063</v>
          </cell>
          <cell r="E99" t="str">
            <v/>
          </cell>
          <cell r="F99" t="str">
            <v/>
          </cell>
          <cell r="G99" t="str">
            <v/>
          </cell>
        </row>
        <row r="100">
          <cell r="A100">
            <v>41063</v>
          </cell>
          <cell r="B100">
            <v>41063</v>
          </cell>
          <cell r="C100">
            <v>41063</v>
          </cell>
          <cell r="D100">
            <v>41063</v>
          </cell>
          <cell r="E100">
            <v>41063</v>
          </cell>
          <cell r="F100" t="str">
            <v>SUBTOTAL</v>
          </cell>
          <cell r="G100">
            <v>52919.75</v>
          </cell>
        </row>
        <row r="101">
          <cell r="A101">
            <v>52919.75</v>
          </cell>
          <cell r="B101">
            <v>52919.75</v>
          </cell>
          <cell r="C101">
            <v>52919.75</v>
          </cell>
          <cell r="D101">
            <v>52919.75</v>
          </cell>
          <cell r="E101">
            <v>52919.75</v>
          </cell>
          <cell r="F101">
            <v>52919.75</v>
          </cell>
          <cell r="G101">
            <v>52919.75</v>
          </cell>
        </row>
        <row r="102">
          <cell r="A102" t="str">
            <v>V. SERVICIOS</v>
          </cell>
          <cell r="B102">
            <v>52919.75</v>
          </cell>
          <cell r="C102">
            <v>52919.75</v>
          </cell>
          <cell r="D102">
            <v>52919.75</v>
          </cell>
          <cell r="E102">
            <v>52919.75</v>
          </cell>
          <cell r="F102">
            <v>52919.75</v>
          </cell>
          <cell r="G102">
            <v>52919.75</v>
          </cell>
        </row>
        <row r="103">
          <cell r="A103" t="str">
            <v>CÓDIGO</v>
          </cell>
          <cell r="B103" t="str">
            <v>DESCRIPCIÓN</v>
          </cell>
          <cell r="C103">
            <v>52919.75</v>
          </cell>
          <cell r="D103" t="str">
            <v>UNIDAD</v>
          </cell>
          <cell r="E103" t="str">
            <v>CANTIDAD</v>
          </cell>
          <cell r="F103" t="str">
            <v>PRECIO UNIT.</v>
          </cell>
          <cell r="G103" t="str">
            <v>VR. UNITARIO</v>
          </cell>
        </row>
        <row r="104">
          <cell r="A104" t="str">
            <v/>
          </cell>
          <cell r="B104">
            <v>52919.75</v>
          </cell>
          <cell r="C104">
            <v>52919.75</v>
          </cell>
          <cell r="D104" t="str">
            <v/>
          </cell>
          <cell r="E104">
            <v>1</v>
          </cell>
          <cell r="F104" t="str">
            <v/>
          </cell>
          <cell r="G104" t="str">
            <v/>
          </cell>
        </row>
        <row r="105">
          <cell r="A105" t="str">
            <v/>
          </cell>
          <cell r="B105">
            <v>1</v>
          </cell>
          <cell r="C105">
            <v>1</v>
          </cell>
          <cell r="D105" t="str">
            <v/>
          </cell>
          <cell r="E105">
            <v>1</v>
          </cell>
          <cell r="F105" t="str">
            <v/>
          </cell>
          <cell r="G105" t="str">
            <v/>
          </cell>
        </row>
        <row r="106">
          <cell r="A106" t="str">
            <v/>
          </cell>
          <cell r="B106">
            <v>1</v>
          </cell>
          <cell r="C106">
            <v>1</v>
          </cell>
          <cell r="D106" t="str">
            <v/>
          </cell>
          <cell r="E106">
            <v>1</v>
          </cell>
          <cell r="F106" t="str">
            <v/>
          </cell>
          <cell r="G106" t="str">
            <v/>
          </cell>
        </row>
        <row r="107">
          <cell r="A107">
            <v>1</v>
          </cell>
          <cell r="B107">
            <v>1</v>
          </cell>
          <cell r="C107">
            <v>1</v>
          </cell>
          <cell r="D107">
            <v>1</v>
          </cell>
          <cell r="E107">
            <v>1</v>
          </cell>
          <cell r="F107" t="str">
            <v>SUBTOTAL</v>
          </cell>
          <cell r="G107" t="str">
            <v/>
          </cell>
        </row>
        <row r="108">
          <cell r="A108">
            <v>1</v>
          </cell>
          <cell r="B108">
            <v>1</v>
          </cell>
          <cell r="C108">
            <v>1</v>
          </cell>
          <cell r="D108">
            <v>1</v>
          </cell>
          <cell r="E108">
            <v>1</v>
          </cell>
          <cell r="F108">
            <v>1</v>
          </cell>
          <cell r="G108">
            <v>1</v>
          </cell>
        </row>
        <row r="109">
          <cell r="A109" t="str">
            <v>TOTAL COSTO DIRECTO</v>
          </cell>
          <cell r="B109">
            <v>1</v>
          </cell>
          <cell r="C109">
            <v>1</v>
          </cell>
          <cell r="D109">
            <v>1</v>
          </cell>
          <cell r="E109">
            <v>1</v>
          </cell>
          <cell r="F109">
            <v>1</v>
          </cell>
          <cell r="G109">
            <v>465237</v>
          </cell>
        </row>
        <row r="110">
          <cell r="A110">
            <v>465237</v>
          </cell>
          <cell r="B110">
            <v>465237</v>
          </cell>
          <cell r="C110">
            <v>465237</v>
          </cell>
          <cell r="D110">
            <v>465237</v>
          </cell>
          <cell r="E110">
            <v>465237</v>
          </cell>
          <cell r="F110">
            <v>465237</v>
          </cell>
          <cell r="G110">
            <v>465237</v>
          </cell>
        </row>
        <row r="111">
          <cell r="A111" t="str">
            <v>2. COSTOS INDIRECTOS</v>
          </cell>
          <cell r="B111">
            <v>465237</v>
          </cell>
          <cell r="C111">
            <v>465237</v>
          </cell>
          <cell r="D111">
            <v>465237</v>
          </cell>
          <cell r="E111">
            <v>465237</v>
          </cell>
          <cell r="F111">
            <v>465237</v>
          </cell>
          <cell r="G111">
            <v>465237</v>
          </cell>
        </row>
        <row r="112">
          <cell r="A112">
            <v>465237</v>
          </cell>
          <cell r="B112">
            <v>465237</v>
          </cell>
          <cell r="C112">
            <v>465237</v>
          </cell>
          <cell r="D112">
            <v>465237</v>
          </cell>
          <cell r="E112">
            <v>465237</v>
          </cell>
          <cell r="F112">
            <v>465237</v>
          </cell>
          <cell r="G112">
            <v>465237</v>
          </cell>
        </row>
        <row r="113">
          <cell r="A113" t="str">
            <v>DESCRIPCIÓN</v>
          </cell>
          <cell r="B113">
            <v>465237</v>
          </cell>
          <cell r="C113">
            <v>465237</v>
          </cell>
          <cell r="D113">
            <v>465237</v>
          </cell>
          <cell r="E113">
            <v>465237</v>
          </cell>
          <cell r="F113" t="str">
            <v>PORCENTAJE</v>
          </cell>
          <cell r="G113" t="str">
            <v>VALOR TOTAL</v>
          </cell>
        </row>
        <row r="114">
          <cell r="A114" t="str">
            <v>ADMINISTRACION</v>
          </cell>
          <cell r="B114">
            <v>465237</v>
          </cell>
          <cell r="C114">
            <v>465237</v>
          </cell>
          <cell r="D114">
            <v>465237</v>
          </cell>
          <cell r="E114">
            <v>465237</v>
          </cell>
          <cell r="F114">
            <v>0.23780000000000001</v>
          </cell>
          <cell r="G114">
            <v>110633.35860000001</v>
          </cell>
        </row>
        <row r="115">
          <cell r="A115" t="str">
            <v>IMPREVISTOS</v>
          </cell>
          <cell r="B115">
            <v>110633.3125</v>
          </cell>
          <cell r="C115">
            <v>110633.3125</v>
          </cell>
          <cell r="D115">
            <v>110633.3125</v>
          </cell>
          <cell r="E115">
            <v>110633.3125</v>
          </cell>
          <cell r="F115" t="str">
            <v/>
          </cell>
          <cell r="G115" t="str">
            <v/>
          </cell>
        </row>
        <row r="116">
          <cell r="A116" t="str">
            <v>UTILIDADES</v>
          </cell>
          <cell r="B116">
            <v>110633.3125</v>
          </cell>
          <cell r="C116">
            <v>110633.3125</v>
          </cell>
          <cell r="D116">
            <v>110633.3125</v>
          </cell>
          <cell r="E116">
            <v>110633.3125</v>
          </cell>
          <cell r="F116">
            <v>0.05</v>
          </cell>
          <cell r="G116">
            <v>23261.850000000002</v>
          </cell>
        </row>
        <row r="117">
          <cell r="A117" t="str">
            <v>TOTAL COSTO INDIRECTO</v>
          </cell>
          <cell r="B117">
            <v>23261.84375</v>
          </cell>
          <cell r="C117">
            <v>23261.84375</v>
          </cell>
          <cell r="D117">
            <v>23261.84375</v>
          </cell>
          <cell r="E117">
            <v>23261.84375</v>
          </cell>
          <cell r="F117">
            <v>0.2878</v>
          </cell>
          <cell r="G117">
            <v>133895</v>
          </cell>
        </row>
        <row r="118">
          <cell r="A118">
            <v>133895</v>
          </cell>
          <cell r="B118">
            <v>133895</v>
          </cell>
          <cell r="C118">
            <v>133895</v>
          </cell>
          <cell r="D118">
            <v>133895</v>
          </cell>
          <cell r="E118">
            <v>133895</v>
          </cell>
          <cell r="F118">
            <v>133895</v>
          </cell>
          <cell r="G118">
            <v>133895</v>
          </cell>
        </row>
        <row r="119">
          <cell r="A119" t="str">
            <v>PRECIO UNITARIO TOTAL APROXIMADO AL PESO</v>
          </cell>
          <cell r="B119">
            <v>133895</v>
          </cell>
          <cell r="C119">
            <v>133895</v>
          </cell>
          <cell r="D119">
            <v>133895</v>
          </cell>
          <cell r="E119">
            <v>133895</v>
          </cell>
          <cell r="F119">
            <v>133895</v>
          </cell>
          <cell r="G119">
            <v>599132</v>
          </cell>
        </row>
        <row r="120">
          <cell r="A120">
            <v>599132</v>
          </cell>
          <cell r="B120">
            <v>599132</v>
          </cell>
          <cell r="C120">
            <v>599132</v>
          </cell>
          <cell r="D120">
            <v>599132</v>
          </cell>
          <cell r="E120">
            <v>599132</v>
          </cell>
          <cell r="F120">
            <v>599132</v>
          </cell>
          <cell r="G120">
            <v>599132</v>
          </cell>
        </row>
        <row r="121">
          <cell r="A121">
            <v>599132</v>
          </cell>
          <cell r="B121">
            <v>599132</v>
          </cell>
          <cell r="C121">
            <v>599132</v>
          </cell>
          <cell r="D121">
            <v>599132</v>
          </cell>
          <cell r="E121">
            <v>599132</v>
          </cell>
          <cell r="F121">
            <v>599132</v>
          </cell>
          <cell r="G121">
            <v>599132</v>
          </cell>
        </row>
        <row r="122">
          <cell r="A122">
            <v>599132</v>
          </cell>
          <cell r="B122" t="str">
            <v>SECRETARIA DE PLANEACIÓN E INFRAESTRUCTURA</v>
          </cell>
          <cell r="C122">
            <v>599132</v>
          </cell>
          <cell r="D122">
            <v>599132</v>
          </cell>
          <cell r="E122">
            <v>599132</v>
          </cell>
          <cell r="F122">
            <v>599132</v>
          </cell>
          <cell r="G122">
            <v>599132</v>
          </cell>
        </row>
        <row r="123">
          <cell r="A123">
            <v>599132</v>
          </cell>
          <cell r="B123">
            <v>599132</v>
          </cell>
          <cell r="C123">
            <v>599132</v>
          </cell>
          <cell r="D123">
            <v>599132</v>
          </cell>
          <cell r="E123">
            <v>599132</v>
          </cell>
          <cell r="F123">
            <v>599132</v>
          </cell>
          <cell r="G123">
            <v>599132</v>
          </cell>
        </row>
        <row r="124">
          <cell r="A124">
            <v>599132</v>
          </cell>
          <cell r="B124">
            <v>599132</v>
          </cell>
          <cell r="C124">
            <v>599132</v>
          </cell>
          <cell r="D124" t="str">
            <v>FIRMA RESPONSABLE</v>
          </cell>
          <cell r="E124">
            <v>599132</v>
          </cell>
          <cell r="F124">
            <v>599132</v>
          </cell>
          <cell r="G124">
            <v>599132</v>
          </cell>
        </row>
        <row r="125">
          <cell r="A125">
            <v>599132</v>
          </cell>
          <cell r="B125">
            <v>599132</v>
          </cell>
          <cell r="C125">
            <v>599132</v>
          </cell>
          <cell r="D125">
            <v>599132</v>
          </cell>
          <cell r="E125">
            <v>599132</v>
          </cell>
          <cell r="F125">
            <v>599132</v>
          </cell>
          <cell r="G125">
            <v>599132</v>
          </cell>
        </row>
        <row r="126">
          <cell r="A126" t="str">
            <v>DEPARTAMENTO DE ANTIOQUIA</v>
          </cell>
          <cell r="B126">
            <v>599132</v>
          </cell>
          <cell r="C126">
            <v>599132</v>
          </cell>
          <cell r="D126">
            <v>599132</v>
          </cell>
          <cell r="E126">
            <v>599132</v>
          </cell>
          <cell r="F126" t="str">
            <v/>
          </cell>
          <cell r="G126">
            <v>599132</v>
          </cell>
        </row>
        <row r="127">
          <cell r="A127" t="str">
            <v>MUNICIPIO DE DABEIBA</v>
          </cell>
          <cell r="B127">
            <v>599132</v>
          </cell>
          <cell r="C127">
            <v>599132</v>
          </cell>
          <cell r="D127">
            <v>599132</v>
          </cell>
          <cell r="E127">
            <v>599132</v>
          </cell>
          <cell r="F127">
            <v>599132</v>
          </cell>
          <cell r="G127">
            <v>599132</v>
          </cell>
        </row>
        <row r="128">
          <cell r="A128" t="str">
            <v>CONSTRUCCION DE MUROS DE CONTENCION EN CONCRETO REFORZADO PARA EMERGENCIA EN LA VIA QUE CONDUCE AL CORREGIMIENTO DE URAMA  KM 0+22 (SECTOR LOS COCOS)  EN EL MUNICIPIO DE DABEIBA ANTIOQUIA.</v>
          </cell>
          <cell r="B128">
            <v>599132</v>
          </cell>
          <cell r="C128">
            <v>599132</v>
          </cell>
          <cell r="D128">
            <v>599132</v>
          </cell>
          <cell r="E128">
            <v>599132</v>
          </cell>
          <cell r="F128">
            <v>599132</v>
          </cell>
          <cell r="G128">
            <v>599132</v>
          </cell>
        </row>
        <row r="129">
          <cell r="A129">
            <v>599132</v>
          </cell>
          <cell r="B129">
            <v>599132</v>
          </cell>
          <cell r="C129">
            <v>599132</v>
          </cell>
          <cell r="D129">
            <v>599132</v>
          </cell>
          <cell r="E129">
            <v>599132</v>
          </cell>
          <cell r="F129">
            <v>599132</v>
          </cell>
          <cell r="G129">
            <v>599132</v>
          </cell>
        </row>
        <row r="130">
          <cell r="A130" t="str">
            <v>ANÁLISIS DE PRECIOS UNITARIOS</v>
          </cell>
          <cell r="B130">
            <v>599132</v>
          </cell>
          <cell r="C130">
            <v>599132</v>
          </cell>
          <cell r="D130">
            <v>599132</v>
          </cell>
          <cell r="E130">
            <v>599132</v>
          </cell>
          <cell r="F130">
            <v>599132</v>
          </cell>
          <cell r="G130">
            <v>599132</v>
          </cell>
        </row>
        <row r="131">
          <cell r="A131">
            <v>599132</v>
          </cell>
          <cell r="B131">
            <v>599132</v>
          </cell>
          <cell r="C131">
            <v>599132</v>
          </cell>
          <cell r="D131">
            <v>599132</v>
          </cell>
          <cell r="E131">
            <v>599132</v>
          </cell>
          <cell r="F131">
            <v>599132</v>
          </cell>
          <cell r="G131">
            <v>599132</v>
          </cell>
        </row>
        <row r="132">
          <cell r="A132" t="str">
            <v>ITEM</v>
          </cell>
          <cell r="B132" t="str">
            <v>DESCRIPCIÓN</v>
          </cell>
          <cell r="C132">
            <v>599132</v>
          </cell>
          <cell r="D132">
            <v>599132</v>
          </cell>
          <cell r="E132" t="str">
            <v>UNIDAD</v>
          </cell>
          <cell r="F132" t="str">
            <v>CANTIDAD</v>
          </cell>
          <cell r="G132" t="str">
            <v>COSTO DIRECTO</v>
          </cell>
        </row>
        <row r="133">
          <cell r="A133" t="str">
            <v>MA003</v>
          </cell>
          <cell r="B133" t="str">
            <v>CONCRETO 3000 PSI (210 MPA) EN OBRA</v>
          </cell>
          <cell r="C133">
            <v>599132</v>
          </cell>
          <cell r="D133">
            <v>599132</v>
          </cell>
          <cell r="E133" t="str">
            <v>M3</v>
          </cell>
          <cell r="F133" t="str">
            <v>N.D</v>
          </cell>
          <cell r="G133">
            <v>550934</v>
          </cell>
        </row>
        <row r="134">
          <cell r="A134">
            <v>550934</v>
          </cell>
          <cell r="B134">
            <v>550934</v>
          </cell>
          <cell r="C134">
            <v>550934</v>
          </cell>
          <cell r="D134">
            <v>550934</v>
          </cell>
          <cell r="E134">
            <v>550934</v>
          </cell>
          <cell r="F134">
            <v>550934</v>
          </cell>
          <cell r="G134">
            <v>550934</v>
          </cell>
        </row>
        <row r="135">
          <cell r="A135" t="str">
            <v>1. COSTOS DIRECTOS</v>
          </cell>
          <cell r="B135">
            <v>550934</v>
          </cell>
          <cell r="C135">
            <v>550934</v>
          </cell>
          <cell r="D135">
            <v>550934</v>
          </cell>
          <cell r="E135">
            <v>550934</v>
          </cell>
          <cell r="F135">
            <v>550934</v>
          </cell>
          <cell r="G135">
            <v>550934</v>
          </cell>
        </row>
        <row r="136">
          <cell r="A136">
            <v>550934</v>
          </cell>
          <cell r="B136">
            <v>550934</v>
          </cell>
          <cell r="C136">
            <v>550934</v>
          </cell>
          <cell r="D136">
            <v>550934</v>
          </cell>
          <cell r="E136">
            <v>550934</v>
          </cell>
          <cell r="F136">
            <v>550934</v>
          </cell>
          <cell r="G136">
            <v>550934</v>
          </cell>
        </row>
        <row r="137">
          <cell r="A137" t="str">
            <v>I. EQUIPO</v>
          </cell>
          <cell r="B137">
            <v>550934</v>
          </cell>
          <cell r="C137">
            <v>550934</v>
          </cell>
          <cell r="D137">
            <v>550934</v>
          </cell>
          <cell r="E137">
            <v>550934</v>
          </cell>
          <cell r="F137">
            <v>550934</v>
          </cell>
          <cell r="G137">
            <v>550934</v>
          </cell>
        </row>
        <row r="138">
          <cell r="A138" t="str">
            <v>CÓDIGO</v>
          </cell>
          <cell r="B138" t="str">
            <v>DESCRIPCIÓN</v>
          </cell>
          <cell r="C138">
            <v>550934</v>
          </cell>
          <cell r="D138" t="str">
            <v>UNIDAD</v>
          </cell>
          <cell r="E138" t="str">
            <v>TARIFA</v>
          </cell>
          <cell r="F138" t="str">
            <v>RENDIMIENTO</v>
          </cell>
          <cell r="G138" t="str">
            <v>VR. UNITARIO</v>
          </cell>
        </row>
        <row r="139">
          <cell r="A139" t="str">
            <v>EQ004</v>
          </cell>
          <cell r="B139" t="str">
            <v>CONCRETADORA 1.5 SACOS A GASOLINA</v>
          </cell>
          <cell r="C139">
            <v>550934</v>
          </cell>
          <cell r="D139" t="str">
            <v>DÍA</v>
          </cell>
          <cell r="E139">
            <v>62000</v>
          </cell>
          <cell r="F139">
            <v>6.5</v>
          </cell>
          <cell r="G139">
            <v>9538.461538461539</v>
          </cell>
        </row>
        <row r="140">
          <cell r="A140" t="str">
            <v>EQ001</v>
          </cell>
          <cell r="B140" t="str">
            <v>HERRAMIENTA MENOR (10% DE LA MANO DE OBRA)</v>
          </cell>
          <cell r="C140">
            <v>9538.4609375</v>
          </cell>
          <cell r="D140" t="str">
            <v>%</v>
          </cell>
          <cell r="E140">
            <v>0.1</v>
          </cell>
          <cell r="F140">
            <v>65132</v>
          </cell>
          <cell r="G140">
            <v>6513.2000000000007</v>
          </cell>
        </row>
        <row r="141">
          <cell r="A141">
            <v>6513.19921875</v>
          </cell>
          <cell r="B141">
            <v>6513.19921875</v>
          </cell>
          <cell r="C141">
            <v>6513.19921875</v>
          </cell>
          <cell r="D141">
            <v>6513.19921875</v>
          </cell>
          <cell r="E141">
            <v>6513.19921875</v>
          </cell>
          <cell r="F141" t="str">
            <v>SUBTOTAL</v>
          </cell>
          <cell r="G141">
            <v>16051.66153846154</v>
          </cell>
        </row>
        <row r="142">
          <cell r="A142">
            <v>16051.65625</v>
          </cell>
          <cell r="B142">
            <v>16051.65625</v>
          </cell>
          <cell r="C142">
            <v>16051.65625</v>
          </cell>
          <cell r="D142">
            <v>16051.65625</v>
          </cell>
          <cell r="E142">
            <v>16051.65625</v>
          </cell>
          <cell r="F142">
            <v>16051.65625</v>
          </cell>
          <cell r="G142">
            <v>16051.65625</v>
          </cell>
        </row>
        <row r="143">
          <cell r="A143" t="str">
            <v>II. MATERIALES</v>
          </cell>
          <cell r="B143">
            <v>16051.65625</v>
          </cell>
          <cell r="C143">
            <v>16051.65625</v>
          </cell>
          <cell r="D143">
            <v>16051.65625</v>
          </cell>
          <cell r="E143">
            <v>16051.65625</v>
          </cell>
          <cell r="F143">
            <v>16051.65625</v>
          </cell>
          <cell r="G143">
            <v>16051.65625</v>
          </cell>
        </row>
        <row r="144">
          <cell r="A144" t="str">
            <v>CÓDIGO</v>
          </cell>
          <cell r="B144" t="str">
            <v>DESCRIPCIÓN</v>
          </cell>
          <cell r="C144" t="str">
            <v>UNIDAD</v>
          </cell>
          <cell r="D144" t="str">
            <v>CANTIDAD</v>
          </cell>
          <cell r="E144" t="str">
            <v>DESP.</v>
          </cell>
          <cell r="F144" t="str">
            <v>PRECIO UNIT.</v>
          </cell>
          <cell r="G144" t="str">
            <v>VR. UNITARIO</v>
          </cell>
        </row>
        <row r="145">
          <cell r="A145" t="str">
            <v>MA020</v>
          </cell>
          <cell r="B145" t="str">
            <v>CEMENTO GRIS (50 KG) PORTLAND TIPO I</v>
          </cell>
          <cell r="C145" t="str">
            <v>SC</v>
          </cell>
          <cell r="D145">
            <v>8</v>
          </cell>
          <cell r="E145">
            <v>0.05</v>
          </cell>
          <cell r="F145">
            <v>39000</v>
          </cell>
          <cell r="G145">
            <v>327600</v>
          </cell>
        </row>
        <row r="146">
          <cell r="A146" t="str">
            <v>MA024</v>
          </cell>
          <cell r="B146" t="str">
            <v xml:space="preserve">MATERIAL MIXTO DE RIO -  </v>
          </cell>
          <cell r="C146" t="str">
            <v>M3</v>
          </cell>
          <cell r="D146">
            <v>1.5</v>
          </cell>
          <cell r="E146">
            <v>0.05</v>
          </cell>
          <cell r="F146">
            <v>50000</v>
          </cell>
          <cell r="G146">
            <v>78750</v>
          </cell>
        </row>
        <row r="147">
          <cell r="A147" t="str">
            <v>MA025</v>
          </cell>
          <cell r="B147" t="str">
            <v>AGUA</v>
          </cell>
          <cell r="C147" t="str">
            <v>LT</v>
          </cell>
          <cell r="D147">
            <v>180</v>
          </cell>
          <cell r="E147">
            <v>0.1</v>
          </cell>
          <cell r="F147">
            <v>50</v>
          </cell>
          <cell r="G147">
            <v>9900</v>
          </cell>
        </row>
        <row r="148">
          <cell r="A148">
            <v>9900</v>
          </cell>
          <cell r="B148">
            <v>9900</v>
          </cell>
          <cell r="C148">
            <v>9900</v>
          </cell>
          <cell r="D148">
            <v>9900</v>
          </cell>
          <cell r="E148">
            <v>9900</v>
          </cell>
          <cell r="F148" t="str">
            <v>SUBTOTAL</v>
          </cell>
          <cell r="G148">
            <v>416250</v>
          </cell>
        </row>
        <row r="149">
          <cell r="A149">
            <v>416250</v>
          </cell>
          <cell r="B149">
            <v>416250</v>
          </cell>
          <cell r="C149">
            <v>416250</v>
          </cell>
          <cell r="D149">
            <v>416250</v>
          </cell>
          <cell r="E149">
            <v>416250</v>
          </cell>
          <cell r="F149">
            <v>416250</v>
          </cell>
          <cell r="G149">
            <v>416250</v>
          </cell>
        </row>
        <row r="150">
          <cell r="A150" t="str">
            <v>III. TRANSPORTES</v>
          </cell>
          <cell r="B150">
            <v>416250</v>
          </cell>
          <cell r="C150">
            <v>416250</v>
          </cell>
          <cell r="D150">
            <v>416250</v>
          </cell>
          <cell r="E150">
            <v>416250</v>
          </cell>
          <cell r="F150">
            <v>416250</v>
          </cell>
          <cell r="G150">
            <v>416250</v>
          </cell>
        </row>
        <row r="151">
          <cell r="A151" t="str">
            <v>CÓDIGO</v>
          </cell>
          <cell r="B151" t="str">
            <v>DESCRIPCIÓN</v>
          </cell>
          <cell r="C151" t="str">
            <v>TIPO</v>
          </cell>
          <cell r="D151" t="str">
            <v>VOLUMEN/PESO</v>
          </cell>
          <cell r="E151" t="str">
            <v>DISTANCIA</v>
          </cell>
          <cell r="F151" t="str">
            <v>TARIFA</v>
          </cell>
          <cell r="G151" t="str">
            <v>VR. UNITARIO</v>
          </cell>
        </row>
        <row r="152">
          <cell r="A152" t="str">
            <v>TR002</v>
          </cell>
          <cell r="B152" t="str">
            <v>TRANSPORTE DE MATERIALES DE PLAYA (ARENILLON, PIEDRA RODADA DE RIO DMAX=3/4") 0-10KM</v>
          </cell>
          <cell r="C152" t="str">
            <v>PLAYATRITURADO</v>
          </cell>
          <cell r="D152">
            <v>1.5</v>
          </cell>
          <cell r="E152">
            <v>10</v>
          </cell>
          <cell r="F152">
            <v>3000</v>
          </cell>
          <cell r="G152">
            <v>45000</v>
          </cell>
        </row>
        <row r="153">
          <cell r="A153" t="str">
            <v>TR001</v>
          </cell>
          <cell r="B153" t="str">
            <v>TRANSPORTE DE INSUMOS GENERALES 0-1KM</v>
          </cell>
          <cell r="C153" t="str">
            <v>INSUMOS</v>
          </cell>
          <cell r="D153">
            <v>0.4</v>
          </cell>
          <cell r="E153">
            <v>5</v>
          </cell>
          <cell r="F153">
            <v>4250</v>
          </cell>
          <cell r="G153">
            <v>8500</v>
          </cell>
        </row>
        <row r="154">
          <cell r="A154">
            <v>8500</v>
          </cell>
          <cell r="B154">
            <v>8500</v>
          </cell>
          <cell r="C154">
            <v>8500</v>
          </cell>
          <cell r="D154">
            <v>8500</v>
          </cell>
          <cell r="E154">
            <v>8500</v>
          </cell>
          <cell r="F154" t="str">
            <v>SUBTOTAL</v>
          </cell>
          <cell r="G154">
            <v>53500</v>
          </cell>
        </row>
        <row r="155">
          <cell r="A155">
            <v>53500</v>
          </cell>
          <cell r="B155">
            <v>53500</v>
          </cell>
          <cell r="C155">
            <v>53500</v>
          </cell>
          <cell r="D155">
            <v>53500</v>
          </cell>
          <cell r="E155">
            <v>53500</v>
          </cell>
          <cell r="F155">
            <v>53500</v>
          </cell>
          <cell r="G155">
            <v>53500</v>
          </cell>
        </row>
        <row r="156">
          <cell r="A156" t="str">
            <v>IV. MANO DE OBRA</v>
          </cell>
          <cell r="B156">
            <v>53500</v>
          </cell>
          <cell r="C156">
            <v>53500</v>
          </cell>
          <cell r="D156">
            <v>53500</v>
          </cell>
          <cell r="E156">
            <v>53500</v>
          </cell>
          <cell r="F156">
            <v>53500</v>
          </cell>
          <cell r="G156">
            <v>53500</v>
          </cell>
        </row>
        <row r="157">
          <cell r="A157" t="str">
            <v>CÓDIGO</v>
          </cell>
          <cell r="B157" t="str">
            <v>CARGOS PERSONAL</v>
          </cell>
          <cell r="C157">
            <v>53500</v>
          </cell>
          <cell r="D157" t="str">
            <v>CANTIDAD</v>
          </cell>
          <cell r="E157" t="str">
            <v>JORNAL TOTAL</v>
          </cell>
          <cell r="F157" t="str">
            <v>RENDIMIENTO</v>
          </cell>
          <cell r="G157" t="str">
            <v>VR. UNITARIO</v>
          </cell>
        </row>
        <row r="158">
          <cell r="A158" t="str">
            <v>MO033</v>
          </cell>
          <cell r="B158" t="str">
            <v>OPERADOR EQUIPO LIVIANO</v>
          </cell>
          <cell r="C158">
            <v>53500</v>
          </cell>
          <cell r="D158">
            <v>1</v>
          </cell>
          <cell r="E158">
            <v>94854</v>
          </cell>
          <cell r="F158">
            <v>6.5</v>
          </cell>
          <cell r="G158">
            <v>14592.923076923076</v>
          </cell>
        </row>
        <row r="159">
          <cell r="A159" t="str">
            <v>MO032</v>
          </cell>
          <cell r="B159" t="str">
            <v>AYUDANTE RASO</v>
          </cell>
          <cell r="C159">
            <v>14592.921875</v>
          </cell>
          <cell r="D159">
            <v>4</v>
          </cell>
          <cell r="E159">
            <v>82126</v>
          </cell>
          <cell r="F159">
            <v>6.5</v>
          </cell>
          <cell r="G159">
            <v>50539.076923076922</v>
          </cell>
        </row>
        <row r="160">
          <cell r="A160">
            <v>50539.0625</v>
          </cell>
          <cell r="B160">
            <v>50539.0625</v>
          </cell>
          <cell r="C160">
            <v>50539.0625</v>
          </cell>
          <cell r="D160">
            <v>50539.0625</v>
          </cell>
          <cell r="E160">
            <v>50539.0625</v>
          </cell>
          <cell r="F160">
            <v>50539.0625</v>
          </cell>
          <cell r="G160" t="str">
            <v/>
          </cell>
        </row>
        <row r="161">
          <cell r="A161" t="str">
            <v/>
          </cell>
          <cell r="B161">
            <v>50539.0625</v>
          </cell>
          <cell r="C161">
            <v>50539.0625</v>
          </cell>
          <cell r="D161">
            <v>50539.0625</v>
          </cell>
          <cell r="E161" t="str">
            <v/>
          </cell>
          <cell r="F161" t="str">
            <v/>
          </cell>
          <cell r="G161" t="str">
            <v/>
          </cell>
        </row>
        <row r="162">
          <cell r="A162">
            <v>50539.0625</v>
          </cell>
          <cell r="B162">
            <v>50539.0625</v>
          </cell>
          <cell r="C162">
            <v>50539.0625</v>
          </cell>
          <cell r="D162">
            <v>50539.0625</v>
          </cell>
          <cell r="E162">
            <v>50539.0625</v>
          </cell>
          <cell r="F162" t="str">
            <v>SUBTOTAL</v>
          </cell>
          <cell r="G162">
            <v>65132</v>
          </cell>
        </row>
        <row r="163">
          <cell r="A163">
            <v>65132</v>
          </cell>
          <cell r="B163">
            <v>65132</v>
          </cell>
          <cell r="C163">
            <v>65132</v>
          </cell>
          <cell r="D163">
            <v>65132</v>
          </cell>
          <cell r="E163">
            <v>65132</v>
          </cell>
          <cell r="F163">
            <v>65132</v>
          </cell>
          <cell r="G163">
            <v>65132</v>
          </cell>
        </row>
        <row r="164">
          <cell r="A164" t="str">
            <v>V. SERVICIOS</v>
          </cell>
          <cell r="B164">
            <v>65132</v>
          </cell>
          <cell r="C164">
            <v>65132</v>
          </cell>
          <cell r="D164">
            <v>65132</v>
          </cell>
          <cell r="E164">
            <v>65132</v>
          </cell>
          <cell r="F164">
            <v>65132</v>
          </cell>
          <cell r="G164">
            <v>65132</v>
          </cell>
        </row>
        <row r="165">
          <cell r="A165" t="str">
            <v>CÓDIGO</v>
          </cell>
          <cell r="B165" t="str">
            <v>DESCRIPCIÓN</v>
          </cell>
          <cell r="C165">
            <v>65132</v>
          </cell>
          <cell r="D165" t="str">
            <v>UNIDAD</v>
          </cell>
          <cell r="E165" t="str">
            <v>CANTIDAD</v>
          </cell>
          <cell r="F165" t="str">
            <v>PRECIO UNIT.</v>
          </cell>
          <cell r="G165" t="str">
            <v>VR. UNITARIO</v>
          </cell>
        </row>
        <row r="166">
          <cell r="A166" t="str">
            <v/>
          </cell>
          <cell r="B166">
            <v>65132</v>
          </cell>
          <cell r="C166">
            <v>65132</v>
          </cell>
          <cell r="D166" t="str">
            <v/>
          </cell>
          <cell r="E166">
            <v>65132</v>
          </cell>
          <cell r="F166" t="str">
            <v/>
          </cell>
          <cell r="G166" t="str">
            <v/>
          </cell>
        </row>
        <row r="167">
          <cell r="A167" t="str">
            <v/>
          </cell>
          <cell r="B167">
            <v>65132</v>
          </cell>
          <cell r="C167">
            <v>65132</v>
          </cell>
          <cell r="D167" t="str">
            <v/>
          </cell>
          <cell r="E167">
            <v>65132</v>
          </cell>
          <cell r="F167" t="str">
            <v/>
          </cell>
          <cell r="G167" t="str">
            <v/>
          </cell>
        </row>
        <row r="168">
          <cell r="A168" t="str">
            <v/>
          </cell>
          <cell r="B168">
            <v>65132</v>
          </cell>
          <cell r="C168">
            <v>65132</v>
          </cell>
          <cell r="D168" t="str">
            <v/>
          </cell>
          <cell r="E168">
            <v>65132</v>
          </cell>
          <cell r="F168" t="str">
            <v/>
          </cell>
          <cell r="G168" t="str">
            <v/>
          </cell>
        </row>
        <row r="169">
          <cell r="A169">
            <v>65132</v>
          </cell>
          <cell r="B169">
            <v>65132</v>
          </cell>
          <cell r="C169">
            <v>65132</v>
          </cell>
          <cell r="D169">
            <v>65132</v>
          </cell>
          <cell r="E169">
            <v>65132</v>
          </cell>
          <cell r="F169" t="str">
            <v>SUBTOTAL</v>
          </cell>
          <cell r="G169" t="str">
            <v/>
          </cell>
        </row>
        <row r="170">
          <cell r="A170">
            <v>65132</v>
          </cell>
          <cell r="B170">
            <v>65132</v>
          </cell>
          <cell r="C170">
            <v>65132</v>
          </cell>
          <cell r="D170">
            <v>65132</v>
          </cell>
          <cell r="E170">
            <v>65132</v>
          </cell>
          <cell r="F170">
            <v>65132</v>
          </cell>
          <cell r="G170">
            <v>65132</v>
          </cell>
        </row>
        <row r="171">
          <cell r="A171" t="str">
            <v>TOTAL COSTO DIRECTO</v>
          </cell>
          <cell r="B171">
            <v>65132</v>
          </cell>
          <cell r="C171">
            <v>65132</v>
          </cell>
          <cell r="D171">
            <v>65132</v>
          </cell>
          <cell r="E171">
            <v>65132</v>
          </cell>
          <cell r="F171">
            <v>65132</v>
          </cell>
          <cell r="G171">
            <v>550934</v>
          </cell>
        </row>
        <row r="172">
          <cell r="A172">
            <v>550934</v>
          </cell>
          <cell r="B172">
            <v>550934</v>
          </cell>
          <cell r="C172">
            <v>550934</v>
          </cell>
          <cell r="D172">
            <v>550934</v>
          </cell>
          <cell r="E172">
            <v>550934</v>
          </cell>
          <cell r="F172">
            <v>550934</v>
          </cell>
          <cell r="G172">
            <v>550934</v>
          </cell>
        </row>
        <row r="173">
          <cell r="A173" t="str">
            <v>2. COSTOS INDIRECTOS</v>
          </cell>
          <cell r="B173">
            <v>550934</v>
          </cell>
          <cell r="C173">
            <v>550934</v>
          </cell>
          <cell r="D173">
            <v>550934</v>
          </cell>
          <cell r="E173">
            <v>550934</v>
          </cell>
          <cell r="F173">
            <v>550934</v>
          </cell>
          <cell r="G173">
            <v>550934</v>
          </cell>
        </row>
        <row r="174">
          <cell r="A174">
            <v>550934</v>
          </cell>
          <cell r="B174">
            <v>550934</v>
          </cell>
          <cell r="C174">
            <v>550934</v>
          </cell>
          <cell r="D174">
            <v>550934</v>
          </cell>
          <cell r="E174">
            <v>550934</v>
          </cell>
          <cell r="F174">
            <v>550934</v>
          </cell>
          <cell r="G174">
            <v>550934</v>
          </cell>
        </row>
        <row r="175">
          <cell r="A175" t="str">
            <v>DESCRIPCIÓN</v>
          </cell>
          <cell r="B175">
            <v>550934</v>
          </cell>
          <cell r="C175">
            <v>550934</v>
          </cell>
          <cell r="D175">
            <v>550934</v>
          </cell>
          <cell r="E175">
            <v>550934</v>
          </cell>
          <cell r="F175" t="str">
            <v>PORCENTAJE</v>
          </cell>
          <cell r="G175" t="str">
            <v>VALOR TOTAL</v>
          </cell>
        </row>
        <row r="176">
          <cell r="A176" t="str">
            <v>ADMINISTRACION</v>
          </cell>
          <cell r="B176">
            <v>550934</v>
          </cell>
          <cell r="C176">
            <v>550934</v>
          </cell>
          <cell r="D176">
            <v>550934</v>
          </cell>
          <cell r="E176">
            <v>550934</v>
          </cell>
          <cell r="F176">
            <v>0.23780000000000001</v>
          </cell>
          <cell r="G176">
            <v>131012.10520000001</v>
          </cell>
        </row>
        <row r="177">
          <cell r="A177" t="str">
            <v>IMPREVISTOS</v>
          </cell>
          <cell r="B177">
            <v>131012.0625</v>
          </cell>
          <cell r="C177">
            <v>131012.0625</v>
          </cell>
          <cell r="D177">
            <v>131012.0625</v>
          </cell>
          <cell r="E177">
            <v>131012.0625</v>
          </cell>
          <cell r="F177" t="str">
            <v/>
          </cell>
          <cell r="G177" t="str">
            <v/>
          </cell>
        </row>
        <row r="178">
          <cell r="A178" t="str">
            <v>UTILIDADES</v>
          </cell>
          <cell r="B178">
            <v>131012.0625</v>
          </cell>
          <cell r="C178">
            <v>131012.0625</v>
          </cell>
          <cell r="D178">
            <v>131012.0625</v>
          </cell>
          <cell r="E178">
            <v>131012.0625</v>
          </cell>
          <cell r="F178">
            <v>0.05</v>
          </cell>
          <cell r="G178">
            <v>27546.7</v>
          </cell>
        </row>
        <row r="179">
          <cell r="A179" t="str">
            <v>TOTAL COSTO INDIRECTO</v>
          </cell>
          <cell r="B179">
            <v>27546.6875</v>
          </cell>
          <cell r="C179">
            <v>27546.6875</v>
          </cell>
          <cell r="D179">
            <v>27546.6875</v>
          </cell>
          <cell r="E179">
            <v>27546.6875</v>
          </cell>
          <cell r="F179">
            <v>0.2878</v>
          </cell>
          <cell r="G179">
            <v>158559</v>
          </cell>
        </row>
        <row r="180">
          <cell r="A180">
            <v>158559</v>
          </cell>
          <cell r="B180">
            <v>158559</v>
          </cell>
          <cell r="C180">
            <v>158559</v>
          </cell>
          <cell r="D180">
            <v>158559</v>
          </cell>
          <cell r="E180">
            <v>158559</v>
          </cell>
          <cell r="F180">
            <v>158559</v>
          </cell>
          <cell r="G180">
            <v>158559</v>
          </cell>
        </row>
        <row r="181">
          <cell r="A181" t="str">
            <v>PRECIO UNITARIO TOTAL APROXIMADO AL PESO</v>
          </cell>
          <cell r="B181">
            <v>158559</v>
          </cell>
          <cell r="C181">
            <v>158559</v>
          </cell>
          <cell r="D181">
            <v>158559</v>
          </cell>
          <cell r="E181">
            <v>158559</v>
          </cell>
          <cell r="F181">
            <v>158559</v>
          </cell>
          <cell r="G181">
            <v>709493</v>
          </cell>
        </row>
        <row r="182">
          <cell r="A182">
            <v>709493</v>
          </cell>
          <cell r="B182">
            <v>709493</v>
          </cell>
          <cell r="C182">
            <v>709493</v>
          </cell>
          <cell r="D182">
            <v>709493</v>
          </cell>
          <cell r="E182">
            <v>709493</v>
          </cell>
          <cell r="F182">
            <v>709493</v>
          </cell>
          <cell r="G182">
            <v>709493</v>
          </cell>
        </row>
        <row r="183">
          <cell r="A183">
            <v>709493</v>
          </cell>
          <cell r="B183">
            <v>709493</v>
          </cell>
          <cell r="C183">
            <v>709493</v>
          </cell>
          <cell r="D183">
            <v>709493</v>
          </cell>
          <cell r="E183">
            <v>709493</v>
          </cell>
          <cell r="F183">
            <v>709493</v>
          </cell>
          <cell r="G183">
            <v>709493</v>
          </cell>
        </row>
        <row r="184">
          <cell r="A184">
            <v>709493</v>
          </cell>
          <cell r="B184" t="str">
            <v>SECRETARIA DE PLANEACIÓN E INFRAESTRUCTURA</v>
          </cell>
          <cell r="C184">
            <v>709493</v>
          </cell>
          <cell r="D184">
            <v>709493</v>
          </cell>
          <cell r="E184">
            <v>709493</v>
          </cell>
          <cell r="F184">
            <v>709493</v>
          </cell>
          <cell r="G184">
            <v>709493</v>
          </cell>
        </row>
        <row r="185">
          <cell r="A185">
            <v>709493</v>
          </cell>
          <cell r="B185">
            <v>709493</v>
          </cell>
          <cell r="C185">
            <v>709493</v>
          </cell>
          <cell r="D185">
            <v>709493</v>
          </cell>
          <cell r="E185">
            <v>709493</v>
          </cell>
          <cell r="F185">
            <v>709493</v>
          </cell>
          <cell r="G185">
            <v>709493</v>
          </cell>
        </row>
        <row r="186">
          <cell r="A186">
            <v>709493</v>
          </cell>
          <cell r="B186">
            <v>709493</v>
          </cell>
          <cell r="C186">
            <v>709493</v>
          </cell>
          <cell r="D186" t="str">
            <v>FIRMA RESPONSABLE</v>
          </cell>
          <cell r="E186">
            <v>709493</v>
          </cell>
          <cell r="F186">
            <v>709493</v>
          </cell>
          <cell r="G186">
            <v>709493</v>
          </cell>
        </row>
        <row r="188">
          <cell r="A188" t="str">
            <v>DEPARTAMENTO DE ANTIOQUIA</v>
          </cell>
          <cell r="B188">
            <v>709493</v>
          </cell>
          <cell r="C188">
            <v>709493</v>
          </cell>
          <cell r="D188">
            <v>709493</v>
          </cell>
          <cell r="E188">
            <v>709493</v>
          </cell>
          <cell r="F188" t="str">
            <v/>
          </cell>
          <cell r="G188">
            <v>709493</v>
          </cell>
        </row>
        <row r="189">
          <cell r="A189" t="str">
            <v>MUNICIPIO DE DABEIBA</v>
          </cell>
          <cell r="B189">
            <v>709493</v>
          </cell>
          <cell r="C189">
            <v>709493</v>
          </cell>
          <cell r="D189">
            <v>709493</v>
          </cell>
          <cell r="E189">
            <v>709493</v>
          </cell>
          <cell r="F189">
            <v>709493</v>
          </cell>
          <cell r="G189">
            <v>709493</v>
          </cell>
        </row>
        <row r="190">
          <cell r="A190" t="str">
            <v>CONSTRUCCION DE MUROS DE CONTENCION EN CONCRETO REFORZADO PARA EMERGENCIA EN LA VIA QUE CONDUCE AL CORREGIMIENTO DE URAMA  KM 0+22 (SECTOR LOS COCOS)  EN EL MUNICIPIO DE DABEIBA ANTIOQUIA.</v>
          </cell>
          <cell r="B190">
            <v>709493</v>
          </cell>
          <cell r="C190">
            <v>709493</v>
          </cell>
          <cell r="D190">
            <v>709493</v>
          </cell>
          <cell r="E190">
            <v>709493</v>
          </cell>
          <cell r="F190">
            <v>709493</v>
          </cell>
          <cell r="G190">
            <v>709493</v>
          </cell>
        </row>
        <row r="191">
          <cell r="A191">
            <v>709493</v>
          </cell>
          <cell r="B191">
            <v>709493</v>
          </cell>
          <cell r="C191">
            <v>709493</v>
          </cell>
          <cell r="D191">
            <v>709493</v>
          </cell>
          <cell r="E191">
            <v>709493</v>
          </cell>
          <cell r="F191">
            <v>709493</v>
          </cell>
          <cell r="G191">
            <v>709493</v>
          </cell>
        </row>
        <row r="192">
          <cell r="A192" t="str">
            <v>ANÁLISIS DE PRECIOS UNITARIOS</v>
          </cell>
          <cell r="B192">
            <v>709493</v>
          </cell>
          <cell r="C192">
            <v>709493</v>
          </cell>
          <cell r="D192">
            <v>709493</v>
          </cell>
          <cell r="E192">
            <v>709493</v>
          </cell>
          <cell r="F192">
            <v>709493</v>
          </cell>
          <cell r="G192">
            <v>709493</v>
          </cell>
        </row>
        <row r="193">
          <cell r="A193">
            <v>709493</v>
          </cell>
          <cell r="B193">
            <v>709493</v>
          </cell>
          <cell r="C193">
            <v>709493</v>
          </cell>
          <cell r="D193">
            <v>709493</v>
          </cell>
          <cell r="E193">
            <v>709493</v>
          </cell>
          <cell r="F193">
            <v>709493</v>
          </cell>
          <cell r="G193">
            <v>709493</v>
          </cell>
        </row>
        <row r="194">
          <cell r="A194" t="str">
            <v>ITEM</v>
          </cell>
          <cell r="B194" t="str">
            <v>DESCRIPCIÓN</v>
          </cell>
          <cell r="C194">
            <v>709493</v>
          </cell>
          <cell r="D194">
            <v>709493</v>
          </cell>
          <cell r="E194" t="str">
            <v>UNIDAD</v>
          </cell>
          <cell r="F194" t="str">
            <v>CANTIDAD</v>
          </cell>
          <cell r="G194" t="str">
            <v>COSTO DIRECTO</v>
          </cell>
        </row>
        <row r="195">
          <cell r="A195" t="str">
            <v>MA004</v>
          </cell>
          <cell r="B195" t="str">
            <v>CONCRETO 3500 PSI (245 MPA) EN OBRA</v>
          </cell>
          <cell r="C195">
            <v>709493</v>
          </cell>
          <cell r="D195">
            <v>709493</v>
          </cell>
          <cell r="E195" t="str">
            <v>M3</v>
          </cell>
          <cell r="F195" t="str">
            <v>N.D</v>
          </cell>
          <cell r="G195">
            <v>562909</v>
          </cell>
        </row>
        <row r="196">
          <cell r="A196">
            <v>562909</v>
          </cell>
          <cell r="B196">
            <v>562909</v>
          </cell>
          <cell r="C196">
            <v>562909</v>
          </cell>
          <cell r="D196">
            <v>562909</v>
          </cell>
          <cell r="E196">
            <v>562909</v>
          </cell>
          <cell r="F196">
            <v>562909</v>
          </cell>
          <cell r="G196">
            <v>562909</v>
          </cell>
        </row>
        <row r="197">
          <cell r="A197" t="str">
            <v>1. COSTOS DIRECTOS</v>
          </cell>
          <cell r="B197">
            <v>562909</v>
          </cell>
          <cell r="C197">
            <v>562909</v>
          </cell>
          <cell r="D197">
            <v>562909</v>
          </cell>
          <cell r="E197">
            <v>562909</v>
          </cell>
          <cell r="F197">
            <v>562909</v>
          </cell>
          <cell r="G197">
            <v>562909</v>
          </cell>
        </row>
        <row r="198">
          <cell r="A198">
            <v>562909</v>
          </cell>
          <cell r="B198">
            <v>562909</v>
          </cell>
          <cell r="C198">
            <v>562909</v>
          </cell>
          <cell r="D198">
            <v>562909</v>
          </cell>
          <cell r="E198">
            <v>562909</v>
          </cell>
          <cell r="F198">
            <v>562909</v>
          </cell>
          <cell r="G198">
            <v>562909</v>
          </cell>
        </row>
        <row r="199">
          <cell r="A199" t="str">
            <v>I. EQUIPO</v>
          </cell>
          <cell r="B199">
            <v>562909</v>
          </cell>
          <cell r="C199">
            <v>562909</v>
          </cell>
          <cell r="D199">
            <v>562909</v>
          </cell>
          <cell r="E199">
            <v>562909</v>
          </cell>
          <cell r="F199">
            <v>562909</v>
          </cell>
          <cell r="G199">
            <v>562909</v>
          </cell>
        </row>
        <row r="200">
          <cell r="A200" t="str">
            <v>CÓDIGO</v>
          </cell>
          <cell r="B200" t="str">
            <v>DESCRIPCIÓN</v>
          </cell>
          <cell r="C200">
            <v>562909</v>
          </cell>
          <cell r="D200" t="str">
            <v>UNIDAD</v>
          </cell>
          <cell r="E200" t="str">
            <v>TARIFA</v>
          </cell>
          <cell r="F200" t="str">
            <v>RENDIMIENTO</v>
          </cell>
          <cell r="G200" t="str">
            <v>VR. UNITARIO</v>
          </cell>
        </row>
        <row r="201">
          <cell r="A201" t="str">
            <v>EQ004</v>
          </cell>
          <cell r="B201" t="str">
            <v>CONCRETADORA 1.5 SACOS A GASOLINA</v>
          </cell>
          <cell r="C201">
            <v>562909</v>
          </cell>
          <cell r="D201" t="str">
            <v>DÍA</v>
          </cell>
          <cell r="E201">
            <v>62000</v>
          </cell>
          <cell r="F201">
            <v>6.5</v>
          </cell>
          <cell r="G201">
            <v>9538.461538461539</v>
          </cell>
        </row>
        <row r="202">
          <cell r="A202" t="str">
            <v>EQ001</v>
          </cell>
          <cell r="B202" t="str">
            <v>HERRAMIENTA MENOR (10% DE LA MANO DE OBRA)</v>
          </cell>
          <cell r="C202">
            <v>9538.4609375</v>
          </cell>
          <cell r="D202" t="str">
            <v>%</v>
          </cell>
          <cell r="E202">
            <v>0.1</v>
          </cell>
          <cell r="F202">
            <v>65132</v>
          </cell>
          <cell r="G202">
            <v>6513.2000000000007</v>
          </cell>
        </row>
        <row r="203">
          <cell r="A203">
            <v>6513.19921875</v>
          </cell>
          <cell r="B203">
            <v>6513.19921875</v>
          </cell>
          <cell r="C203">
            <v>6513.19921875</v>
          </cell>
          <cell r="D203">
            <v>6513.19921875</v>
          </cell>
          <cell r="E203">
            <v>6513.19921875</v>
          </cell>
          <cell r="F203" t="str">
            <v>SUBTOTAL</v>
          </cell>
          <cell r="G203">
            <v>16051.66153846154</v>
          </cell>
        </row>
        <row r="204">
          <cell r="A204">
            <v>16051.65625</v>
          </cell>
          <cell r="B204">
            <v>16051.65625</v>
          </cell>
          <cell r="C204">
            <v>16051.65625</v>
          </cell>
          <cell r="D204">
            <v>16051.65625</v>
          </cell>
          <cell r="E204">
            <v>16051.65625</v>
          </cell>
          <cell r="F204">
            <v>16051.65625</v>
          </cell>
          <cell r="G204">
            <v>16051.65625</v>
          </cell>
        </row>
        <row r="205">
          <cell r="A205" t="str">
            <v>II. MATERIALES</v>
          </cell>
          <cell r="B205">
            <v>16051.65625</v>
          </cell>
          <cell r="C205">
            <v>16051.65625</v>
          </cell>
          <cell r="D205">
            <v>16051.65625</v>
          </cell>
          <cell r="E205">
            <v>16051.65625</v>
          </cell>
          <cell r="F205">
            <v>16051.65625</v>
          </cell>
          <cell r="G205">
            <v>16051.65625</v>
          </cell>
        </row>
        <row r="206">
          <cell r="A206" t="str">
            <v>CÓDIGO</v>
          </cell>
          <cell r="B206" t="str">
            <v>DESCRIPCIÓN</v>
          </cell>
          <cell r="C206" t="str">
            <v>UNIDAD</v>
          </cell>
          <cell r="D206" t="str">
            <v>CANTIDAD</v>
          </cell>
          <cell r="E206" t="str">
            <v>DESP.</v>
          </cell>
          <cell r="F206" t="str">
            <v>PRECIO UNIT.</v>
          </cell>
          <cell r="G206" t="str">
            <v>VR. UNITARIO</v>
          </cell>
        </row>
        <row r="207">
          <cell r="A207" t="str">
            <v>MA020</v>
          </cell>
          <cell r="B207" t="str">
            <v>CEMENTO GRIS (50 KG) PORTLAND TIPO I</v>
          </cell>
          <cell r="C207" t="str">
            <v>SC</v>
          </cell>
          <cell r="D207">
            <v>8.5</v>
          </cell>
          <cell r="E207">
            <v>0.05</v>
          </cell>
          <cell r="F207">
            <v>39000</v>
          </cell>
          <cell r="G207">
            <v>348075</v>
          </cell>
        </row>
        <row r="208">
          <cell r="A208" t="str">
            <v>MA024</v>
          </cell>
          <cell r="B208" t="str">
            <v xml:space="preserve">MATERIAL MIXTO DE RIO -  </v>
          </cell>
          <cell r="C208" t="str">
            <v>M3</v>
          </cell>
          <cell r="D208">
            <v>1.5</v>
          </cell>
          <cell r="E208">
            <v>0.05</v>
          </cell>
          <cell r="F208">
            <v>50000</v>
          </cell>
          <cell r="G208">
            <v>78750</v>
          </cell>
        </row>
        <row r="209">
          <cell r="A209" t="str">
            <v>MA025</v>
          </cell>
          <cell r="B209" t="str">
            <v>AGUA</v>
          </cell>
          <cell r="C209" t="str">
            <v>LT</v>
          </cell>
          <cell r="D209">
            <v>180</v>
          </cell>
          <cell r="E209">
            <v>0.1</v>
          </cell>
          <cell r="F209">
            <v>50</v>
          </cell>
          <cell r="G209">
            <v>9900</v>
          </cell>
        </row>
        <row r="210">
          <cell r="A210">
            <v>9900</v>
          </cell>
          <cell r="B210">
            <v>9900</v>
          </cell>
          <cell r="C210">
            <v>9900</v>
          </cell>
          <cell r="D210">
            <v>9900</v>
          </cell>
          <cell r="E210">
            <v>9900</v>
          </cell>
          <cell r="F210" t="str">
            <v>SUBTOTAL</v>
          </cell>
          <cell r="G210">
            <v>436725</v>
          </cell>
        </row>
        <row r="211">
          <cell r="A211">
            <v>436725</v>
          </cell>
          <cell r="B211">
            <v>436725</v>
          </cell>
          <cell r="C211">
            <v>436725</v>
          </cell>
          <cell r="D211">
            <v>436725</v>
          </cell>
          <cell r="E211">
            <v>436725</v>
          </cell>
          <cell r="F211">
            <v>436725</v>
          </cell>
          <cell r="G211">
            <v>436725</v>
          </cell>
        </row>
        <row r="212">
          <cell r="A212" t="str">
            <v>III. TRANSPORTES</v>
          </cell>
          <cell r="B212">
            <v>436725</v>
          </cell>
          <cell r="C212">
            <v>436725</v>
          </cell>
          <cell r="D212">
            <v>436725</v>
          </cell>
          <cell r="E212">
            <v>436725</v>
          </cell>
          <cell r="F212">
            <v>436725</v>
          </cell>
          <cell r="G212">
            <v>436725</v>
          </cell>
        </row>
        <row r="213">
          <cell r="A213" t="str">
            <v>CÓDIGO</v>
          </cell>
          <cell r="B213" t="str">
            <v>DESCRIPCIÓN</v>
          </cell>
          <cell r="C213" t="str">
            <v>TIPO</v>
          </cell>
          <cell r="D213" t="str">
            <v>VOLUMEN/PESO</v>
          </cell>
          <cell r="E213" t="str">
            <v>DISTANCIA</v>
          </cell>
          <cell r="F213" t="str">
            <v>TARIFA</v>
          </cell>
          <cell r="G213" t="str">
            <v>VR. UNITARIO</v>
          </cell>
        </row>
        <row r="214">
          <cell r="A214" t="str">
            <v>TR002</v>
          </cell>
          <cell r="B214" t="str">
            <v>TRANSPORTE DE MATERIALES DE PLAYA (ARENILLON, PIEDRA RODADA DE RIO DMAX=3/4") 0-10KM</v>
          </cell>
          <cell r="C214" t="str">
            <v>PLAYATRITURADO</v>
          </cell>
          <cell r="D214">
            <v>1.5</v>
          </cell>
          <cell r="E214">
            <v>10</v>
          </cell>
          <cell r="F214">
            <v>3000</v>
          </cell>
          <cell r="G214">
            <v>45000</v>
          </cell>
        </row>
        <row r="215">
          <cell r="A215" t="str">
            <v>TR001</v>
          </cell>
          <cell r="B215" t="str">
            <v>TRANSPORTE DE INSUMOS GENERALES 0-1KM</v>
          </cell>
          <cell r="C215" t="str">
            <v>INSUMOS</v>
          </cell>
          <cell r="D215">
            <v>0.42499999999999999</v>
          </cell>
          <cell r="E215">
            <v>5</v>
          </cell>
          <cell r="F215">
            <v>4250</v>
          </cell>
          <cell r="G215">
            <v>9031.25</v>
          </cell>
        </row>
        <row r="216">
          <cell r="A216">
            <v>9031.25</v>
          </cell>
          <cell r="B216">
            <v>9031.25</v>
          </cell>
          <cell r="C216">
            <v>9031.25</v>
          </cell>
          <cell r="D216">
            <v>9031.25</v>
          </cell>
          <cell r="E216">
            <v>9031.25</v>
          </cell>
          <cell r="F216" t="str">
            <v>SUBTOTAL</v>
          </cell>
          <cell r="G216">
            <v>45000</v>
          </cell>
        </row>
        <row r="217">
          <cell r="A217">
            <v>45000</v>
          </cell>
          <cell r="B217">
            <v>45000</v>
          </cell>
          <cell r="C217">
            <v>45000</v>
          </cell>
          <cell r="D217">
            <v>45000</v>
          </cell>
          <cell r="E217">
            <v>45000</v>
          </cell>
          <cell r="F217">
            <v>45000</v>
          </cell>
          <cell r="G217">
            <v>45000</v>
          </cell>
        </row>
        <row r="218">
          <cell r="A218" t="str">
            <v>IV. MANO DE OBRA</v>
          </cell>
          <cell r="B218">
            <v>45000</v>
          </cell>
          <cell r="C218">
            <v>45000</v>
          </cell>
          <cell r="D218">
            <v>45000</v>
          </cell>
          <cell r="E218">
            <v>45000</v>
          </cell>
          <cell r="F218">
            <v>45000</v>
          </cell>
          <cell r="G218">
            <v>45000</v>
          </cell>
        </row>
        <row r="219">
          <cell r="A219" t="str">
            <v>CÓDIGO</v>
          </cell>
          <cell r="B219" t="str">
            <v>CARGOS PERSONAL</v>
          </cell>
          <cell r="C219">
            <v>45000</v>
          </cell>
          <cell r="D219" t="str">
            <v>CANTIDAD</v>
          </cell>
          <cell r="E219" t="str">
            <v>JORNAL TOTAL</v>
          </cell>
          <cell r="F219" t="str">
            <v>RENDIMIENTO</v>
          </cell>
          <cell r="G219" t="str">
            <v>VR. UNITARIO</v>
          </cell>
        </row>
        <row r="220">
          <cell r="A220" t="str">
            <v>MO033</v>
          </cell>
          <cell r="B220" t="str">
            <v>OPERADOR EQUIPO LIVIANO</v>
          </cell>
          <cell r="C220">
            <v>45000</v>
          </cell>
          <cell r="D220">
            <v>1</v>
          </cell>
          <cell r="E220">
            <v>94854</v>
          </cell>
          <cell r="F220">
            <v>6.5</v>
          </cell>
          <cell r="G220">
            <v>14592.923076923076</v>
          </cell>
        </row>
        <row r="221">
          <cell r="A221" t="str">
            <v>MO032</v>
          </cell>
          <cell r="B221" t="str">
            <v>AYUDANTE RASO</v>
          </cell>
          <cell r="C221">
            <v>14592.921875</v>
          </cell>
          <cell r="D221">
            <v>4</v>
          </cell>
          <cell r="E221">
            <v>82126</v>
          </cell>
          <cell r="F221">
            <v>6.5</v>
          </cell>
          <cell r="G221">
            <v>50539.076923076922</v>
          </cell>
        </row>
        <row r="222">
          <cell r="A222">
            <v>50539.0625</v>
          </cell>
          <cell r="B222">
            <v>50539.0625</v>
          </cell>
          <cell r="C222">
            <v>50539.0625</v>
          </cell>
          <cell r="D222">
            <v>50539.0625</v>
          </cell>
          <cell r="E222">
            <v>50539.0625</v>
          </cell>
          <cell r="F222">
            <v>50539.0625</v>
          </cell>
          <cell r="G222" t="str">
            <v/>
          </cell>
        </row>
        <row r="223">
          <cell r="A223" t="str">
            <v/>
          </cell>
          <cell r="B223">
            <v>50539.0625</v>
          </cell>
          <cell r="C223">
            <v>50539.0625</v>
          </cell>
          <cell r="D223">
            <v>50539.0625</v>
          </cell>
          <cell r="E223" t="str">
            <v/>
          </cell>
          <cell r="F223" t="str">
            <v/>
          </cell>
          <cell r="G223" t="str">
            <v/>
          </cell>
        </row>
        <row r="224">
          <cell r="A224">
            <v>50539.0625</v>
          </cell>
          <cell r="B224">
            <v>50539.0625</v>
          </cell>
          <cell r="C224">
            <v>50539.0625</v>
          </cell>
          <cell r="D224">
            <v>50539.0625</v>
          </cell>
          <cell r="E224">
            <v>50539.0625</v>
          </cell>
          <cell r="F224" t="str">
            <v>SUBTOTAL</v>
          </cell>
          <cell r="G224">
            <v>65132</v>
          </cell>
        </row>
        <row r="225">
          <cell r="A225">
            <v>65132</v>
          </cell>
          <cell r="B225">
            <v>65132</v>
          </cell>
          <cell r="C225">
            <v>65132</v>
          </cell>
          <cell r="D225">
            <v>65132</v>
          </cell>
          <cell r="E225">
            <v>65132</v>
          </cell>
          <cell r="F225">
            <v>65132</v>
          </cell>
          <cell r="G225">
            <v>65132</v>
          </cell>
        </row>
        <row r="226">
          <cell r="A226" t="str">
            <v>V. SERVICIOS</v>
          </cell>
          <cell r="B226">
            <v>65132</v>
          </cell>
          <cell r="C226">
            <v>65132</v>
          </cell>
          <cell r="D226">
            <v>65132</v>
          </cell>
          <cell r="E226">
            <v>65132</v>
          </cell>
          <cell r="F226">
            <v>65132</v>
          </cell>
          <cell r="G226">
            <v>65132</v>
          </cell>
        </row>
        <row r="227">
          <cell r="A227" t="str">
            <v>CÓDIGO</v>
          </cell>
          <cell r="B227" t="str">
            <v>DESCRIPCIÓN</v>
          </cell>
          <cell r="C227">
            <v>65132</v>
          </cell>
          <cell r="D227" t="str">
            <v>UNIDAD</v>
          </cell>
          <cell r="E227" t="str">
            <v>CANTIDAD</v>
          </cell>
          <cell r="F227" t="str">
            <v>PRECIO UNIT.</v>
          </cell>
          <cell r="G227" t="str">
            <v>VR. UNITARIO</v>
          </cell>
        </row>
        <row r="228">
          <cell r="A228" t="str">
            <v/>
          </cell>
          <cell r="B228">
            <v>65132</v>
          </cell>
          <cell r="C228">
            <v>65132</v>
          </cell>
          <cell r="D228" t="str">
            <v/>
          </cell>
          <cell r="E228">
            <v>1</v>
          </cell>
          <cell r="F228" t="str">
            <v/>
          </cell>
          <cell r="G228" t="str">
            <v/>
          </cell>
        </row>
        <row r="229">
          <cell r="A229" t="str">
            <v/>
          </cell>
          <cell r="B229">
            <v>1</v>
          </cell>
          <cell r="C229">
            <v>1</v>
          </cell>
          <cell r="D229" t="str">
            <v/>
          </cell>
          <cell r="E229">
            <v>1</v>
          </cell>
          <cell r="F229" t="str">
            <v/>
          </cell>
          <cell r="G229" t="str">
            <v/>
          </cell>
        </row>
        <row r="230">
          <cell r="A230" t="str">
            <v/>
          </cell>
          <cell r="B230">
            <v>1</v>
          </cell>
          <cell r="C230">
            <v>1</v>
          </cell>
          <cell r="D230" t="str">
            <v/>
          </cell>
          <cell r="E230">
            <v>1</v>
          </cell>
          <cell r="F230" t="str">
            <v/>
          </cell>
          <cell r="G230" t="str">
            <v/>
          </cell>
        </row>
        <row r="231">
          <cell r="A231">
            <v>1</v>
          </cell>
          <cell r="B231">
            <v>1</v>
          </cell>
          <cell r="C231">
            <v>1</v>
          </cell>
          <cell r="D231">
            <v>1</v>
          </cell>
          <cell r="E231">
            <v>1</v>
          </cell>
          <cell r="F231" t="str">
            <v>SUBTOTAL</v>
          </cell>
          <cell r="G231" t="str">
            <v/>
          </cell>
        </row>
        <row r="232">
          <cell r="A232">
            <v>1</v>
          </cell>
          <cell r="B232">
            <v>1</v>
          </cell>
          <cell r="C232">
            <v>1</v>
          </cell>
          <cell r="D232">
            <v>1</v>
          </cell>
          <cell r="E232">
            <v>1</v>
          </cell>
          <cell r="F232">
            <v>1</v>
          </cell>
          <cell r="G232">
            <v>1</v>
          </cell>
        </row>
        <row r="233">
          <cell r="A233" t="str">
            <v>TOTAL COSTO DIRECTO</v>
          </cell>
          <cell r="B233">
            <v>1</v>
          </cell>
          <cell r="C233">
            <v>1</v>
          </cell>
          <cell r="D233">
            <v>1</v>
          </cell>
          <cell r="E233">
            <v>1</v>
          </cell>
          <cell r="F233">
            <v>1</v>
          </cell>
          <cell r="G233">
            <v>562909</v>
          </cell>
        </row>
        <row r="234">
          <cell r="A234">
            <v>562909</v>
          </cell>
          <cell r="B234">
            <v>562909</v>
          </cell>
          <cell r="C234">
            <v>562909</v>
          </cell>
          <cell r="D234">
            <v>562909</v>
          </cell>
          <cell r="E234">
            <v>562909</v>
          </cell>
          <cell r="F234">
            <v>562909</v>
          </cell>
          <cell r="G234">
            <v>562909</v>
          </cell>
        </row>
        <row r="235">
          <cell r="A235" t="str">
            <v>2. COSTOS INDIRECTOS</v>
          </cell>
          <cell r="B235">
            <v>562909</v>
          </cell>
          <cell r="C235">
            <v>562909</v>
          </cell>
          <cell r="D235">
            <v>562909</v>
          </cell>
          <cell r="E235">
            <v>562909</v>
          </cell>
          <cell r="F235">
            <v>562909</v>
          </cell>
          <cell r="G235">
            <v>562909</v>
          </cell>
        </row>
        <row r="236">
          <cell r="A236">
            <v>562909</v>
          </cell>
          <cell r="B236">
            <v>562909</v>
          </cell>
          <cell r="C236">
            <v>562909</v>
          </cell>
          <cell r="D236">
            <v>562909</v>
          </cell>
          <cell r="E236">
            <v>562909</v>
          </cell>
          <cell r="F236">
            <v>562909</v>
          </cell>
          <cell r="G236">
            <v>562909</v>
          </cell>
        </row>
        <row r="237">
          <cell r="A237" t="str">
            <v>DESCRIPCIÓN</v>
          </cell>
          <cell r="B237">
            <v>562909</v>
          </cell>
          <cell r="C237">
            <v>562909</v>
          </cell>
          <cell r="D237">
            <v>562909</v>
          </cell>
          <cell r="E237">
            <v>562909</v>
          </cell>
          <cell r="F237" t="str">
            <v>PORCENTAJE</v>
          </cell>
          <cell r="G237" t="str">
            <v>VALOR TOTAL</v>
          </cell>
        </row>
        <row r="238">
          <cell r="A238" t="str">
            <v>ADMINISTRACION</v>
          </cell>
          <cell r="B238">
            <v>562909</v>
          </cell>
          <cell r="C238">
            <v>562909</v>
          </cell>
          <cell r="D238">
            <v>562909</v>
          </cell>
          <cell r="E238">
            <v>562909</v>
          </cell>
          <cell r="F238">
            <v>0.23780000000000001</v>
          </cell>
          <cell r="G238">
            <v>133859.76020000002</v>
          </cell>
        </row>
        <row r="239">
          <cell r="A239" t="str">
            <v>IMPREVISTOS</v>
          </cell>
          <cell r="B239">
            <v>133859.75</v>
          </cell>
          <cell r="C239">
            <v>133859.75</v>
          </cell>
          <cell r="D239">
            <v>133859.75</v>
          </cell>
          <cell r="E239">
            <v>133859.75</v>
          </cell>
          <cell r="F239" t="str">
            <v/>
          </cell>
          <cell r="G239" t="str">
            <v/>
          </cell>
        </row>
        <row r="240">
          <cell r="A240" t="str">
            <v>UTILIDADES</v>
          </cell>
          <cell r="B240">
            <v>133859.75</v>
          </cell>
          <cell r="C240">
            <v>133859.75</v>
          </cell>
          <cell r="D240">
            <v>133859.75</v>
          </cell>
          <cell r="E240">
            <v>133859.75</v>
          </cell>
          <cell r="F240">
            <v>0.05</v>
          </cell>
          <cell r="G240">
            <v>28145.45</v>
          </cell>
        </row>
        <row r="241">
          <cell r="A241" t="str">
            <v>TOTAL COSTO INDIRECTO</v>
          </cell>
          <cell r="B241">
            <v>28145.4375</v>
          </cell>
          <cell r="C241">
            <v>28145.4375</v>
          </cell>
          <cell r="D241">
            <v>28145.4375</v>
          </cell>
          <cell r="E241">
            <v>28145.4375</v>
          </cell>
          <cell r="F241">
            <v>0.2878</v>
          </cell>
          <cell r="G241">
            <v>162005</v>
          </cell>
        </row>
        <row r="242">
          <cell r="A242">
            <v>162005</v>
          </cell>
          <cell r="B242">
            <v>162005</v>
          </cell>
          <cell r="C242">
            <v>162005</v>
          </cell>
          <cell r="D242">
            <v>162005</v>
          </cell>
          <cell r="E242">
            <v>162005</v>
          </cell>
          <cell r="F242">
            <v>162005</v>
          </cell>
          <cell r="G242">
            <v>162005</v>
          </cell>
        </row>
        <row r="243">
          <cell r="A243" t="str">
            <v>PRECIO UNITARIO TOTAL APROXIMADO AL PESO</v>
          </cell>
          <cell r="B243">
            <v>162005</v>
          </cell>
          <cell r="C243">
            <v>162005</v>
          </cell>
          <cell r="D243">
            <v>162005</v>
          </cell>
          <cell r="E243">
            <v>162005</v>
          </cell>
          <cell r="F243">
            <v>162005</v>
          </cell>
          <cell r="G243">
            <v>724914</v>
          </cell>
        </row>
        <row r="244">
          <cell r="A244">
            <v>724914</v>
          </cell>
          <cell r="B244">
            <v>724914</v>
          </cell>
          <cell r="C244">
            <v>724914</v>
          </cell>
          <cell r="D244">
            <v>724914</v>
          </cell>
          <cell r="E244">
            <v>724914</v>
          </cell>
          <cell r="F244">
            <v>724914</v>
          </cell>
          <cell r="G244">
            <v>724914</v>
          </cell>
        </row>
        <row r="245">
          <cell r="A245">
            <v>724914</v>
          </cell>
          <cell r="B245">
            <v>724914</v>
          </cell>
          <cell r="C245">
            <v>724914</v>
          </cell>
          <cell r="D245">
            <v>724914</v>
          </cell>
          <cell r="E245">
            <v>724914</v>
          </cell>
          <cell r="F245">
            <v>724914</v>
          </cell>
          <cell r="G245">
            <v>724914</v>
          </cell>
        </row>
        <row r="246">
          <cell r="A246">
            <v>724914</v>
          </cell>
          <cell r="B246" t="str">
            <v>SECRETARIA DE PLANEACIÓN E INFRAESTRUCTURA</v>
          </cell>
          <cell r="C246">
            <v>724914</v>
          </cell>
          <cell r="D246">
            <v>724914</v>
          </cell>
          <cell r="E246">
            <v>724914</v>
          </cell>
          <cell r="F246">
            <v>724914</v>
          </cell>
          <cell r="G246">
            <v>724914</v>
          </cell>
        </row>
        <row r="247">
          <cell r="A247">
            <v>724914</v>
          </cell>
          <cell r="B247">
            <v>724914</v>
          </cell>
          <cell r="C247">
            <v>724914</v>
          </cell>
          <cell r="D247">
            <v>724914</v>
          </cell>
          <cell r="E247">
            <v>724914</v>
          </cell>
          <cell r="F247">
            <v>724914</v>
          </cell>
          <cell r="G247">
            <v>724914</v>
          </cell>
        </row>
        <row r="248">
          <cell r="A248">
            <v>724914</v>
          </cell>
          <cell r="B248">
            <v>724914</v>
          </cell>
          <cell r="C248">
            <v>724914</v>
          </cell>
          <cell r="D248" t="str">
            <v>FIRMA RESPONSABLE</v>
          </cell>
          <cell r="E248">
            <v>724914</v>
          </cell>
          <cell r="F248">
            <v>724914</v>
          </cell>
          <cell r="G248">
            <v>724914</v>
          </cell>
        </row>
        <row r="250">
          <cell r="A250" t="str">
            <v>DEPARTAMENTO DE ANTIOQUIA</v>
          </cell>
          <cell r="B250">
            <v>724914</v>
          </cell>
          <cell r="C250">
            <v>724914</v>
          </cell>
          <cell r="D250">
            <v>724914</v>
          </cell>
          <cell r="E250">
            <v>724914</v>
          </cell>
          <cell r="F250" t="str">
            <v/>
          </cell>
          <cell r="G250">
            <v>724914</v>
          </cell>
        </row>
        <row r="251">
          <cell r="A251" t="str">
            <v>MUNICIPIO DE DABEIBA</v>
          </cell>
          <cell r="B251">
            <v>724914</v>
          </cell>
          <cell r="C251">
            <v>724914</v>
          </cell>
          <cell r="D251">
            <v>724914</v>
          </cell>
          <cell r="E251">
            <v>724914</v>
          </cell>
          <cell r="F251">
            <v>724914</v>
          </cell>
          <cell r="G251">
            <v>724914</v>
          </cell>
        </row>
        <row r="252">
          <cell r="A252" t="str">
            <v>CONSTRUCCION DE MUROS DE CONTENCION EN CONCRETO REFORZADO PARA EMERGENCIA EN LA VIA QUE CONDUCE AL CORREGIMIENTO DE URAMA  KM 0+22 (SECTOR LOS COCOS)  EN EL MUNICIPIO DE DABEIBA ANTIOQUIA.</v>
          </cell>
          <cell r="B252">
            <v>724914</v>
          </cell>
          <cell r="C252">
            <v>724914</v>
          </cell>
          <cell r="D252">
            <v>724914</v>
          </cell>
          <cell r="E252">
            <v>724914</v>
          </cell>
          <cell r="F252">
            <v>724914</v>
          </cell>
          <cell r="G252">
            <v>724914</v>
          </cell>
        </row>
        <row r="253">
          <cell r="A253">
            <v>724914</v>
          </cell>
          <cell r="B253">
            <v>724914</v>
          </cell>
          <cell r="C253">
            <v>724914</v>
          </cell>
          <cell r="D253">
            <v>724914</v>
          </cell>
          <cell r="E253">
            <v>724914</v>
          </cell>
          <cell r="F253">
            <v>724914</v>
          </cell>
          <cell r="G253">
            <v>724914</v>
          </cell>
        </row>
        <row r="254">
          <cell r="A254" t="str">
            <v>ANÁLISIS DE PRECIOS UNITARIOS</v>
          </cell>
          <cell r="B254">
            <v>724914</v>
          </cell>
          <cell r="C254">
            <v>724914</v>
          </cell>
          <cell r="D254">
            <v>724914</v>
          </cell>
          <cell r="E254">
            <v>724914</v>
          </cell>
          <cell r="F254">
            <v>724914</v>
          </cell>
          <cell r="G254">
            <v>724914</v>
          </cell>
        </row>
        <row r="255">
          <cell r="A255">
            <v>724914</v>
          </cell>
          <cell r="B255">
            <v>724914</v>
          </cell>
          <cell r="C255">
            <v>724914</v>
          </cell>
          <cell r="D255">
            <v>724914</v>
          </cell>
          <cell r="E255">
            <v>724914</v>
          </cell>
          <cell r="F255">
            <v>724914</v>
          </cell>
          <cell r="G255">
            <v>724914</v>
          </cell>
        </row>
        <row r="256">
          <cell r="A256" t="str">
            <v>ITEM</v>
          </cell>
          <cell r="B256" t="str">
            <v>DESCRIPCIÓN</v>
          </cell>
          <cell r="C256">
            <v>724914</v>
          </cell>
          <cell r="D256">
            <v>724914</v>
          </cell>
          <cell r="E256" t="str">
            <v>UNIDAD</v>
          </cell>
          <cell r="F256" t="str">
            <v>CANTIDAD</v>
          </cell>
          <cell r="G256" t="str">
            <v>COSTO DIRECTO</v>
          </cell>
        </row>
        <row r="257">
          <cell r="A257" t="str">
            <v>MA005</v>
          </cell>
          <cell r="B257" t="str">
            <v>CONCRETO 4000 PSI (280 MPA) EN OBRA</v>
          </cell>
          <cell r="C257">
            <v>724914</v>
          </cell>
          <cell r="D257">
            <v>724914</v>
          </cell>
          <cell r="E257" t="str">
            <v>M3</v>
          </cell>
          <cell r="F257" t="str">
            <v>N.D</v>
          </cell>
          <cell r="G257">
            <v>631099</v>
          </cell>
        </row>
        <row r="258">
          <cell r="A258">
            <v>631099</v>
          </cell>
          <cell r="B258">
            <v>631099</v>
          </cell>
          <cell r="C258">
            <v>631099</v>
          </cell>
          <cell r="D258">
            <v>631099</v>
          </cell>
          <cell r="E258">
            <v>631099</v>
          </cell>
          <cell r="F258">
            <v>631099</v>
          </cell>
          <cell r="G258">
            <v>631099</v>
          </cell>
        </row>
        <row r="259">
          <cell r="A259" t="str">
            <v>1. COSTOS DIRECTOS</v>
          </cell>
          <cell r="B259">
            <v>631099</v>
          </cell>
          <cell r="C259">
            <v>631099</v>
          </cell>
          <cell r="D259">
            <v>631099</v>
          </cell>
          <cell r="E259">
            <v>631099</v>
          </cell>
          <cell r="F259">
            <v>631099</v>
          </cell>
          <cell r="G259">
            <v>631099</v>
          </cell>
        </row>
        <row r="260">
          <cell r="A260">
            <v>631099</v>
          </cell>
          <cell r="B260">
            <v>631099</v>
          </cell>
          <cell r="C260">
            <v>631099</v>
          </cell>
          <cell r="D260">
            <v>631099</v>
          </cell>
          <cell r="E260">
            <v>631099</v>
          </cell>
          <cell r="F260">
            <v>631099</v>
          </cell>
          <cell r="G260">
            <v>631099</v>
          </cell>
        </row>
        <row r="261">
          <cell r="A261" t="str">
            <v>I. EQUIPO</v>
          </cell>
          <cell r="B261">
            <v>631099</v>
          </cell>
          <cell r="C261">
            <v>631099</v>
          </cell>
          <cell r="D261">
            <v>631099</v>
          </cell>
          <cell r="E261">
            <v>631099</v>
          </cell>
          <cell r="F261">
            <v>631099</v>
          </cell>
          <cell r="G261">
            <v>631099</v>
          </cell>
        </row>
        <row r="262">
          <cell r="A262" t="str">
            <v>CÓDIGO</v>
          </cell>
          <cell r="B262" t="str">
            <v>DESCRIPCIÓN</v>
          </cell>
          <cell r="C262">
            <v>631099</v>
          </cell>
          <cell r="D262" t="str">
            <v>UNIDAD</v>
          </cell>
          <cell r="E262" t="str">
            <v>TARIFA</v>
          </cell>
          <cell r="F262" t="str">
            <v>RENDIMIENTO</v>
          </cell>
          <cell r="G262" t="str">
            <v>VR. UNITARIO</v>
          </cell>
        </row>
        <row r="263">
          <cell r="A263" t="str">
            <v>EQ004</v>
          </cell>
          <cell r="B263" t="str">
            <v>CONCRETADORA 1.5 SACOS A GASOLINA</v>
          </cell>
          <cell r="C263">
            <v>631099</v>
          </cell>
          <cell r="D263" t="str">
            <v>DÍA</v>
          </cell>
          <cell r="E263">
            <v>62000</v>
          </cell>
          <cell r="F263">
            <v>6</v>
          </cell>
          <cell r="G263">
            <v>10333.333333333334</v>
          </cell>
        </row>
        <row r="264">
          <cell r="A264" t="str">
            <v>EQ001</v>
          </cell>
          <cell r="B264" t="str">
            <v>HERRAMIENTA MENOR (10% DE LA MANO DE OBRA)</v>
          </cell>
          <cell r="C264">
            <v>10333.328125</v>
          </cell>
          <cell r="D264" t="str">
            <v>%</v>
          </cell>
          <cell r="E264">
            <v>0.1</v>
          </cell>
          <cell r="F264">
            <v>70559.666666666657</v>
          </cell>
          <cell r="G264">
            <v>7055.9666666666662</v>
          </cell>
        </row>
        <row r="265">
          <cell r="A265">
            <v>7055.96484375</v>
          </cell>
          <cell r="B265">
            <v>7055.96484375</v>
          </cell>
          <cell r="C265">
            <v>7055.96484375</v>
          </cell>
          <cell r="D265">
            <v>7055.96484375</v>
          </cell>
          <cell r="E265">
            <v>7055.96484375</v>
          </cell>
          <cell r="F265" t="str">
            <v>SUBTOTAL</v>
          </cell>
          <cell r="G265">
            <v>17389.3</v>
          </cell>
        </row>
        <row r="266">
          <cell r="A266">
            <v>17389.296875</v>
          </cell>
          <cell r="B266">
            <v>17389.296875</v>
          </cell>
          <cell r="C266">
            <v>17389.296875</v>
          </cell>
          <cell r="D266">
            <v>17389.296875</v>
          </cell>
          <cell r="E266">
            <v>17389.296875</v>
          </cell>
          <cell r="F266">
            <v>17389.296875</v>
          </cell>
          <cell r="G266">
            <v>17389.296875</v>
          </cell>
        </row>
        <row r="267">
          <cell r="A267" t="str">
            <v>II. MATERIALES</v>
          </cell>
          <cell r="B267">
            <v>17389.296875</v>
          </cell>
          <cell r="C267">
            <v>17389.296875</v>
          </cell>
          <cell r="D267">
            <v>17389.296875</v>
          </cell>
          <cell r="E267">
            <v>17389.296875</v>
          </cell>
          <cell r="F267">
            <v>17389.296875</v>
          </cell>
          <cell r="G267">
            <v>17389.296875</v>
          </cell>
        </row>
        <row r="268">
          <cell r="A268" t="str">
            <v>CÓDIGO</v>
          </cell>
          <cell r="B268" t="str">
            <v>DESCRIPCIÓN</v>
          </cell>
          <cell r="C268" t="str">
            <v>UNIDAD</v>
          </cell>
          <cell r="D268" t="str">
            <v>CANTIDAD</v>
          </cell>
          <cell r="E268" t="str">
            <v>DESP.</v>
          </cell>
          <cell r="F268" t="str">
            <v>PRECIO UNIT.</v>
          </cell>
          <cell r="G268" t="str">
            <v>VR. UNITARIO</v>
          </cell>
        </row>
        <row r="269">
          <cell r="A269" t="str">
            <v>MA020</v>
          </cell>
          <cell r="B269" t="str">
            <v>CEMENTO GRIS (50 KG) PORTLAND TIPO I</v>
          </cell>
          <cell r="C269" t="str">
            <v>SC</v>
          </cell>
          <cell r="D269">
            <v>10</v>
          </cell>
          <cell r="E269">
            <v>0.05</v>
          </cell>
          <cell r="F269">
            <v>39000</v>
          </cell>
          <cell r="G269">
            <v>409500</v>
          </cell>
        </row>
        <row r="270">
          <cell r="A270" t="str">
            <v>MA024</v>
          </cell>
          <cell r="B270" t="str">
            <v xml:space="preserve">MATERIAL MIXTO DE RIO -  </v>
          </cell>
          <cell r="C270" t="str">
            <v>M3</v>
          </cell>
          <cell r="D270">
            <v>1.5</v>
          </cell>
          <cell r="E270">
            <v>0.05</v>
          </cell>
          <cell r="F270">
            <v>50000</v>
          </cell>
          <cell r="G270">
            <v>78750</v>
          </cell>
        </row>
        <row r="271">
          <cell r="A271" t="str">
            <v>MA025</v>
          </cell>
          <cell r="B271" t="str">
            <v>AGUA</v>
          </cell>
          <cell r="C271" t="str">
            <v>LT</v>
          </cell>
          <cell r="D271">
            <v>180</v>
          </cell>
          <cell r="E271">
            <v>0.1</v>
          </cell>
          <cell r="F271">
            <v>50</v>
          </cell>
          <cell r="G271">
            <v>9900</v>
          </cell>
        </row>
        <row r="272">
          <cell r="A272">
            <v>9900</v>
          </cell>
          <cell r="B272">
            <v>9900</v>
          </cell>
          <cell r="C272">
            <v>9900</v>
          </cell>
          <cell r="D272">
            <v>9900</v>
          </cell>
          <cell r="E272">
            <v>9900</v>
          </cell>
          <cell r="F272" t="str">
            <v>SUBTOTAL</v>
          </cell>
          <cell r="G272">
            <v>498150</v>
          </cell>
        </row>
        <row r="273">
          <cell r="A273">
            <v>498150</v>
          </cell>
          <cell r="B273">
            <v>498150</v>
          </cell>
          <cell r="C273">
            <v>498150</v>
          </cell>
          <cell r="D273">
            <v>498150</v>
          </cell>
          <cell r="E273">
            <v>498150</v>
          </cell>
          <cell r="F273">
            <v>498150</v>
          </cell>
          <cell r="G273">
            <v>498150</v>
          </cell>
        </row>
        <row r="274">
          <cell r="A274" t="str">
            <v>III. TRANSPORTES</v>
          </cell>
          <cell r="B274">
            <v>498150</v>
          </cell>
          <cell r="C274">
            <v>498150</v>
          </cell>
          <cell r="D274">
            <v>498150</v>
          </cell>
          <cell r="E274">
            <v>498150</v>
          </cell>
          <cell r="F274">
            <v>498150</v>
          </cell>
          <cell r="G274">
            <v>498150</v>
          </cell>
        </row>
        <row r="275">
          <cell r="A275" t="str">
            <v>CÓDIGO</v>
          </cell>
          <cell r="B275" t="str">
            <v>DESCRIPCIÓN</v>
          </cell>
          <cell r="C275" t="str">
            <v>TIPO</v>
          </cell>
          <cell r="D275" t="str">
            <v>VOLUMEN/PESO</v>
          </cell>
          <cell r="E275" t="str">
            <v>DISTANCIA</v>
          </cell>
          <cell r="F275" t="str">
            <v>TARIFA</v>
          </cell>
          <cell r="G275" t="str">
            <v>VR. UNITARIO</v>
          </cell>
        </row>
        <row r="276">
          <cell r="A276" t="str">
            <v/>
          </cell>
          <cell r="B276">
            <v>498150</v>
          </cell>
          <cell r="C276">
            <v>498150</v>
          </cell>
          <cell r="D276">
            <v>498150</v>
          </cell>
          <cell r="E276">
            <v>498150</v>
          </cell>
          <cell r="F276" t="str">
            <v/>
          </cell>
          <cell r="G276" t="str">
            <v/>
          </cell>
        </row>
        <row r="277">
          <cell r="A277" t="str">
            <v>TR001</v>
          </cell>
          <cell r="B277" t="str">
            <v>TRANSPORTE DE INSUMOS GENERALES 0-1KM</v>
          </cell>
          <cell r="C277" t="str">
            <v>INSUMOS</v>
          </cell>
          <cell r="D277">
            <v>0.48128342245989308</v>
          </cell>
          <cell r="E277">
            <v>22</v>
          </cell>
          <cell r="F277">
            <v>4250</v>
          </cell>
          <cell r="G277">
            <v>45000.000000000007</v>
          </cell>
        </row>
        <row r="278">
          <cell r="A278">
            <v>45000</v>
          </cell>
          <cell r="B278">
            <v>45000</v>
          </cell>
          <cell r="C278">
            <v>45000</v>
          </cell>
          <cell r="D278">
            <v>45000</v>
          </cell>
          <cell r="E278">
            <v>45000</v>
          </cell>
          <cell r="F278" t="str">
            <v>SUBTOTAL</v>
          </cell>
          <cell r="G278">
            <v>45000.000000000007</v>
          </cell>
        </row>
        <row r="279">
          <cell r="A279">
            <v>45000</v>
          </cell>
          <cell r="B279">
            <v>45000</v>
          </cell>
          <cell r="C279">
            <v>45000</v>
          </cell>
          <cell r="D279">
            <v>45000</v>
          </cell>
          <cell r="E279">
            <v>45000</v>
          </cell>
          <cell r="F279">
            <v>45000</v>
          </cell>
          <cell r="G279">
            <v>45000</v>
          </cell>
        </row>
        <row r="280">
          <cell r="A280" t="str">
            <v>IV. MANO DE OBRA</v>
          </cell>
          <cell r="B280">
            <v>45000</v>
          </cell>
          <cell r="C280">
            <v>45000</v>
          </cell>
          <cell r="D280">
            <v>45000</v>
          </cell>
          <cell r="E280">
            <v>45000</v>
          </cell>
          <cell r="F280">
            <v>45000</v>
          </cell>
          <cell r="G280">
            <v>45000</v>
          </cell>
        </row>
        <row r="281">
          <cell r="A281" t="str">
            <v>CÓDIGO</v>
          </cell>
          <cell r="B281" t="str">
            <v>CARGOS PERSONAL</v>
          </cell>
          <cell r="C281">
            <v>45000</v>
          </cell>
          <cell r="D281" t="str">
            <v>CANTIDAD</v>
          </cell>
          <cell r="E281" t="str">
            <v>JORNAL TOTAL</v>
          </cell>
          <cell r="F281" t="str">
            <v>RENDIMIENTO</v>
          </cell>
          <cell r="G281" t="str">
            <v>VR. UNITARIO</v>
          </cell>
        </row>
        <row r="282">
          <cell r="A282" t="str">
            <v>MO033</v>
          </cell>
          <cell r="B282" t="str">
            <v>OPERADOR EQUIPO LIVIANO</v>
          </cell>
          <cell r="C282">
            <v>45000</v>
          </cell>
          <cell r="D282">
            <v>1</v>
          </cell>
          <cell r="E282">
            <v>94854</v>
          </cell>
          <cell r="F282">
            <v>6</v>
          </cell>
          <cell r="G282">
            <v>15809</v>
          </cell>
        </row>
        <row r="283">
          <cell r="A283" t="str">
            <v>MO032</v>
          </cell>
          <cell r="B283" t="str">
            <v>AYUDANTE RASO</v>
          </cell>
          <cell r="C283">
            <v>15809</v>
          </cell>
          <cell r="D283">
            <v>4</v>
          </cell>
          <cell r="E283">
            <v>82126</v>
          </cell>
          <cell r="F283">
            <v>6</v>
          </cell>
          <cell r="G283">
            <v>54750.666666666664</v>
          </cell>
        </row>
        <row r="284">
          <cell r="A284">
            <v>54750.65625</v>
          </cell>
          <cell r="B284">
            <v>54750.65625</v>
          </cell>
          <cell r="C284">
            <v>54750.65625</v>
          </cell>
          <cell r="D284">
            <v>54750.65625</v>
          </cell>
          <cell r="E284">
            <v>54750.65625</v>
          </cell>
          <cell r="F284">
            <v>54750.65625</v>
          </cell>
          <cell r="G284" t="str">
            <v/>
          </cell>
        </row>
        <row r="285">
          <cell r="A285" t="str">
            <v/>
          </cell>
          <cell r="B285">
            <v>54750.65625</v>
          </cell>
          <cell r="C285">
            <v>54750.65625</v>
          </cell>
          <cell r="D285">
            <v>54750.65625</v>
          </cell>
          <cell r="E285" t="str">
            <v/>
          </cell>
          <cell r="F285" t="str">
            <v/>
          </cell>
          <cell r="G285" t="str">
            <v/>
          </cell>
        </row>
        <row r="286">
          <cell r="A286">
            <v>54750.65625</v>
          </cell>
          <cell r="B286">
            <v>54750.65625</v>
          </cell>
          <cell r="C286">
            <v>54750.65625</v>
          </cell>
          <cell r="D286">
            <v>54750.65625</v>
          </cell>
          <cell r="E286">
            <v>54750.65625</v>
          </cell>
          <cell r="F286" t="str">
            <v>SUBTOTAL</v>
          </cell>
          <cell r="G286">
            <v>70559.666666666657</v>
          </cell>
        </row>
        <row r="287">
          <cell r="A287">
            <v>70559.625</v>
          </cell>
          <cell r="B287">
            <v>70559.625</v>
          </cell>
          <cell r="C287">
            <v>70559.625</v>
          </cell>
          <cell r="D287">
            <v>70559.625</v>
          </cell>
          <cell r="E287">
            <v>70559.625</v>
          </cell>
          <cell r="F287">
            <v>70559.625</v>
          </cell>
          <cell r="G287">
            <v>70559.625</v>
          </cell>
        </row>
        <row r="288">
          <cell r="A288" t="str">
            <v>V. SERVICIOS</v>
          </cell>
          <cell r="B288">
            <v>70559.625</v>
          </cell>
          <cell r="C288">
            <v>70559.625</v>
          </cell>
          <cell r="D288">
            <v>70559.625</v>
          </cell>
          <cell r="E288">
            <v>70559.625</v>
          </cell>
          <cell r="F288">
            <v>70559.625</v>
          </cell>
          <cell r="G288">
            <v>70559.625</v>
          </cell>
        </row>
        <row r="289">
          <cell r="A289" t="str">
            <v>CÓDIGO</v>
          </cell>
          <cell r="B289" t="str">
            <v>DESCRIPCIÓN</v>
          </cell>
          <cell r="C289">
            <v>70559.625</v>
          </cell>
          <cell r="D289" t="str">
            <v>UNIDAD</v>
          </cell>
          <cell r="E289" t="str">
            <v>CANTIDAD</v>
          </cell>
          <cell r="F289" t="str">
            <v>PRECIO UNIT.</v>
          </cell>
          <cell r="G289" t="str">
            <v>VR. UNITARIO</v>
          </cell>
        </row>
        <row r="290">
          <cell r="A290" t="str">
            <v/>
          </cell>
          <cell r="B290">
            <v>70559.625</v>
          </cell>
          <cell r="C290">
            <v>70559.625</v>
          </cell>
          <cell r="D290" t="str">
            <v/>
          </cell>
          <cell r="E290">
            <v>1</v>
          </cell>
          <cell r="F290" t="str">
            <v/>
          </cell>
          <cell r="G290" t="str">
            <v/>
          </cell>
        </row>
        <row r="291">
          <cell r="A291" t="str">
            <v/>
          </cell>
          <cell r="B291">
            <v>1</v>
          </cell>
          <cell r="C291">
            <v>1</v>
          </cell>
          <cell r="D291" t="str">
            <v/>
          </cell>
          <cell r="E291">
            <v>1</v>
          </cell>
          <cell r="F291" t="str">
            <v/>
          </cell>
          <cell r="G291" t="str">
            <v/>
          </cell>
        </row>
        <row r="292">
          <cell r="A292" t="str">
            <v/>
          </cell>
          <cell r="B292">
            <v>1</v>
          </cell>
          <cell r="C292">
            <v>1</v>
          </cell>
          <cell r="D292" t="str">
            <v/>
          </cell>
          <cell r="E292">
            <v>1</v>
          </cell>
          <cell r="F292" t="str">
            <v/>
          </cell>
          <cell r="G292" t="str">
            <v/>
          </cell>
        </row>
        <row r="293">
          <cell r="A293">
            <v>1</v>
          </cell>
          <cell r="B293">
            <v>1</v>
          </cell>
          <cell r="C293">
            <v>1</v>
          </cell>
          <cell r="D293">
            <v>1</v>
          </cell>
          <cell r="E293">
            <v>1</v>
          </cell>
          <cell r="F293" t="str">
            <v>SUBTOTAL</v>
          </cell>
          <cell r="G293" t="str">
            <v/>
          </cell>
        </row>
        <row r="294">
          <cell r="A294">
            <v>1</v>
          </cell>
          <cell r="B294">
            <v>1</v>
          </cell>
          <cell r="C294">
            <v>1</v>
          </cell>
          <cell r="D294">
            <v>1</v>
          </cell>
          <cell r="E294">
            <v>1</v>
          </cell>
          <cell r="F294">
            <v>1</v>
          </cell>
          <cell r="G294">
            <v>1</v>
          </cell>
        </row>
        <row r="295">
          <cell r="A295" t="str">
            <v>TOTAL COSTO DIRECTO</v>
          </cell>
          <cell r="B295">
            <v>1</v>
          </cell>
          <cell r="C295">
            <v>1</v>
          </cell>
          <cell r="D295">
            <v>1</v>
          </cell>
          <cell r="E295">
            <v>1</v>
          </cell>
          <cell r="F295">
            <v>1</v>
          </cell>
          <cell r="G295">
            <v>631099</v>
          </cell>
        </row>
        <row r="296">
          <cell r="A296">
            <v>631099</v>
          </cell>
          <cell r="B296">
            <v>631099</v>
          </cell>
          <cell r="C296">
            <v>631099</v>
          </cell>
          <cell r="D296">
            <v>631099</v>
          </cell>
          <cell r="E296">
            <v>631099</v>
          </cell>
          <cell r="F296">
            <v>631099</v>
          </cell>
          <cell r="G296">
            <v>631099</v>
          </cell>
        </row>
        <row r="297">
          <cell r="A297" t="str">
            <v>2. COSTOS INDIRECTOS</v>
          </cell>
          <cell r="B297">
            <v>631099</v>
          </cell>
          <cell r="C297">
            <v>631099</v>
          </cell>
          <cell r="D297">
            <v>631099</v>
          </cell>
          <cell r="E297">
            <v>631099</v>
          </cell>
          <cell r="F297">
            <v>631099</v>
          </cell>
          <cell r="G297">
            <v>631099</v>
          </cell>
        </row>
        <row r="298">
          <cell r="A298">
            <v>631099</v>
          </cell>
          <cell r="B298">
            <v>631099</v>
          </cell>
          <cell r="C298">
            <v>631099</v>
          </cell>
          <cell r="D298">
            <v>631099</v>
          </cell>
          <cell r="E298">
            <v>631099</v>
          </cell>
          <cell r="F298">
            <v>631099</v>
          </cell>
          <cell r="G298">
            <v>631099</v>
          </cell>
        </row>
        <row r="299">
          <cell r="A299" t="str">
            <v>DESCRIPCIÓN</v>
          </cell>
          <cell r="B299">
            <v>631099</v>
          </cell>
          <cell r="C299">
            <v>631099</v>
          </cell>
          <cell r="D299">
            <v>631099</v>
          </cell>
          <cell r="E299">
            <v>631099</v>
          </cell>
          <cell r="F299" t="str">
            <v>PORCENTAJE</v>
          </cell>
          <cell r="G299" t="str">
            <v>VALOR TOTAL</v>
          </cell>
        </row>
        <row r="300">
          <cell r="A300" t="str">
            <v>ADMINISTRACION</v>
          </cell>
          <cell r="B300">
            <v>631099</v>
          </cell>
          <cell r="C300">
            <v>631099</v>
          </cell>
          <cell r="D300">
            <v>631099</v>
          </cell>
          <cell r="E300">
            <v>631099</v>
          </cell>
          <cell r="F300">
            <v>0.23780000000000001</v>
          </cell>
          <cell r="G300">
            <v>150075.34220000001</v>
          </cell>
        </row>
        <row r="301">
          <cell r="A301" t="str">
            <v>IMPREVISTOS</v>
          </cell>
          <cell r="B301">
            <v>150075.25</v>
          </cell>
          <cell r="C301">
            <v>150075.25</v>
          </cell>
          <cell r="D301">
            <v>150075.25</v>
          </cell>
          <cell r="E301">
            <v>150075.25</v>
          </cell>
          <cell r="F301" t="str">
            <v/>
          </cell>
          <cell r="G301" t="str">
            <v/>
          </cell>
        </row>
        <row r="302">
          <cell r="A302" t="str">
            <v>UTILIDADES</v>
          </cell>
          <cell r="B302">
            <v>150075.25</v>
          </cell>
          <cell r="C302">
            <v>150075.25</v>
          </cell>
          <cell r="D302">
            <v>150075.25</v>
          </cell>
          <cell r="E302">
            <v>150075.25</v>
          </cell>
          <cell r="F302">
            <v>0.05</v>
          </cell>
          <cell r="G302">
            <v>31554.95</v>
          </cell>
        </row>
        <row r="303">
          <cell r="A303" t="str">
            <v>TOTAL COSTO INDIRECTO</v>
          </cell>
          <cell r="B303">
            <v>31554.9375</v>
          </cell>
          <cell r="C303">
            <v>31554.9375</v>
          </cell>
          <cell r="D303">
            <v>31554.9375</v>
          </cell>
          <cell r="E303">
            <v>31554.9375</v>
          </cell>
          <cell r="F303">
            <v>0.2878</v>
          </cell>
          <cell r="G303">
            <v>181630</v>
          </cell>
        </row>
        <row r="304">
          <cell r="A304">
            <v>181630</v>
          </cell>
          <cell r="B304">
            <v>181630</v>
          </cell>
          <cell r="C304">
            <v>181630</v>
          </cell>
          <cell r="D304">
            <v>181630</v>
          </cell>
          <cell r="E304">
            <v>181630</v>
          </cell>
          <cell r="F304">
            <v>181630</v>
          </cell>
          <cell r="G304">
            <v>181630</v>
          </cell>
        </row>
        <row r="305">
          <cell r="A305" t="str">
            <v>PRECIO UNITARIO TOTAL APROXIMADO AL PESO</v>
          </cell>
          <cell r="B305">
            <v>181630</v>
          </cell>
          <cell r="C305">
            <v>181630</v>
          </cell>
          <cell r="D305">
            <v>181630</v>
          </cell>
          <cell r="E305">
            <v>181630</v>
          </cell>
          <cell r="F305">
            <v>181630</v>
          </cell>
          <cell r="G305">
            <v>812729</v>
          </cell>
        </row>
        <row r="306">
          <cell r="A306">
            <v>812729</v>
          </cell>
          <cell r="B306">
            <v>812729</v>
          </cell>
          <cell r="C306">
            <v>812729</v>
          </cell>
          <cell r="D306">
            <v>812729</v>
          </cell>
          <cell r="E306">
            <v>812729</v>
          </cell>
          <cell r="F306">
            <v>812729</v>
          </cell>
          <cell r="G306">
            <v>812729</v>
          </cell>
        </row>
        <row r="307">
          <cell r="A307">
            <v>812729</v>
          </cell>
          <cell r="B307">
            <v>812729</v>
          </cell>
          <cell r="C307">
            <v>812729</v>
          </cell>
          <cell r="D307">
            <v>812729</v>
          </cell>
          <cell r="E307">
            <v>812729</v>
          </cell>
          <cell r="F307">
            <v>812729</v>
          </cell>
          <cell r="G307">
            <v>812729</v>
          </cell>
        </row>
        <row r="308">
          <cell r="A308">
            <v>812729</v>
          </cell>
          <cell r="B308" t="str">
            <v>SECRETARIA DE PLANEACIÓN E INFRAESTRUCTURA</v>
          </cell>
          <cell r="C308">
            <v>812729</v>
          </cell>
          <cell r="D308">
            <v>812729</v>
          </cell>
          <cell r="E308">
            <v>812729</v>
          </cell>
          <cell r="F308">
            <v>812729</v>
          </cell>
          <cell r="G308">
            <v>812729</v>
          </cell>
        </row>
        <row r="309">
          <cell r="A309">
            <v>812729</v>
          </cell>
          <cell r="B309">
            <v>812729</v>
          </cell>
          <cell r="C309">
            <v>812729</v>
          </cell>
          <cell r="D309">
            <v>812729</v>
          </cell>
          <cell r="E309">
            <v>812729</v>
          </cell>
          <cell r="F309">
            <v>812729</v>
          </cell>
          <cell r="G309">
            <v>812729</v>
          </cell>
        </row>
        <row r="310">
          <cell r="A310">
            <v>812729</v>
          </cell>
          <cell r="B310">
            <v>812729</v>
          </cell>
          <cell r="C310">
            <v>812729</v>
          </cell>
          <cell r="D310" t="str">
            <v>FIRMA RESPONSABLE</v>
          </cell>
          <cell r="E310">
            <v>812729</v>
          </cell>
          <cell r="F310">
            <v>812729</v>
          </cell>
          <cell r="G310">
            <v>812729</v>
          </cell>
        </row>
        <row r="312">
          <cell r="A312" t="str">
            <v>DEPARTAMENTO DE ANTIOQUIA</v>
          </cell>
          <cell r="B312">
            <v>812729</v>
          </cell>
          <cell r="C312">
            <v>812729</v>
          </cell>
          <cell r="D312">
            <v>812729</v>
          </cell>
          <cell r="E312">
            <v>812729</v>
          </cell>
          <cell r="F312" t="str">
            <v/>
          </cell>
          <cell r="G312">
            <v>812729</v>
          </cell>
        </row>
        <row r="313">
          <cell r="A313" t="str">
            <v>MUNICIPIO DE DABEIBA</v>
          </cell>
          <cell r="B313">
            <v>812729</v>
          </cell>
          <cell r="C313">
            <v>812729</v>
          </cell>
          <cell r="D313">
            <v>812729</v>
          </cell>
          <cell r="E313">
            <v>812729</v>
          </cell>
          <cell r="F313">
            <v>812729</v>
          </cell>
          <cell r="G313">
            <v>812729</v>
          </cell>
        </row>
        <row r="314">
          <cell r="A314" t="str">
            <v>CONSTRUCCION DE MUROS DE CONTENCION EN CONCRETO REFORZADO PARA EMERGENCIA EN LA VIA QUE CONDUCE AL CORREGIMIENTO DE URAMA  KM 0+22 (SECTOR LOS COCOS)  EN EL MUNICIPIO DE DABEIBA ANTIOQUIA.</v>
          </cell>
          <cell r="B314">
            <v>812729</v>
          </cell>
          <cell r="C314">
            <v>812729</v>
          </cell>
          <cell r="D314">
            <v>812729</v>
          </cell>
          <cell r="E314">
            <v>812729</v>
          </cell>
          <cell r="F314">
            <v>812729</v>
          </cell>
          <cell r="G314">
            <v>812729</v>
          </cell>
        </row>
        <row r="315">
          <cell r="A315">
            <v>812729</v>
          </cell>
          <cell r="B315">
            <v>812729</v>
          </cell>
          <cell r="C315">
            <v>812729</v>
          </cell>
          <cell r="D315">
            <v>812729</v>
          </cell>
          <cell r="E315">
            <v>812729</v>
          </cell>
          <cell r="F315">
            <v>812729</v>
          </cell>
          <cell r="G315">
            <v>812729</v>
          </cell>
        </row>
        <row r="316">
          <cell r="A316" t="str">
            <v>ANÁLISIS DE PRECIOS UNITARIOS</v>
          </cell>
          <cell r="B316">
            <v>812729</v>
          </cell>
          <cell r="C316">
            <v>812729</v>
          </cell>
          <cell r="D316">
            <v>812729</v>
          </cell>
          <cell r="E316">
            <v>812729</v>
          </cell>
          <cell r="F316">
            <v>812729</v>
          </cell>
          <cell r="G316">
            <v>812729</v>
          </cell>
        </row>
        <row r="317">
          <cell r="A317">
            <v>812729</v>
          </cell>
          <cell r="B317">
            <v>812729</v>
          </cell>
          <cell r="C317">
            <v>812729</v>
          </cell>
          <cell r="D317">
            <v>812729</v>
          </cell>
          <cell r="E317">
            <v>812729</v>
          </cell>
          <cell r="F317">
            <v>812729</v>
          </cell>
          <cell r="G317">
            <v>812729</v>
          </cell>
        </row>
        <row r="318">
          <cell r="A318" t="str">
            <v>ITEM</v>
          </cell>
          <cell r="B318" t="str">
            <v>DESCRIPCIÓN</v>
          </cell>
          <cell r="C318">
            <v>812729</v>
          </cell>
          <cell r="D318">
            <v>812729</v>
          </cell>
          <cell r="E318" t="str">
            <v>UNIDAD</v>
          </cell>
          <cell r="F318" t="str">
            <v>CANTIDAD</v>
          </cell>
          <cell r="G318" t="str">
            <v>COSTO DIRECTO</v>
          </cell>
        </row>
        <row r="319">
          <cell r="A319" t="str">
            <v>MA006</v>
          </cell>
          <cell r="B319" t="str">
            <v>MORTERO 1:2 EN OBRA (REVOQUE)</v>
          </cell>
          <cell r="C319">
            <v>812729</v>
          </cell>
          <cell r="D319">
            <v>812729</v>
          </cell>
          <cell r="E319" t="str">
            <v>M3</v>
          </cell>
          <cell r="F319" t="str">
            <v>N.D</v>
          </cell>
          <cell r="G319">
            <v>562284</v>
          </cell>
        </row>
        <row r="320">
          <cell r="A320">
            <v>562284</v>
          </cell>
          <cell r="B320">
            <v>562284</v>
          </cell>
          <cell r="C320">
            <v>562284</v>
          </cell>
          <cell r="D320">
            <v>562284</v>
          </cell>
          <cell r="E320">
            <v>562284</v>
          </cell>
          <cell r="F320">
            <v>562284</v>
          </cell>
          <cell r="G320">
            <v>562284</v>
          </cell>
        </row>
        <row r="321">
          <cell r="A321" t="str">
            <v>1. COSTOS DIRECTOS</v>
          </cell>
          <cell r="B321">
            <v>562284</v>
          </cell>
          <cell r="C321">
            <v>562284</v>
          </cell>
          <cell r="D321">
            <v>562284</v>
          </cell>
          <cell r="E321">
            <v>562284</v>
          </cell>
          <cell r="F321">
            <v>562284</v>
          </cell>
          <cell r="G321">
            <v>562284</v>
          </cell>
        </row>
        <row r="322">
          <cell r="A322">
            <v>562284</v>
          </cell>
          <cell r="B322">
            <v>562284</v>
          </cell>
          <cell r="C322">
            <v>562284</v>
          </cell>
          <cell r="D322">
            <v>562284</v>
          </cell>
          <cell r="E322">
            <v>562284</v>
          </cell>
          <cell r="F322">
            <v>562284</v>
          </cell>
          <cell r="G322">
            <v>562284</v>
          </cell>
        </row>
        <row r="323">
          <cell r="A323" t="str">
            <v>I. EQUIPO</v>
          </cell>
          <cell r="B323">
            <v>562284</v>
          </cell>
          <cell r="C323">
            <v>562284</v>
          </cell>
          <cell r="D323">
            <v>562284</v>
          </cell>
          <cell r="E323">
            <v>562284</v>
          </cell>
          <cell r="F323">
            <v>562284</v>
          </cell>
          <cell r="G323">
            <v>562284</v>
          </cell>
        </row>
        <row r="324">
          <cell r="A324" t="str">
            <v>CÓDIGO</v>
          </cell>
          <cell r="B324" t="str">
            <v>DESCRIPCIÓN</v>
          </cell>
          <cell r="C324">
            <v>562284</v>
          </cell>
          <cell r="D324" t="str">
            <v>UNIDAD</v>
          </cell>
          <cell r="E324" t="str">
            <v>TARIFA</v>
          </cell>
          <cell r="F324" t="str">
            <v>RENDIMIENTO</v>
          </cell>
          <cell r="G324" t="str">
            <v>VR. UNITARIO</v>
          </cell>
        </row>
        <row r="325">
          <cell r="A325" t="str">
            <v>EQ004</v>
          </cell>
          <cell r="B325" t="str">
            <v>CONCRETADORA 1.5 SACOS A GASOLINA</v>
          </cell>
          <cell r="C325">
            <v>562284</v>
          </cell>
          <cell r="D325" t="str">
            <v>DÍA</v>
          </cell>
          <cell r="E325">
            <v>62000</v>
          </cell>
          <cell r="F325">
            <v>8</v>
          </cell>
          <cell r="G325">
            <v>7750</v>
          </cell>
        </row>
        <row r="326">
          <cell r="A326" t="str">
            <v>EQ001</v>
          </cell>
          <cell r="B326" t="str">
            <v>HERRAMIENTA MENOR (10% DE LA MANO DE OBRA)</v>
          </cell>
          <cell r="C326">
            <v>7750</v>
          </cell>
          <cell r="D326" t="str">
            <v>%</v>
          </cell>
          <cell r="E326">
            <v>0.1</v>
          </cell>
          <cell r="F326">
            <v>42654</v>
          </cell>
          <cell r="G326">
            <v>4265.4000000000005</v>
          </cell>
        </row>
        <row r="327">
          <cell r="A327">
            <v>4265.3984375</v>
          </cell>
          <cell r="B327">
            <v>4265.3984375</v>
          </cell>
          <cell r="C327">
            <v>4265.3984375</v>
          </cell>
          <cell r="D327">
            <v>4265.3984375</v>
          </cell>
          <cell r="E327">
            <v>4265.3984375</v>
          </cell>
          <cell r="F327" t="str">
            <v>SUBTOTAL</v>
          </cell>
          <cell r="G327">
            <v>12015.400000000001</v>
          </cell>
        </row>
        <row r="328">
          <cell r="A328">
            <v>12015.3984375</v>
          </cell>
          <cell r="B328">
            <v>12015.3984375</v>
          </cell>
          <cell r="C328">
            <v>12015.3984375</v>
          </cell>
          <cell r="D328">
            <v>12015.3984375</v>
          </cell>
          <cell r="E328">
            <v>12015.3984375</v>
          </cell>
          <cell r="F328">
            <v>12015.3984375</v>
          </cell>
          <cell r="G328">
            <v>12015.3984375</v>
          </cell>
        </row>
        <row r="329">
          <cell r="A329" t="str">
            <v>II. MATERIALES</v>
          </cell>
          <cell r="B329">
            <v>12015.3984375</v>
          </cell>
          <cell r="C329">
            <v>12015.3984375</v>
          </cell>
          <cell r="D329">
            <v>12015.3984375</v>
          </cell>
          <cell r="E329">
            <v>12015.3984375</v>
          </cell>
          <cell r="F329">
            <v>12015.3984375</v>
          </cell>
          <cell r="G329">
            <v>12015.3984375</v>
          </cell>
        </row>
        <row r="330">
          <cell r="A330" t="str">
            <v>CÓDIGO</v>
          </cell>
          <cell r="B330" t="str">
            <v>DESCRIPCIÓN</v>
          </cell>
          <cell r="C330" t="str">
            <v>UNIDAD</v>
          </cell>
          <cell r="D330" t="str">
            <v>CANTIDAD</v>
          </cell>
          <cell r="E330" t="str">
            <v>DESP.</v>
          </cell>
          <cell r="F330" t="str">
            <v>PRECIO UNIT.</v>
          </cell>
          <cell r="G330" t="str">
            <v>VR. UNITARIO</v>
          </cell>
        </row>
        <row r="331">
          <cell r="A331" t="str">
            <v>MA020</v>
          </cell>
          <cell r="B331" t="str">
            <v>CEMENTO GRIS (50 KG) PORTLAND TIPO I</v>
          </cell>
          <cell r="C331" t="str">
            <v>SC</v>
          </cell>
          <cell r="D331">
            <v>10.199999999999999</v>
          </cell>
          <cell r="E331">
            <v>0.05</v>
          </cell>
          <cell r="F331">
            <v>39000</v>
          </cell>
          <cell r="G331">
            <v>417690</v>
          </cell>
        </row>
        <row r="332">
          <cell r="A332" t="str">
            <v>MA022</v>
          </cell>
          <cell r="B332" t="str">
            <v xml:space="preserve">ARENA DE REVOQUE </v>
          </cell>
          <cell r="C332" t="str">
            <v>M3</v>
          </cell>
          <cell r="D332">
            <v>0.97</v>
          </cell>
          <cell r="E332">
            <v>0.05</v>
          </cell>
          <cell r="F332">
            <v>50000</v>
          </cell>
          <cell r="G332">
            <v>50925</v>
          </cell>
        </row>
        <row r="333">
          <cell r="A333" t="str">
            <v>MA025</v>
          </cell>
          <cell r="B333" t="str">
            <v>AGUA</v>
          </cell>
          <cell r="C333" t="str">
            <v>LT</v>
          </cell>
          <cell r="D333">
            <v>180</v>
          </cell>
          <cell r="E333">
            <v>0.1</v>
          </cell>
          <cell r="F333">
            <v>50</v>
          </cell>
          <cell r="G333">
            <v>9900</v>
          </cell>
        </row>
        <row r="334">
          <cell r="A334">
            <v>9900</v>
          </cell>
          <cell r="B334">
            <v>9900</v>
          </cell>
          <cell r="C334">
            <v>9900</v>
          </cell>
          <cell r="D334">
            <v>9900</v>
          </cell>
          <cell r="E334">
            <v>9900</v>
          </cell>
          <cell r="F334" t="str">
            <v>SUBTOTAL</v>
          </cell>
          <cell r="G334">
            <v>478515</v>
          </cell>
        </row>
        <row r="335">
          <cell r="A335">
            <v>478515</v>
          </cell>
          <cell r="B335">
            <v>478515</v>
          </cell>
          <cell r="C335">
            <v>478515</v>
          </cell>
          <cell r="D335">
            <v>478515</v>
          </cell>
          <cell r="E335">
            <v>478515</v>
          </cell>
          <cell r="F335">
            <v>478515</v>
          </cell>
          <cell r="G335">
            <v>478515</v>
          </cell>
        </row>
        <row r="336">
          <cell r="A336" t="str">
            <v>III. TRANSPORTES</v>
          </cell>
          <cell r="B336">
            <v>478515</v>
          </cell>
          <cell r="C336">
            <v>478515</v>
          </cell>
          <cell r="D336">
            <v>478515</v>
          </cell>
          <cell r="E336">
            <v>478515</v>
          </cell>
          <cell r="F336">
            <v>478515</v>
          </cell>
          <cell r="G336">
            <v>478515</v>
          </cell>
        </row>
        <row r="337">
          <cell r="A337" t="str">
            <v>CÓDIGO</v>
          </cell>
          <cell r="B337" t="str">
            <v>DESCRIPCIÓN</v>
          </cell>
          <cell r="C337" t="str">
            <v>TIPO</v>
          </cell>
          <cell r="D337" t="str">
            <v>VOLUMEN/PESO</v>
          </cell>
          <cell r="E337" t="str">
            <v>DISTANCIA</v>
          </cell>
          <cell r="F337" t="str">
            <v>TARIFA</v>
          </cell>
          <cell r="G337" t="str">
            <v>VR. UNITARIO</v>
          </cell>
        </row>
        <row r="338">
          <cell r="A338" t="str">
            <v>TR002</v>
          </cell>
          <cell r="B338" t="str">
            <v>TRANSPORTE DE MATERIALES DE PLAYA (ARENILLON, PIEDRA RODADA DE RIO DMAX=3/4") 0-10KM</v>
          </cell>
          <cell r="C338" t="str">
            <v>PLAYA</v>
          </cell>
          <cell r="D338">
            <v>0.97</v>
          </cell>
          <cell r="E338">
            <v>10</v>
          </cell>
          <cell r="F338">
            <v>3000</v>
          </cell>
          <cell r="G338">
            <v>29099.999999999996</v>
          </cell>
        </row>
        <row r="339">
          <cell r="A339" t="str">
            <v>TR001</v>
          </cell>
          <cell r="B339" t="str">
            <v>TRANSPORTE DE INSUMOS GENERALES 0-1KM</v>
          </cell>
          <cell r="C339" t="str">
            <v>INSUMOS</v>
          </cell>
          <cell r="D339">
            <v>0.5099999999999999</v>
          </cell>
          <cell r="E339">
            <v>5</v>
          </cell>
          <cell r="F339">
            <v>4250</v>
          </cell>
          <cell r="G339">
            <v>10837.499999999998</v>
          </cell>
        </row>
        <row r="340">
          <cell r="A340">
            <v>10837.4921875</v>
          </cell>
          <cell r="B340">
            <v>10837.4921875</v>
          </cell>
          <cell r="C340">
            <v>10837.4921875</v>
          </cell>
          <cell r="D340">
            <v>10837.4921875</v>
          </cell>
          <cell r="E340">
            <v>10837.4921875</v>
          </cell>
          <cell r="F340" t="str">
            <v>SUBTOTAL</v>
          </cell>
          <cell r="G340">
            <v>29099.999999999996</v>
          </cell>
        </row>
        <row r="341">
          <cell r="A341">
            <v>29099.984375</v>
          </cell>
          <cell r="B341">
            <v>29099.984375</v>
          </cell>
          <cell r="C341">
            <v>29099.984375</v>
          </cell>
          <cell r="D341">
            <v>29099.984375</v>
          </cell>
          <cell r="E341">
            <v>29099.984375</v>
          </cell>
          <cell r="F341">
            <v>29099.984375</v>
          </cell>
          <cell r="G341">
            <v>29099.984375</v>
          </cell>
        </row>
        <row r="342">
          <cell r="A342" t="str">
            <v>IV. MANO DE OBRA</v>
          </cell>
          <cell r="B342">
            <v>29099.984375</v>
          </cell>
          <cell r="C342">
            <v>29099.984375</v>
          </cell>
          <cell r="D342">
            <v>29099.984375</v>
          </cell>
          <cell r="E342">
            <v>29099.984375</v>
          </cell>
          <cell r="F342">
            <v>29099.984375</v>
          </cell>
          <cell r="G342">
            <v>29099.984375</v>
          </cell>
        </row>
        <row r="343">
          <cell r="A343" t="str">
            <v>CÓDIGO</v>
          </cell>
          <cell r="B343" t="str">
            <v>CARGOS PERSONAL</v>
          </cell>
          <cell r="C343">
            <v>29099.984375</v>
          </cell>
          <cell r="D343" t="str">
            <v>CANTIDAD</v>
          </cell>
          <cell r="E343" t="str">
            <v>JORNAL TOTAL</v>
          </cell>
          <cell r="F343" t="str">
            <v>RENDIMIENTO</v>
          </cell>
          <cell r="G343" t="str">
            <v>VR. UNITARIO</v>
          </cell>
        </row>
        <row r="344">
          <cell r="A344" t="str">
            <v>MO033</v>
          </cell>
          <cell r="B344" t="str">
            <v>OPERADOR EQUIPO LIVIANO</v>
          </cell>
          <cell r="C344">
            <v>29099.984375</v>
          </cell>
          <cell r="D344">
            <v>1</v>
          </cell>
          <cell r="E344">
            <v>94854</v>
          </cell>
          <cell r="F344">
            <v>8</v>
          </cell>
          <cell r="G344">
            <v>11856.75</v>
          </cell>
        </row>
        <row r="345">
          <cell r="A345" t="str">
            <v>MO032</v>
          </cell>
          <cell r="B345" t="str">
            <v>AYUDANTE RASO</v>
          </cell>
          <cell r="C345">
            <v>11856.75</v>
          </cell>
          <cell r="D345">
            <v>3</v>
          </cell>
          <cell r="E345">
            <v>82126</v>
          </cell>
          <cell r="F345">
            <v>8</v>
          </cell>
          <cell r="G345">
            <v>30797.25</v>
          </cell>
        </row>
        <row r="346">
          <cell r="A346">
            <v>30797.25</v>
          </cell>
          <cell r="B346">
            <v>30797.25</v>
          </cell>
          <cell r="C346">
            <v>30797.25</v>
          </cell>
          <cell r="D346">
            <v>30797.25</v>
          </cell>
          <cell r="E346">
            <v>30797.25</v>
          </cell>
          <cell r="F346">
            <v>30797.25</v>
          </cell>
          <cell r="G346" t="str">
            <v/>
          </cell>
        </row>
        <row r="347">
          <cell r="A347" t="str">
            <v/>
          </cell>
          <cell r="B347">
            <v>30797.25</v>
          </cell>
          <cell r="C347">
            <v>30797.25</v>
          </cell>
          <cell r="D347">
            <v>30797.25</v>
          </cell>
          <cell r="E347" t="str">
            <v/>
          </cell>
          <cell r="F347" t="str">
            <v/>
          </cell>
          <cell r="G347" t="str">
            <v/>
          </cell>
        </row>
        <row r="348">
          <cell r="A348">
            <v>30797.25</v>
          </cell>
          <cell r="B348">
            <v>30797.25</v>
          </cell>
          <cell r="C348">
            <v>30797.25</v>
          </cell>
          <cell r="D348">
            <v>30797.25</v>
          </cell>
          <cell r="E348">
            <v>30797.25</v>
          </cell>
          <cell r="F348" t="str">
            <v>SUBTOTAL</v>
          </cell>
          <cell r="G348">
            <v>42654</v>
          </cell>
        </row>
        <row r="349">
          <cell r="A349">
            <v>42654</v>
          </cell>
          <cell r="B349">
            <v>42654</v>
          </cell>
          <cell r="C349">
            <v>42654</v>
          </cell>
          <cell r="D349">
            <v>42654</v>
          </cell>
          <cell r="E349">
            <v>42654</v>
          </cell>
          <cell r="F349">
            <v>42654</v>
          </cell>
          <cell r="G349">
            <v>42654</v>
          </cell>
        </row>
        <row r="350">
          <cell r="A350" t="str">
            <v>V. SERVICIOS</v>
          </cell>
          <cell r="B350">
            <v>42654</v>
          </cell>
          <cell r="C350">
            <v>42654</v>
          </cell>
          <cell r="D350">
            <v>42654</v>
          </cell>
          <cell r="E350">
            <v>42654</v>
          </cell>
          <cell r="F350">
            <v>42654</v>
          </cell>
          <cell r="G350">
            <v>42654</v>
          </cell>
        </row>
        <row r="351">
          <cell r="A351" t="str">
            <v>CÓDIGO</v>
          </cell>
          <cell r="B351" t="str">
            <v>DESCRIPCIÓN</v>
          </cell>
          <cell r="C351">
            <v>42654</v>
          </cell>
          <cell r="D351" t="str">
            <v>UNIDAD</v>
          </cell>
          <cell r="E351" t="str">
            <v>CANTIDAD</v>
          </cell>
          <cell r="F351" t="str">
            <v>PRECIO UNIT.</v>
          </cell>
          <cell r="G351" t="str">
            <v>VR. UNITARIO</v>
          </cell>
        </row>
        <row r="352">
          <cell r="A352" t="str">
            <v/>
          </cell>
          <cell r="B352">
            <v>42654</v>
          </cell>
          <cell r="C352">
            <v>42654</v>
          </cell>
          <cell r="D352" t="str">
            <v/>
          </cell>
          <cell r="E352">
            <v>1</v>
          </cell>
          <cell r="F352" t="str">
            <v/>
          </cell>
          <cell r="G352" t="str">
            <v/>
          </cell>
        </row>
        <row r="353">
          <cell r="A353" t="str">
            <v/>
          </cell>
          <cell r="B353">
            <v>1</v>
          </cell>
          <cell r="C353">
            <v>1</v>
          </cell>
          <cell r="D353" t="str">
            <v/>
          </cell>
          <cell r="E353">
            <v>1</v>
          </cell>
          <cell r="F353" t="str">
            <v/>
          </cell>
          <cell r="G353" t="str">
            <v/>
          </cell>
        </row>
        <row r="354">
          <cell r="A354" t="str">
            <v/>
          </cell>
          <cell r="B354">
            <v>1</v>
          </cell>
          <cell r="C354">
            <v>1</v>
          </cell>
          <cell r="D354" t="str">
            <v/>
          </cell>
          <cell r="E354">
            <v>1</v>
          </cell>
          <cell r="F354" t="str">
            <v/>
          </cell>
          <cell r="G354" t="str">
            <v/>
          </cell>
        </row>
        <row r="355">
          <cell r="A355">
            <v>1</v>
          </cell>
          <cell r="B355">
            <v>1</v>
          </cell>
          <cell r="C355">
            <v>1</v>
          </cell>
          <cell r="D355">
            <v>1</v>
          </cell>
          <cell r="E355">
            <v>1</v>
          </cell>
          <cell r="F355" t="str">
            <v>SUBTOTAL</v>
          </cell>
          <cell r="G355" t="str">
            <v/>
          </cell>
        </row>
        <row r="356">
          <cell r="A356">
            <v>1</v>
          </cell>
          <cell r="B356">
            <v>1</v>
          </cell>
          <cell r="C356">
            <v>1</v>
          </cell>
          <cell r="D356">
            <v>1</v>
          </cell>
          <cell r="E356">
            <v>1</v>
          </cell>
          <cell r="F356">
            <v>1</v>
          </cell>
          <cell r="G356">
            <v>1</v>
          </cell>
        </row>
        <row r="357">
          <cell r="A357" t="str">
            <v>TOTAL COSTO DIRECTO</v>
          </cell>
          <cell r="B357">
            <v>1</v>
          </cell>
          <cell r="C357">
            <v>1</v>
          </cell>
          <cell r="D357">
            <v>1</v>
          </cell>
          <cell r="E357">
            <v>1</v>
          </cell>
          <cell r="F357">
            <v>1</v>
          </cell>
          <cell r="G357">
            <v>562284</v>
          </cell>
        </row>
        <row r="358">
          <cell r="A358">
            <v>562284</v>
          </cell>
          <cell r="B358">
            <v>562284</v>
          </cell>
          <cell r="C358">
            <v>562284</v>
          </cell>
          <cell r="D358">
            <v>562284</v>
          </cell>
          <cell r="E358">
            <v>562284</v>
          </cell>
          <cell r="F358">
            <v>562284</v>
          </cell>
          <cell r="G358">
            <v>562284</v>
          </cell>
        </row>
        <row r="359">
          <cell r="A359" t="str">
            <v>2. COSTOS INDIRECTOS</v>
          </cell>
          <cell r="B359">
            <v>562284</v>
          </cell>
          <cell r="C359">
            <v>562284</v>
          </cell>
          <cell r="D359">
            <v>562284</v>
          </cell>
          <cell r="E359">
            <v>562284</v>
          </cell>
          <cell r="F359">
            <v>562284</v>
          </cell>
          <cell r="G359">
            <v>562284</v>
          </cell>
        </row>
        <row r="360">
          <cell r="A360">
            <v>562284</v>
          </cell>
          <cell r="B360">
            <v>562284</v>
          </cell>
          <cell r="C360">
            <v>562284</v>
          </cell>
          <cell r="D360">
            <v>562284</v>
          </cell>
          <cell r="E360">
            <v>562284</v>
          </cell>
          <cell r="F360">
            <v>562284</v>
          </cell>
          <cell r="G360">
            <v>562284</v>
          </cell>
        </row>
        <row r="361">
          <cell r="A361" t="str">
            <v>DESCRIPCIÓN</v>
          </cell>
          <cell r="B361">
            <v>562284</v>
          </cell>
          <cell r="C361">
            <v>562284</v>
          </cell>
          <cell r="D361">
            <v>562284</v>
          </cell>
          <cell r="E361">
            <v>562284</v>
          </cell>
          <cell r="F361" t="str">
            <v>PORCENTAJE</v>
          </cell>
          <cell r="G361" t="str">
            <v>VALOR TOTAL</v>
          </cell>
        </row>
        <row r="362">
          <cell r="A362" t="str">
            <v>ADMINISTRACION</v>
          </cell>
          <cell r="B362">
            <v>562284</v>
          </cell>
          <cell r="C362">
            <v>562284</v>
          </cell>
          <cell r="D362">
            <v>562284</v>
          </cell>
          <cell r="E362">
            <v>562284</v>
          </cell>
          <cell r="F362">
            <v>0.23780000000000001</v>
          </cell>
          <cell r="G362">
            <v>133711.13520000002</v>
          </cell>
        </row>
        <row r="363">
          <cell r="A363" t="str">
            <v>IMPREVISTOS</v>
          </cell>
          <cell r="B363">
            <v>133711.125</v>
          </cell>
          <cell r="C363">
            <v>133711.125</v>
          </cell>
          <cell r="D363">
            <v>133711.125</v>
          </cell>
          <cell r="E363">
            <v>133711.125</v>
          </cell>
          <cell r="F363" t="str">
            <v/>
          </cell>
          <cell r="G363" t="str">
            <v/>
          </cell>
        </row>
        <row r="364">
          <cell r="A364" t="str">
            <v>UTILIDADES</v>
          </cell>
          <cell r="B364">
            <v>133711.125</v>
          </cell>
          <cell r="C364">
            <v>133711.125</v>
          </cell>
          <cell r="D364">
            <v>133711.125</v>
          </cell>
          <cell r="E364">
            <v>133711.125</v>
          </cell>
          <cell r="F364">
            <v>0.05</v>
          </cell>
          <cell r="G364">
            <v>28114.2</v>
          </cell>
        </row>
        <row r="365">
          <cell r="A365" t="str">
            <v>TOTAL COSTO INDIRECTO</v>
          </cell>
          <cell r="B365">
            <v>28114.1875</v>
          </cell>
          <cell r="C365">
            <v>28114.1875</v>
          </cell>
          <cell r="D365">
            <v>28114.1875</v>
          </cell>
          <cell r="E365">
            <v>28114.1875</v>
          </cell>
          <cell r="F365">
            <v>0.2878</v>
          </cell>
          <cell r="G365">
            <v>161825</v>
          </cell>
        </row>
        <row r="366">
          <cell r="A366">
            <v>161825</v>
          </cell>
          <cell r="B366">
            <v>161825</v>
          </cell>
          <cell r="C366">
            <v>161825</v>
          </cell>
          <cell r="D366">
            <v>161825</v>
          </cell>
          <cell r="E366">
            <v>161825</v>
          </cell>
          <cell r="F366">
            <v>161825</v>
          </cell>
          <cell r="G366">
            <v>161825</v>
          </cell>
        </row>
        <row r="367">
          <cell r="A367" t="str">
            <v>PRECIO UNITARIO TOTAL APROXIMADO AL PESO</v>
          </cell>
          <cell r="B367">
            <v>161825</v>
          </cell>
          <cell r="C367">
            <v>161825</v>
          </cell>
          <cell r="D367">
            <v>161825</v>
          </cell>
          <cell r="E367">
            <v>161825</v>
          </cell>
          <cell r="F367">
            <v>161825</v>
          </cell>
          <cell r="G367">
            <v>724109</v>
          </cell>
        </row>
        <row r="368">
          <cell r="A368">
            <v>724109</v>
          </cell>
          <cell r="B368">
            <v>724109</v>
          </cell>
          <cell r="C368">
            <v>724109</v>
          </cell>
          <cell r="D368">
            <v>724109</v>
          </cell>
          <cell r="E368">
            <v>724109</v>
          </cell>
          <cell r="F368">
            <v>724109</v>
          </cell>
          <cell r="G368">
            <v>724109</v>
          </cell>
        </row>
        <row r="369">
          <cell r="A369">
            <v>724109</v>
          </cell>
          <cell r="B369">
            <v>724109</v>
          </cell>
          <cell r="C369">
            <v>724109</v>
          </cell>
          <cell r="D369">
            <v>724109</v>
          </cell>
          <cell r="E369">
            <v>724109</v>
          </cell>
          <cell r="F369">
            <v>724109</v>
          </cell>
          <cell r="G369">
            <v>724109</v>
          </cell>
        </row>
        <row r="370">
          <cell r="A370">
            <v>724109</v>
          </cell>
          <cell r="B370" t="str">
            <v>SECRETARIA DE PLANEACIÓN E INFRAESTRUCTURA</v>
          </cell>
          <cell r="C370">
            <v>724109</v>
          </cell>
          <cell r="D370">
            <v>724109</v>
          </cell>
          <cell r="E370">
            <v>724109</v>
          </cell>
          <cell r="F370">
            <v>724109</v>
          </cell>
          <cell r="G370">
            <v>724109</v>
          </cell>
        </row>
        <row r="371">
          <cell r="A371">
            <v>724109</v>
          </cell>
          <cell r="B371">
            <v>724109</v>
          </cell>
          <cell r="C371">
            <v>724109</v>
          </cell>
          <cell r="D371">
            <v>724109</v>
          </cell>
          <cell r="E371">
            <v>724109</v>
          </cell>
          <cell r="F371">
            <v>724109</v>
          </cell>
          <cell r="G371">
            <v>724109</v>
          </cell>
        </row>
        <row r="372">
          <cell r="A372">
            <v>724109</v>
          </cell>
          <cell r="B372">
            <v>724109</v>
          </cell>
          <cell r="C372">
            <v>724109</v>
          </cell>
          <cell r="D372" t="str">
            <v>FIRMA RESPONSABLE</v>
          </cell>
          <cell r="E372">
            <v>724109</v>
          </cell>
          <cell r="F372">
            <v>724109</v>
          </cell>
          <cell r="G372">
            <v>724109</v>
          </cell>
        </row>
        <row r="374">
          <cell r="A374" t="str">
            <v>DEPARTAMENTO DE ANTIOQUIA</v>
          </cell>
          <cell r="B374">
            <v>724109</v>
          </cell>
          <cell r="C374">
            <v>724109</v>
          </cell>
          <cell r="D374">
            <v>724109</v>
          </cell>
          <cell r="E374">
            <v>724109</v>
          </cell>
          <cell r="F374" t="str">
            <v/>
          </cell>
          <cell r="G374">
            <v>724109</v>
          </cell>
        </row>
        <row r="375">
          <cell r="A375" t="str">
            <v>MUNICIPIO DE DABEIBA</v>
          </cell>
          <cell r="B375">
            <v>724109</v>
          </cell>
          <cell r="C375">
            <v>724109</v>
          </cell>
          <cell r="D375">
            <v>724109</v>
          </cell>
          <cell r="E375">
            <v>724109</v>
          </cell>
          <cell r="F375">
            <v>724109</v>
          </cell>
          <cell r="G375">
            <v>724109</v>
          </cell>
        </row>
        <row r="376">
          <cell r="A376" t="str">
            <v>CONSTRUCCION DE MUROS DE CONTENCION EN CONCRETO REFORZADO PARA EMERGENCIA EN LA VIA QUE CONDUCE AL CORREGIMIENTO DE URAMA  KM 0+22 (SECTOR LOS COCOS)  EN EL MUNICIPIO DE DABEIBA ANTIOQUIA.</v>
          </cell>
          <cell r="B376">
            <v>724109</v>
          </cell>
          <cell r="C376">
            <v>724109</v>
          </cell>
          <cell r="D376">
            <v>724109</v>
          </cell>
          <cell r="E376">
            <v>724109</v>
          </cell>
          <cell r="F376">
            <v>724109</v>
          </cell>
          <cell r="G376">
            <v>724109</v>
          </cell>
        </row>
        <row r="377">
          <cell r="A377">
            <v>724109</v>
          </cell>
          <cell r="B377">
            <v>724109</v>
          </cell>
          <cell r="C377">
            <v>724109</v>
          </cell>
          <cell r="D377">
            <v>724109</v>
          </cell>
          <cell r="E377">
            <v>724109</v>
          </cell>
          <cell r="F377">
            <v>724109</v>
          </cell>
          <cell r="G377">
            <v>724109</v>
          </cell>
        </row>
        <row r="378">
          <cell r="A378" t="str">
            <v>ANÁLISIS DE PRECIOS UNITARIOS</v>
          </cell>
          <cell r="B378">
            <v>724109</v>
          </cell>
          <cell r="C378">
            <v>724109</v>
          </cell>
          <cell r="D378">
            <v>724109</v>
          </cell>
          <cell r="E378">
            <v>724109</v>
          </cell>
          <cell r="F378">
            <v>724109</v>
          </cell>
          <cell r="G378">
            <v>724109</v>
          </cell>
        </row>
        <row r="379">
          <cell r="A379">
            <v>724109</v>
          </cell>
          <cell r="B379">
            <v>724109</v>
          </cell>
          <cell r="C379">
            <v>724109</v>
          </cell>
          <cell r="D379">
            <v>724109</v>
          </cell>
          <cell r="E379">
            <v>724109</v>
          </cell>
          <cell r="F379">
            <v>724109</v>
          </cell>
          <cell r="G379">
            <v>724109</v>
          </cell>
        </row>
        <row r="380">
          <cell r="A380" t="str">
            <v>ITEM</v>
          </cell>
          <cell r="B380" t="str">
            <v>DESCRIPCIÓN</v>
          </cell>
          <cell r="C380">
            <v>724109</v>
          </cell>
          <cell r="D380">
            <v>724109</v>
          </cell>
          <cell r="E380" t="str">
            <v>UNIDAD</v>
          </cell>
          <cell r="F380" t="str">
            <v>CANTIDAD</v>
          </cell>
          <cell r="G380" t="str">
            <v>COSTO DIRECTO</v>
          </cell>
        </row>
        <row r="381">
          <cell r="A381" t="str">
            <v>MA007</v>
          </cell>
          <cell r="B381" t="str">
            <v>MORTERO 1:2 EN OBRA (GROUT)</v>
          </cell>
          <cell r="C381">
            <v>724109</v>
          </cell>
          <cell r="D381">
            <v>724109</v>
          </cell>
          <cell r="E381" t="str">
            <v>M3</v>
          </cell>
          <cell r="F381" t="str">
            <v>N.D</v>
          </cell>
          <cell r="G381">
            <v>573122</v>
          </cell>
        </row>
        <row r="382">
          <cell r="A382">
            <v>573122</v>
          </cell>
          <cell r="B382">
            <v>573122</v>
          </cell>
          <cell r="C382">
            <v>573122</v>
          </cell>
          <cell r="D382">
            <v>573122</v>
          </cell>
          <cell r="E382">
            <v>573122</v>
          </cell>
          <cell r="F382">
            <v>573122</v>
          </cell>
          <cell r="G382">
            <v>573122</v>
          </cell>
        </row>
        <row r="383">
          <cell r="A383" t="str">
            <v>1. COSTOS DIRECTOS</v>
          </cell>
          <cell r="B383">
            <v>573122</v>
          </cell>
          <cell r="C383">
            <v>573122</v>
          </cell>
          <cell r="D383">
            <v>573122</v>
          </cell>
          <cell r="E383">
            <v>573122</v>
          </cell>
          <cell r="F383">
            <v>573122</v>
          </cell>
          <cell r="G383">
            <v>573122</v>
          </cell>
        </row>
        <row r="384">
          <cell r="A384">
            <v>573122</v>
          </cell>
          <cell r="B384">
            <v>573122</v>
          </cell>
          <cell r="C384">
            <v>573122</v>
          </cell>
          <cell r="D384">
            <v>573122</v>
          </cell>
          <cell r="E384">
            <v>573122</v>
          </cell>
          <cell r="F384">
            <v>573122</v>
          </cell>
          <cell r="G384">
            <v>573122</v>
          </cell>
        </row>
        <row r="385">
          <cell r="A385" t="str">
            <v>I. EQUIPO</v>
          </cell>
          <cell r="B385">
            <v>573122</v>
          </cell>
          <cell r="C385">
            <v>573122</v>
          </cell>
          <cell r="D385">
            <v>573122</v>
          </cell>
          <cell r="E385">
            <v>573122</v>
          </cell>
          <cell r="F385">
            <v>573122</v>
          </cell>
          <cell r="G385">
            <v>573122</v>
          </cell>
        </row>
        <row r="386">
          <cell r="A386" t="str">
            <v>CÓDIGO</v>
          </cell>
          <cell r="B386" t="str">
            <v>DESCRIPCIÓN</v>
          </cell>
          <cell r="C386">
            <v>573122</v>
          </cell>
          <cell r="D386" t="str">
            <v>UNIDAD</v>
          </cell>
          <cell r="E386" t="str">
            <v>TARIFA</v>
          </cell>
          <cell r="F386" t="str">
            <v>RENDIMIENTO</v>
          </cell>
          <cell r="G386" t="str">
            <v>VR. UNITARIO</v>
          </cell>
        </row>
        <row r="387">
          <cell r="A387" t="str">
            <v>EQ004</v>
          </cell>
          <cell r="B387" t="str">
            <v>CONCRETADORA 1.5 SACOS A GASOLINA</v>
          </cell>
          <cell r="C387">
            <v>573122</v>
          </cell>
          <cell r="D387" t="str">
            <v>DÍA</v>
          </cell>
          <cell r="E387">
            <v>62000</v>
          </cell>
          <cell r="F387">
            <v>8</v>
          </cell>
          <cell r="G387">
            <v>7750</v>
          </cell>
        </row>
        <row r="388">
          <cell r="A388" t="str">
            <v>EQ001</v>
          </cell>
          <cell r="B388" t="str">
            <v>HERRAMIENTA MENOR (10% DE LA MANO DE OBRA)</v>
          </cell>
          <cell r="C388">
            <v>7750</v>
          </cell>
          <cell r="D388" t="str">
            <v>%</v>
          </cell>
          <cell r="E388">
            <v>0.1</v>
          </cell>
          <cell r="F388">
            <v>42654</v>
          </cell>
          <cell r="G388">
            <v>4265.4000000000005</v>
          </cell>
        </row>
        <row r="389">
          <cell r="A389">
            <v>4265.3984375</v>
          </cell>
          <cell r="B389">
            <v>4265.3984375</v>
          </cell>
          <cell r="C389">
            <v>4265.3984375</v>
          </cell>
          <cell r="D389">
            <v>4265.3984375</v>
          </cell>
          <cell r="E389">
            <v>4265.3984375</v>
          </cell>
          <cell r="F389" t="str">
            <v>SUBTOTAL</v>
          </cell>
          <cell r="G389">
            <v>12015.400000000001</v>
          </cell>
        </row>
        <row r="390">
          <cell r="A390">
            <v>12015.3984375</v>
          </cell>
          <cell r="B390">
            <v>12015.3984375</v>
          </cell>
          <cell r="C390">
            <v>12015.3984375</v>
          </cell>
          <cell r="D390">
            <v>12015.3984375</v>
          </cell>
          <cell r="E390">
            <v>12015.3984375</v>
          </cell>
          <cell r="F390">
            <v>12015.3984375</v>
          </cell>
          <cell r="G390">
            <v>12015.3984375</v>
          </cell>
        </row>
        <row r="391">
          <cell r="A391" t="str">
            <v>II. MATERIALES</v>
          </cell>
          <cell r="B391">
            <v>12015.3984375</v>
          </cell>
          <cell r="C391">
            <v>12015.3984375</v>
          </cell>
          <cell r="D391">
            <v>12015.3984375</v>
          </cell>
          <cell r="E391">
            <v>12015.3984375</v>
          </cell>
          <cell r="F391">
            <v>12015.3984375</v>
          </cell>
          <cell r="G391">
            <v>12015.3984375</v>
          </cell>
        </row>
        <row r="392">
          <cell r="A392" t="str">
            <v>CÓDIGO</v>
          </cell>
          <cell r="B392" t="str">
            <v>DESCRIPCIÓN</v>
          </cell>
          <cell r="C392" t="str">
            <v>UNIDAD</v>
          </cell>
          <cell r="D392" t="str">
            <v>CANTIDAD</v>
          </cell>
          <cell r="E392" t="str">
            <v>DESP.</v>
          </cell>
          <cell r="F392" t="str">
            <v>PRECIO UNIT.</v>
          </cell>
          <cell r="G392" t="str">
            <v>VR. UNITARIO</v>
          </cell>
        </row>
        <row r="393">
          <cell r="A393" t="str">
            <v>MA020</v>
          </cell>
          <cell r="B393" t="str">
            <v>CEMENTO GRIS (50 KG) PORTLAND TIPO I</v>
          </cell>
          <cell r="C393" t="str">
            <v>SC</v>
          </cell>
          <cell r="D393">
            <v>10.199999999999999</v>
          </cell>
          <cell r="E393">
            <v>0.05</v>
          </cell>
          <cell r="F393">
            <v>39000</v>
          </cell>
          <cell r="G393">
            <v>417690</v>
          </cell>
        </row>
        <row r="394">
          <cell r="A394" t="str">
            <v>MA023</v>
          </cell>
          <cell r="B394" t="str">
            <v>ARENA FINA PARA CONCRETOS</v>
          </cell>
          <cell r="C394" t="str">
            <v>M3</v>
          </cell>
          <cell r="D394">
            <v>0.97</v>
          </cell>
          <cell r="E394">
            <v>0.05</v>
          </cell>
          <cell r="F394">
            <v>50000</v>
          </cell>
          <cell r="G394">
            <v>50925</v>
          </cell>
        </row>
        <row r="395">
          <cell r="A395" t="str">
            <v>MA025</v>
          </cell>
          <cell r="B395" t="str">
            <v>AGUA</v>
          </cell>
          <cell r="C395" t="str">
            <v>LT</v>
          </cell>
          <cell r="D395">
            <v>180</v>
          </cell>
          <cell r="E395">
            <v>0.1</v>
          </cell>
          <cell r="F395">
            <v>50</v>
          </cell>
          <cell r="G395">
            <v>9900</v>
          </cell>
        </row>
        <row r="396">
          <cell r="A396">
            <v>9900</v>
          </cell>
          <cell r="B396">
            <v>9900</v>
          </cell>
          <cell r="C396">
            <v>9900</v>
          </cell>
          <cell r="D396">
            <v>9900</v>
          </cell>
          <cell r="E396">
            <v>9900</v>
          </cell>
          <cell r="F396" t="str">
            <v>SUBTOTAL</v>
          </cell>
          <cell r="G396">
            <v>478515</v>
          </cell>
        </row>
        <row r="397">
          <cell r="A397">
            <v>478515</v>
          </cell>
          <cell r="B397">
            <v>478515</v>
          </cell>
          <cell r="C397">
            <v>478515</v>
          </cell>
          <cell r="D397">
            <v>478515</v>
          </cell>
          <cell r="E397">
            <v>478515</v>
          </cell>
          <cell r="F397">
            <v>478515</v>
          </cell>
          <cell r="G397">
            <v>478515</v>
          </cell>
        </row>
        <row r="398">
          <cell r="A398" t="str">
            <v>III. TRANSPORTES</v>
          </cell>
          <cell r="B398">
            <v>478515</v>
          </cell>
          <cell r="C398">
            <v>478515</v>
          </cell>
          <cell r="D398">
            <v>478515</v>
          </cell>
          <cell r="E398">
            <v>478515</v>
          </cell>
          <cell r="F398">
            <v>478515</v>
          </cell>
          <cell r="G398">
            <v>478515</v>
          </cell>
        </row>
        <row r="399">
          <cell r="A399" t="str">
            <v>CÓDIGO</v>
          </cell>
          <cell r="B399" t="str">
            <v>DESCRIPCIÓN</v>
          </cell>
          <cell r="C399" t="str">
            <v>TIPO</v>
          </cell>
          <cell r="D399" t="str">
            <v>VOLUMEN/PESO</v>
          </cell>
          <cell r="E399" t="str">
            <v>DISTANCIA</v>
          </cell>
          <cell r="F399" t="str">
            <v>TARIFA</v>
          </cell>
          <cell r="G399" t="str">
            <v>VR. UNITARIO</v>
          </cell>
        </row>
        <row r="400">
          <cell r="A400" t="str">
            <v>TR002</v>
          </cell>
          <cell r="B400" t="str">
            <v>TRANSPORTE DE MATERIALES DE PLAYA (ARENILLON, PIEDRA RODADA DE RIO DMAX=3/4") 0-10KM</v>
          </cell>
          <cell r="C400" t="str">
            <v>PLAYA</v>
          </cell>
          <cell r="D400">
            <v>0.97</v>
          </cell>
          <cell r="E400">
            <v>10</v>
          </cell>
          <cell r="F400">
            <v>3000</v>
          </cell>
          <cell r="G400">
            <v>29099.999999999996</v>
          </cell>
        </row>
        <row r="401">
          <cell r="A401" t="str">
            <v>TR007</v>
          </cell>
          <cell r="B401" t="str">
            <v>TRANSPORTE DE INSUMOS GENERALES 0-10 KM</v>
          </cell>
          <cell r="C401" t="str">
            <v>INSUMOS</v>
          </cell>
          <cell r="D401">
            <v>0.5099999999999999</v>
          </cell>
          <cell r="E401">
            <v>5</v>
          </cell>
          <cell r="F401">
            <v>4250</v>
          </cell>
          <cell r="G401">
            <v>10837.499999999998</v>
          </cell>
        </row>
        <row r="402">
          <cell r="A402">
            <v>10837.4921875</v>
          </cell>
          <cell r="B402">
            <v>10837.4921875</v>
          </cell>
          <cell r="C402">
            <v>10837.4921875</v>
          </cell>
          <cell r="D402">
            <v>10837.4921875</v>
          </cell>
          <cell r="E402">
            <v>10837.4921875</v>
          </cell>
          <cell r="F402" t="str">
            <v>SUBTOTAL</v>
          </cell>
          <cell r="G402">
            <v>39937.499999999993</v>
          </cell>
        </row>
        <row r="403">
          <cell r="A403">
            <v>39937.46875</v>
          </cell>
          <cell r="B403">
            <v>39937.46875</v>
          </cell>
          <cell r="C403">
            <v>39937.46875</v>
          </cell>
          <cell r="D403">
            <v>39937.46875</v>
          </cell>
          <cell r="E403">
            <v>39937.46875</v>
          </cell>
          <cell r="F403">
            <v>39937.46875</v>
          </cell>
          <cell r="G403">
            <v>39937.46875</v>
          </cell>
        </row>
        <row r="404">
          <cell r="A404" t="str">
            <v>IV. MANO DE OBRA</v>
          </cell>
          <cell r="B404">
            <v>39937.46875</v>
          </cell>
          <cell r="C404">
            <v>39937.46875</v>
          </cell>
          <cell r="D404">
            <v>39937.46875</v>
          </cell>
          <cell r="E404">
            <v>39937.46875</v>
          </cell>
          <cell r="F404">
            <v>39937.46875</v>
          </cell>
          <cell r="G404">
            <v>39937.46875</v>
          </cell>
        </row>
        <row r="405">
          <cell r="A405" t="str">
            <v>CÓDIGO</v>
          </cell>
          <cell r="B405" t="str">
            <v>CARGOS PERSONAL</v>
          </cell>
          <cell r="C405">
            <v>39937.46875</v>
          </cell>
          <cell r="D405" t="str">
            <v>CANTIDAD</v>
          </cell>
          <cell r="E405" t="str">
            <v>JORNAL TOTAL</v>
          </cell>
          <cell r="F405" t="str">
            <v>RENDIMIENTO</v>
          </cell>
          <cell r="G405" t="str">
            <v>VR. UNITARIO</v>
          </cell>
        </row>
        <row r="406">
          <cell r="A406" t="str">
            <v>MO033</v>
          </cell>
          <cell r="B406" t="str">
            <v>OPERADOR EQUIPO LIVIANO</v>
          </cell>
          <cell r="C406">
            <v>39937.46875</v>
          </cell>
          <cell r="D406">
            <v>1</v>
          </cell>
          <cell r="E406">
            <v>94854</v>
          </cell>
          <cell r="F406">
            <v>8</v>
          </cell>
          <cell r="G406">
            <v>11856.75</v>
          </cell>
        </row>
        <row r="407">
          <cell r="A407" t="str">
            <v>MO032</v>
          </cell>
          <cell r="B407" t="str">
            <v>AYUDANTE RASO</v>
          </cell>
          <cell r="C407">
            <v>11856.75</v>
          </cell>
          <cell r="D407">
            <v>3</v>
          </cell>
          <cell r="E407">
            <v>82126</v>
          </cell>
          <cell r="F407">
            <v>8</v>
          </cell>
          <cell r="G407">
            <v>30797.25</v>
          </cell>
        </row>
        <row r="408">
          <cell r="A408">
            <v>30797.25</v>
          </cell>
          <cell r="B408">
            <v>30797.25</v>
          </cell>
          <cell r="C408">
            <v>30797.25</v>
          </cell>
          <cell r="D408">
            <v>30797.25</v>
          </cell>
          <cell r="E408">
            <v>30797.25</v>
          </cell>
          <cell r="F408">
            <v>30797.25</v>
          </cell>
          <cell r="G408" t="str">
            <v/>
          </cell>
        </row>
        <row r="409">
          <cell r="A409" t="str">
            <v/>
          </cell>
          <cell r="B409">
            <v>30797.25</v>
          </cell>
          <cell r="C409">
            <v>30797.25</v>
          </cell>
          <cell r="D409">
            <v>30797.25</v>
          </cell>
          <cell r="E409" t="str">
            <v/>
          </cell>
          <cell r="F409" t="str">
            <v/>
          </cell>
          <cell r="G409" t="str">
            <v/>
          </cell>
        </row>
        <row r="410">
          <cell r="A410">
            <v>30797.25</v>
          </cell>
          <cell r="B410">
            <v>30797.25</v>
          </cell>
          <cell r="C410">
            <v>30797.25</v>
          </cell>
          <cell r="D410">
            <v>30797.25</v>
          </cell>
          <cell r="E410">
            <v>30797.25</v>
          </cell>
          <cell r="F410" t="str">
            <v>SUBTOTAL</v>
          </cell>
          <cell r="G410">
            <v>42654</v>
          </cell>
        </row>
        <row r="411">
          <cell r="A411">
            <v>42654</v>
          </cell>
          <cell r="B411">
            <v>42654</v>
          </cell>
          <cell r="C411">
            <v>42654</v>
          </cell>
          <cell r="D411">
            <v>42654</v>
          </cell>
          <cell r="E411">
            <v>42654</v>
          </cell>
          <cell r="F411">
            <v>42654</v>
          </cell>
          <cell r="G411">
            <v>42654</v>
          </cell>
        </row>
        <row r="412">
          <cell r="A412" t="str">
            <v>V. SERVICIOS</v>
          </cell>
          <cell r="B412">
            <v>42654</v>
          </cell>
          <cell r="C412">
            <v>42654</v>
          </cell>
          <cell r="D412">
            <v>42654</v>
          </cell>
          <cell r="E412">
            <v>42654</v>
          </cell>
          <cell r="F412">
            <v>42654</v>
          </cell>
          <cell r="G412">
            <v>42654</v>
          </cell>
        </row>
        <row r="413">
          <cell r="A413" t="str">
            <v>CÓDIGO</v>
          </cell>
          <cell r="B413" t="str">
            <v>DESCRIPCIÓN</v>
          </cell>
          <cell r="C413">
            <v>42654</v>
          </cell>
          <cell r="D413" t="str">
            <v>UNIDAD</v>
          </cell>
          <cell r="E413" t="str">
            <v>CANTIDAD</v>
          </cell>
          <cell r="F413" t="str">
            <v>PRECIO UNIT.</v>
          </cell>
          <cell r="G413" t="str">
            <v>VR. UNITARIO</v>
          </cell>
        </row>
        <row r="414">
          <cell r="A414" t="str">
            <v/>
          </cell>
          <cell r="B414">
            <v>42654</v>
          </cell>
          <cell r="C414">
            <v>42654</v>
          </cell>
          <cell r="D414" t="str">
            <v/>
          </cell>
          <cell r="E414">
            <v>42654</v>
          </cell>
          <cell r="F414" t="str">
            <v/>
          </cell>
          <cell r="G414" t="str">
            <v/>
          </cell>
        </row>
        <row r="415">
          <cell r="A415" t="str">
            <v/>
          </cell>
          <cell r="B415">
            <v>42654</v>
          </cell>
          <cell r="C415">
            <v>42654</v>
          </cell>
          <cell r="D415" t="str">
            <v/>
          </cell>
          <cell r="E415">
            <v>42654</v>
          </cell>
          <cell r="F415" t="str">
            <v/>
          </cell>
          <cell r="G415" t="str">
            <v/>
          </cell>
        </row>
        <row r="416">
          <cell r="A416" t="str">
            <v/>
          </cell>
          <cell r="B416">
            <v>42654</v>
          </cell>
          <cell r="C416">
            <v>42654</v>
          </cell>
          <cell r="D416" t="str">
            <v/>
          </cell>
          <cell r="E416">
            <v>42654</v>
          </cell>
          <cell r="F416" t="str">
            <v/>
          </cell>
          <cell r="G416" t="str">
            <v/>
          </cell>
        </row>
        <row r="417">
          <cell r="A417">
            <v>42654</v>
          </cell>
          <cell r="B417">
            <v>42654</v>
          </cell>
          <cell r="C417">
            <v>42654</v>
          </cell>
          <cell r="D417">
            <v>42654</v>
          </cell>
          <cell r="E417">
            <v>42654</v>
          </cell>
          <cell r="F417" t="str">
            <v>SUBTOTAL</v>
          </cell>
          <cell r="G417" t="str">
            <v/>
          </cell>
        </row>
        <row r="418">
          <cell r="A418">
            <v>42654</v>
          </cell>
          <cell r="B418">
            <v>42654</v>
          </cell>
          <cell r="C418">
            <v>42654</v>
          </cell>
          <cell r="D418">
            <v>42654</v>
          </cell>
          <cell r="E418">
            <v>42654</v>
          </cell>
          <cell r="F418">
            <v>42654</v>
          </cell>
          <cell r="G418">
            <v>42654</v>
          </cell>
        </row>
        <row r="419">
          <cell r="A419" t="str">
            <v>TOTAL COSTO DIRECTO</v>
          </cell>
          <cell r="B419">
            <v>42654</v>
          </cell>
          <cell r="C419">
            <v>42654</v>
          </cell>
          <cell r="D419">
            <v>42654</v>
          </cell>
          <cell r="E419">
            <v>42654</v>
          </cell>
          <cell r="F419">
            <v>42654</v>
          </cell>
          <cell r="G419">
            <v>573122</v>
          </cell>
        </row>
        <row r="420">
          <cell r="A420">
            <v>573122</v>
          </cell>
          <cell r="B420">
            <v>573122</v>
          </cell>
          <cell r="C420">
            <v>573122</v>
          </cell>
          <cell r="D420">
            <v>573122</v>
          </cell>
          <cell r="E420">
            <v>573122</v>
          </cell>
          <cell r="F420">
            <v>573122</v>
          </cell>
          <cell r="G420">
            <v>573122</v>
          </cell>
        </row>
        <row r="421">
          <cell r="A421" t="str">
            <v>2. COSTOS INDIRECTOS</v>
          </cell>
          <cell r="B421">
            <v>573122</v>
          </cell>
          <cell r="C421">
            <v>573122</v>
          </cell>
          <cell r="D421">
            <v>573122</v>
          </cell>
          <cell r="E421">
            <v>573122</v>
          </cell>
          <cell r="F421">
            <v>573122</v>
          </cell>
          <cell r="G421">
            <v>573122</v>
          </cell>
        </row>
        <row r="422">
          <cell r="A422">
            <v>573122</v>
          </cell>
          <cell r="B422">
            <v>573122</v>
          </cell>
          <cell r="C422">
            <v>573122</v>
          </cell>
          <cell r="D422">
            <v>573122</v>
          </cell>
          <cell r="E422">
            <v>573122</v>
          </cell>
          <cell r="F422">
            <v>573122</v>
          </cell>
          <cell r="G422">
            <v>573122</v>
          </cell>
        </row>
        <row r="423">
          <cell r="A423" t="str">
            <v>DESCRIPCIÓN</v>
          </cell>
          <cell r="B423">
            <v>573122</v>
          </cell>
          <cell r="C423">
            <v>573122</v>
          </cell>
          <cell r="D423">
            <v>573122</v>
          </cell>
          <cell r="E423">
            <v>573122</v>
          </cell>
          <cell r="F423" t="str">
            <v>PORCENTAJE</v>
          </cell>
          <cell r="G423" t="str">
            <v>VALOR TOTAL</v>
          </cell>
        </row>
        <row r="424">
          <cell r="A424" t="str">
            <v>ADMINISTRACION</v>
          </cell>
          <cell r="B424">
            <v>573122</v>
          </cell>
          <cell r="C424">
            <v>573122</v>
          </cell>
          <cell r="D424">
            <v>573122</v>
          </cell>
          <cell r="E424">
            <v>573122</v>
          </cell>
          <cell r="F424">
            <v>0.23780000000000001</v>
          </cell>
          <cell r="G424">
            <v>136288.41159999999</v>
          </cell>
        </row>
        <row r="425">
          <cell r="A425" t="str">
            <v>IMPREVISTOS</v>
          </cell>
          <cell r="B425">
            <v>136288.375</v>
          </cell>
          <cell r="C425">
            <v>136288.375</v>
          </cell>
          <cell r="D425">
            <v>136288.375</v>
          </cell>
          <cell r="E425">
            <v>136288.375</v>
          </cell>
          <cell r="F425" t="str">
            <v/>
          </cell>
          <cell r="G425" t="str">
            <v/>
          </cell>
        </row>
        <row r="426">
          <cell r="A426" t="str">
            <v>UTILIDADES</v>
          </cell>
          <cell r="B426">
            <v>136288.375</v>
          </cell>
          <cell r="C426">
            <v>136288.375</v>
          </cell>
          <cell r="D426">
            <v>136288.375</v>
          </cell>
          <cell r="E426">
            <v>136288.375</v>
          </cell>
          <cell r="F426">
            <v>0.05</v>
          </cell>
          <cell r="G426">
            <v>28656.100000000002</v>
          </cell>
        </row>
        <row r="427">
          <cell r="A427" t="str">
            <v>TOTAL COSTO INDIRECTO</v>
          </cell>
          <cell r="B427">
            <v>28656.09375</v>
          </cell>
          <cell r="C427">
            <v>28656.09375</v>
          </cell>
          <cell r="D427">
            <v>28656.09375</v>
          </cell>
          <cell r="E427">
            <v>28656.09375</v>
          </cell>
          <cell r="F427">
            <v>0.2878</v>
          </cell>
          <cell r="G427">
            <v>164945</v>
          </cell>
        </row>
        <row r="428">
          <cell r="A428">
            <v>164945</v>
          </cell>
          <cell r="B428">
            <v>164945</v>
          </cell>
          <cell r="C428">
            <v>164945</v>
          </cell>
          <cell r="D428">
            <v>164945</v>
          </cell>
          <cell r="E428">
            <v>164945</v>
          </cell>
          <cell r="F428">
            <v>164945</v>
          </cell>
          <cell r="G428">
            <v>164945</v>
          </cell>
        </row>
        <row r="429">
          <cell r="A429" t="str">
            <v>PRECIO UNITARIO TOTAL APROXIMADO AL PESO</v>
          </cell>
          <cell r="B429">
            <v>164945</v>
          </cell>
          <cell r="C429">
            <v>164945</v>
          </cell>
          <cell r="D429">
            <v>164945</v>
          </cell>
          <cell r="E429">
            <v>164945</v>
          </cell>
          <cell r="F429">
            <v>164945</v>
          </cell>
          <cell r="G429">
            <v>738067</v>
          </cell>
        </row>
        <row r="430">
          <cell r="A430">
            <v>738067</v>
          </cell>
          <cell r="B430">
            <v>738067</v>
          </cell>
          <cell r="C430">
            <v>738067</v>
          </cell>
          <cell r="D430">
            <v>738067</v>
          </cell>
          <cell r="E430">
            <v>738067</v>
          </cell>
          <cell r="F430">
            <v>738067</v>
          </cell>
          <cell r="G430">
            <v>738067</v>
          </cell>
        </row>
        <row r="431">
          <cell r="A431">
            <v>738067</v>
          </cell>
          <cell r="B431">
            <v>738067</v>
          </cell>
          <cell r="C431">
            <v>738067</v>
          </cell>
          <cell r="D431">
            <v>738067</v>
          </cell>
          <cell r="E431">
            <v>738067</v>
          </cell>
          <cell r="F431">
            <v>738067</v>
          </cell>
          <cell r="G431">
            <v>738067</v>
          </cell>
        </row>
        <row r="432">
          <cell r="A432">
            <v>738067</v>
          </cell>
          <cell r="B432" t="str">
            <v>SECRETARIA DE PLANEACIÓN E INFRAESTRUCTURA</v>
          </cell>
          <cell r="C432">
            <v>738067</v>
          </cell>
          <cell r="D432">
            <v>738067</v>
          </cell>
          <cell r="E432">
            <v>738067</v>
          </cell>
          <cell r="F432">
            <v>738067</v>
          </cell>
          <cell r="G432">
            <v>738067</v>
          </cell>
        </row>
        <row r="433">
          <cell r="A433">
            <v>738067</v>
          </cell>
          <cell r="B433">
            <v>738067</v>
          </cell>
          <cell r="C433">
            <v>738067</v>
          </cell>
          <cell r="D433">
            <v>738067</v>
          </cell>
          <cell r="E433">
            <v>738067</v>
          </cell>
          <cell r="F433">
            <v>738067</v>
          </cell>
          <cell r="G433">
            <v>738067</v>
          </cell>
        </row>
        <row r="434">
          <cell r="A434">
            <v>738067</v>
          </cell>
          <cell r="B434">
            <v>738067</v>
          </cell>
          <cell r="C434">
            <v>738067</v>
          </cell>
          <cell r="D434" t="str">
            <v>FIRMA RESPONSABLE</v>
          </cell>
          <cell r="E434">
            <v>738067</v>
          </cell>
          <cell r="F434">
            <v>738067</v>
          </cell>
          <cell r="G434">
            <v>738067</v>
          </cell>
        </row>
        <row r="436">
          <cell r="A436" t="str">
            <v>DEPARTAMENTO DE ANTIOQUIA</v>
          </cell>
          <cell r="B436">
            <v>738067</v>
          </cell>
          <cell r="C436">
            <v>738067</v>
          </cell>
          <cell r="D436">
            <v>738067</v>
          </cell>
          <cell r="E436">
            <v>738067</v>
          </cell>
          <cell r="F436" t="str">
            <v/>
          </cell>
          <cell r="G436">
            <v>738067</v>
          </cell>
        </row>
        <row r="437">
          <cell r="A437" t="str">
            <v>MUNICIPIO DE DABEIBA</v>
          </cell>
          <cell r="B437">
            <v>738067</v>
          </cell>
          <cell r="C437">
            <v>738067</v>
          </cell>
          <cell r="D437">
            <v>738067</v>
          </cell>
          <cell r="E437">
            <v>738067</v>
          </cell>
          <cell r="F437">
            <v>738067</v>
          </cell>
          <cell r="G437">
            <v>738067</v>
          </cell>
        </row>
        <row r="438">
          <cell r="A438" t="str">
            <v>CONSTRUCCION DE MUROS DE CONTENCION EN CONCRETO REFORZADO PARA EMERGENCIA EN LA VIA QUE CONDUCE AL CORREGIMIENTO DE URAMA  KM 0+22 (SECTOR LOS COCOS)  EN EL MUNICIPIO DE DABEIBA ANTIOQUIA.</v>
          </cell>
          <cell r="B438">
            <v>738067</v>
          </cell>
          <cell r="C438">
            <v>738067</v>
          </cell>
          <cell r="D438">
            <v>738067</v>
          </cell>
          <cell r="E438">
            <v>738067</v>
          </cell>
          <cell r="F438">
            <v>738067</v>
          </cell>
          <cell r="G438">
            <v>738067</v>
          </cell>
        </row>
        <row r="439">
          <cell r="A439">
            <v>738067</v>
          </cell>
          <cell r="B439">
            <v>738067</v>
          </cell>
          <cell r="C439">
            <v>738067</v>
          </cell>
          <cell r="D439">
            <v>738067</v>
          </cell>
          <cell r="E439">
            <v>738067</v>
          </cell>
          <cell r="F439">
            <v>738067</v>
          </cell>
          <cell r="G439">
            <v>738067</v>
          </cell>
        </row>
        <row r="440">
          <cell r="A440" t="str">
            <v>ANÁLISIS DE PRECIOS UNITARIOS</v>
          </cell>
          <cell r="B440">
            <v>738067</v>
          </cell>
          <cell r="C440">
            <v>738067</v>
          </cell>
          <cell r="D440">
            <v>738067</v>
          </cell>
          <cell r="E440">
            <v>738067</v>
          </cell>
          <cell r="F440">
            <v>738067</v>
          </cell>
          <cell r="G440">
            <v>738067</v>
          </cell>
        </row>
        <row r="441">
          <cell r="A441">
            <v>738067</v>
          </cell>
          <cell r="B441">
            <v>738067</v>
          </cell>
          <cell r="C441">
            <v>738067</v>
          </cell>
          <cell r="D441">
            <v>738067</v>
          </cell>
          <cell r="E441">
            <v>738067</v>
          </cell>
          <cell r="F441">
            <v>738067</v>
          </cell>
          <cell r="G441">
            <v>738067</v>
          </cell>
        </row>
        <row r="442">
          <cell r="A442" t="str">
            <v>ITEM</v>
          </cell>
          <cell r="B442" t="str">
            <v>DESCRIPCIÓN</v>
          </cell>
          <cell r="C442">
            <v>738067</v>
          </cell>
          <cell r="D442">
            <v>738067</v>
          </cell>
          <cell r="E442" t="str">
            <v>UNIDAD</v>
          </cell>
          <cell r="F442" t="str">
            <v>CANTIDAD</v>
          </cell>
          <cell r="G442" t="str">
            <v>COSTO DIRECTO</v>
          </cell>
        </row>
        <row r="443">
          <cell r="A443" t="str">
            <v>MA008</v>
          </cell>
          <cell r="B443" t="str">
            <v>MORTERO 1:3 EN OBRA (REVOQUE)</v>
          </cell>
          <cell r="C443">
            <v>738067</v>
          </cell>
          <cell r="D443">
            <v>738067</v>
          </cell>
          <cell r="E443" t="str">
            <v>M3</v>
          </cell>
          <cell r="F443" t="str">
            <v>N.D</v>
          </cell>
          <cell r="G443">
            <v>537878</v>
          </cell>
        </row>
        <row r="444">
          <cell r="A444">
            <v>537878</v>
          </cell>
          <cell r="B444">
            <v>537878</v>
          </cell>
          <cell r="C444">
            <v>537878</v>
          </cell>
          <cell r="D444">
            <v>537878</v>
          </cell>
          <cell r="E444">
            <v>537878</v>
          </cell>
          <cell r="F444">
            <v>537878</v>
          </cell>
          <cell r="G444">
            <v>537878</v>
          </cell>
        </row>
        <row r="445">
          <cell r="A445" t="str">
            <v>1. COSTOS DIRECTOS</v>
          </cell>
          <cell r="B445">
            <v>537878</v>
          </cell>
          <cell r="C445">
            <v>537878</v>
          </cell>
          <cell r="D445">
            <v>537878</v>
          </cell>
          <cell r="E445">
            <v>537878</v>
          </cell>
          <cell r="F445">
            <v>537878</v>
          </cell>
          <cell r="G445">
            <v>537878</v>
          </cell>
        </row>
        <row r="446">
          <cell r="A446">
            <v>537878</v>
          </cell>
          <cell r="B446">
            <v>537878</v>
          </cell>
          <cell r="C446">
            <v>537878</v>
          </cell>
          <cell r="D446">
            <v>537878</v>
          </cell>
          <cell r="E446">
            <v>537878</v>
          </cell>
          <cell r="F446">
            <v>537878</v>
          </cell>
          <cell r="G446">
            <v>537878</v>
          </cell>
        </row>
        <row r="447">
          <cell r="A447" t="str">
            <v>I. EQUIPO</v>
          </cell>
          <cell r="B447">
            <v>537878</v>
          </cell>
          <cell r="C447">
            <v>537878</v>
          </cell>
          <cell r="D447">
            <v>537878</v>
          </cell>
          <cell r="E447">
            <v>537878</v>
          </cell>
          <cell r="F447">
            <v>537878</v>
          </cell>
          <cell r="G447">
            <v>537878</v>
          </cell>
        </row>
        <row r="448">
          <cell r="A448" t="str">
            <v>CÓDIGO</v>
          </cell>
          <cell r="B448" t="str">
            <v>DESCRIPCIÓN</v>
          </cell>
          <cell r="C448">
            <v>537878</v>
          </cell>
          <cell r="D448" t="str">
            <v>UNIDAD</v>
          </cell>
          <cell r="E448" t="str">
            <v>TARIFA</v>
          </cell>
          <cell r="F448" t="str">
            <v>RENDIMIENTO</v>
          </cell>
          <cell r="G448" t="str">
            <v>VR. UNITARIO</v>
          </cell>
        </row>
        <row r="449">
          <cell r="A449" t="str">
            <v>EQ004</v>
          </cell>
          <cell r="B449" t="str">
            <v>CONCRETADORA 1.5 SACOS A GASOLINA</v>
          </cell>
          <cell r="C449">
            <v>537878</v>
          </cell>
          <cell r="D449" t="str">
            <v>DÍA</v>
          </cell>
          <cell r="E449">
            <v>62000</v>
          </cell>
          <cell r="F449">
            <v>8</v>
          </cell>
          <cell r="G449">
            <v>7750</v>
          </cell>
        </row>
        <row r="450">
          <cell r="A450" t="str">
            <v>EQ001</v>
          </cell>
          <cell r="B450" t="str">
            <v>HERRAMIENTA MENOR (10% DE LA MANO DE OBRA)</v>
          </cell>
          <cell r="C450">
            <v>7750</v>
          </cell>
          <cell r="D450" t="str">
            <v>%</v>
          </cell>
          <cell r="E450">
            <v>0.1</v>
          </cell>
          <cell r="F450">
            <v>42654</v>
          </cell>
          <cell r="G450">
            <v>4265.4000000000005</v>
          </cell>
        </row>
        <row r="451">
          <cell r="A451">
            <v>4265.3984375</v>
          </cell>
          <cell r="B451">
            <v>4265.3984375</v>
          </cell>
          <cell r="C451">
            <v>4265.3984375</v>
          </cell>
          <cell r="D451">
            <v>4265.3984375</v>
          </cell>
          <cell r="E451">
            <v>4265.3984375</v>
          </cell>
          <cell r="F451" t="str">
            <v>SUBTOTAL</v>
          </cell>
          <cell r="G451">
            <v>12015.400000000001</v>
          </cell>
        </row>
        <row r="452">
          <cell r="A452">
            <v>12015.3984375</v>
          </cell>
          <cell r="B452">
            <v>12015.3984375</v>
          </cell>
          <cell r="C452">
            <v>12015.3984375</v>
          </cell>
          <cell r="D452">
            <v>12015.3984375</v>
          </cell>
          <cell r="E452">
            <v>12015.3984375</v>
          </cell>
          <cell r="F452">
            <v>12015.3984375</v>
          </cell>
          <cell r="G452">
            <v>12015.3984375</v>
          </cell>
        </row>
        <row r="453">
          <cell r="A453" t="str">
            <v>II. MATERIALES</v>
          </cell>
          <cell r="B453">
            <v>12015.3984375</v>
          </cell>
          <cell r="C453">
            <v>12015.3984375</v>
          </cell>
          <cell r="D453">
            <v>12015.3984375</v>
          </cell>
          <cell r="E453">
            <v>12015.3984375</v>
          </cell>
          <cell r="F453">
            <v>12015.3984375</v>
          </cell>
          <cell r="G453">
            <v>12015.3984375</v>
          </cell>
        </row>
        <row r="454">
          <cell r="A454" t="str">
            <v>CÓDIGO</v>
          </cell>
          <cell r="B454" t="str">
            <v>DESCRIPCIÓN</v>
          </cell>
          <cell r="C454" t="str">
            <v>UNIDAD</v>
          </cell>
          <cell r="D454" t="str">
            <v>CANTIDAD</v>
          </cell>
          <cell r="E454" t="str">
            <v>DESP.</v>
          </cell>
          <cell r="F454" t="str">
            <v>PRECIO UNIT.</v>
          </cell>
          <cell r="G454" t="str">
            <v>VR. UNITARIO</v>
          </cell>
        </row>
        <row r="455">
          <cell r="A455" t="str">
            <v>MA020</v>
          </cell>
          <cell r="B455" t="str">
            <v>CEMENTO GRIS (50 KG) PORTLAND TIPO I</v>
          </cell>
          <cell r="C455" t="str">
            <v>SC</v>
          </cell>
          <cell r="D455">
            <v>9.08</v>
          </cell>
          <cell r="E455">
            <v>0.05</v>
          </cell>
          <cell r="F455">
            <v>39000</v>
          </cell>
          <cell r="G455">
            <v>371826</v>
          </cell>
        </row>
        <row r="456">
          <cell r="A456" t="str">
            <v>MA022</v>
          </cell>
          <cell r="B456" t="str">
            <v xml:space="preserve">ARENA DE REVOQUE </v>
          </cell>
          <cell r="C456" t="str">
            <v>M3</v>
          </cell>
          <cell r="D456">
            <v>1.0900000000000001</v>
          </cell>
          <cell r="E456">
            <v>0.05</v>
          </cell>
          <cell r="F456">
            <v>50000</v>
          </cell>
          <cell r="G456">
            <v>57225.000000000007</v>
          </cell>
        </row>
        <row r="457">
          <cell r="A457" t="str">
            <v>MA025</v>
          </cell>
          <cell r="B457" t="str">
            <v>AGUA</v>
          </cell>
          <cell r="C457" t="str">
            <v>LT</v>
          </cell>
          <cell r="D457">
            <v>185</v>
          </cell>
          <cell r="E457">
            <v>0.1</v>
          </cell>
          <cell r="F457">
            <v>50</v>
          </cell>
          <cell r="G457">
            <v>10175</v>
          </cell>
        </row>
        <row r="458">
          <cell r="A458">
            <v>10175</v>
          </cell>
          <cell r="B458">
            <v>10175</v>
          </cell>
          <cell r="C458">
            <v>10175</v>
          </cell>
          <cell r="D458">
            <v>10175</v>
          </cell>
          <cell r="E458">
            <v>10175</v>
          </cell>
          <cell r="F458" t="str">
            <v>SUBTOTAL</v>
          </cell>
          <cell r="G458">
            <v>439226</v>
          </cell>
        </row>
        <row r="459">
          <cell r="A459">
            <v>439226</v>
          </cell>
          <cell r="B459">
            <v>439226</v>
          </cell>
          <cell r="C459">
            <v>439226</v>
          </cell>
          <cell r="D459">
            <v>439226</v>
          </cell>
          <cell r="E459">
            <v>439226</v>
          </cell>
          <cell r="F459">
            <v>439226</v>
          </cell>
          <cell r="G459">
            <v>439226</v>
          </cell>
        </row>
        <row r="460">
          <cell r="A460" t="str">
            <v>III. TRANSPORTES</v>
          </cell>
          <cell r="B460">
            <v>439226</v>
          </cell>
          <cell r="C460">
            <v>439226</v>
          </cell>
          <cell r="D460">
            <v>439226</v>
          </cell>
          <cell r="E460">
            <v>439226</v>
          </cell>
          <cell r="F460">
            <v>439226</v>
          </cell>
          <cell r="G460">
            <v>439226</v>
          </cell>
        </row>
        <row r="461">
          <cell r="A461" t="str">
            <v>CÓDIGO</v>
          </cell>
          <cell r="B461" t="str">
            <v>DESCRIPCIÓN</v>
          </cell>
          <cell r="C461" t="str">
            <v>TIPO</v>
          </cell>
          <cell r="D461" t="str">
            <v>VOLUMEN/PESO</v>
          </cell>
          <cell r="E461" t="str">
            <v>DISTANCIA</v>
          </cell>
          <cell r="F461" t="str">
            <v>TARIFA</v>
          </cell>
          <cell r="G461" t="str">
            <v>VR. UNITARIO</v>
          </cell>
        </row>
        <row r="462">
          <cell r="A462" t="str">
            <v>TR002</v>
          </cell>
          <cell r="B462" t="str">
            <v>TRANSPORTE DE MATERIALES DE PLAYA (ARENILLON, PIEDRA RODADA DE RIO DMAX=3/4") 0-10KM</v>
          </cell>
          <cell r="C462" t="str">
            <v>PLAYA</v>
          </cell>
          <cell r="D462">
            <v>1.1445000000000001</v>
          </cell>
          <cell r="E462">
            <v>10</v>
          </cell>
          <cell r="F462">
            <v>3000</v>
          </cell>
          <cell r="G462">
            <v>34335</v>
          </cell>
        </row>
        <row r="463">
          <cell r="A463" t="str">
            <v>TR007</v>
          </cell>
          <cell r="B463" t="str">
            <v>TRANSPORTE DE INSUMOS GENERALES 0-10 KM</v>
          </cell>
          <cell r="C463" t="str">
            <v>INSUMOS</v>
          </cell>
          <cell r="D463">
            <v>0.45400000000000001</v>
          </cell>
          <cell r="E463">
            <v>5</v>
          </cell>
          <cell r="F463">
            <v>4250</v>
          </cell>
          <cell r="G463">
            <v>9647.5</v>
          </cell>
        </row>
        <row r="464">
          <cell r="A464">
            <v>9647.5</v>
          </cell>
          <cell r="B464">
            <v>9647.5</v>
          </cell>
          <cell r="C464">
            <v>9647.5</v>
          </cell>
          <cell r="D464">
            <v>9647.5</v>
          </cell>
          <cell r="E464">
            <v>9647.5</v>
          </cell>
          <cell r="F464" t="str">
            <v>SUBTOTAL</v>
          </cell>
          <cell r="G464">
            <v>43982.5</v>
          </cell>
        </row>
        <row r="465">
          <cell r="A465">
            <v>43982.5</v>
          </cell>
          <cell r="B465">
            <v>43982.5</v>
          </cell>
          <cell r="C465">
            <v>43982.5</v>
          </cell>
          <cell r="D465">
            <v>43982.5</v>
          </cell>
          <cell r="E465">
            <v>43982.5</v>
          </cell>
          <cell r="F465">
            <v>43982.5</v>
          </cell>
          <cell r="G465">
            <v>43982.5</v>
          </cell>
        </row>
        <row r="466">
          <cell r="A466" t="str">
            <v>IV. MANO DE OBRA</v>
          </cell>
          <cell r="B466">
            <v>43982.5</v>
          </cell>
          <cell r="C466">
            <v>43982.5</v>
          </cell>
          <cell r="D466">
            <v>43982.5</v>
          </cell>
          <cell r="E466">
            <v>43982.5</v>
          </cell>
          <cell r="F466">
            <v>43982.5</v>
          </cell>
          <cell r="G466">
            <v>43982.5</v>
          </cell>
        </row>
        <row r="467">
          <cell r="A467" t="str">
            <v>CÓDIGO</v>
          </cell>
          <cell r="B467" t="str">
            <v>CARGOS PERSONAL</v>
          </cell>
          <cell r="C467">
            <v>43982.5</v>
          </cell>
          <cell r="D467" t="str">
            <v>CANTIDAD</v>
          </cell>
          <cell r="E467" t="str">
            <v>JORNAL TOTAL</v>
          </cell>
          <cell r="F467" t="str">
            <v>RENDIMIENTO</v>
          </cell>
          <cell r="G467" t="str">
            <v>VR. UNITARIO</v>
          </cell>
        </row>
        <row r="468">
          <cell r="A468" t="str">
            <v>MO033</v>
          </cell>
          <cell r="B468" t="str">
            <v>OPERADOR EQUIPO LIVIANO</v>
          </cell>
          <cell r="C468">
            <v>43982.5</v>
          </cell>
          <cell r="D468">
            <v>1</v>
          </cell>
          <cell r="E468">
            <v>94854</v>
          </cell>
          <cell r="F468">
            <v>8</v>
          </cell>
          <cell r="G468">
            <v>11856.75</v>
          </cell>
        </row>
        <row r="469">
          <cell r="A469" t="str">
            <v>MO032</v>
          </cell>
          <cell r="B469" t="str">
            <v>AYUDANTE RASO</v>
          </cell>
          <cell r="C469">
            <v>11856.75</v>
          </cell>
          <cell r="D469">
            <v>3</v>
          </cell>
          <cell r="E469">
            <v>82126</v>
          </cell>
          <cell r="F469">
            <v>8</v>
          </cell>
          <cell r="G469">
            <v>30797.25</v>
          </cell>
        </row>
        <row r="470">
          <cell r="A470">
            <v>30797.25</v>
          </cell>
          <cell r="B470">
            <v>30797.25</v>
          </cell>
          <cell r="C470">
            <v>30797.25</v>
          </cell>
          <cell r="D470">
            <v>30797.25</v>
          </cell>
          <cell r="E470">
            <v>30797.25</v>
          </cell>
          <cell r="F470">
            <v>30797.25</v>
          </cell>
          <cell r="G470" t="str">
            <v/>
          </cell>
        </row>
        <row r="471">
          <cell r="A471" t="str">
            <v/>
          </cell>
          <cell r="B471">
            <v>30797.25</v>
          </cell>
          <cell r="C471">
            <v>30797.25</v>
          </cell>
          <cell r="D471">
            <v>30797.25</v>
          </cell>
          <cell r="E471" t="str">
            <v/>
          </cell>
          <cell r="F471" t="str">
            <v/>
          </cell>
          <cell r="G471" t="str">
            <v/>
          </cell>
        </row>
        <row r="472">
          <cell r="A472">
            <v>30797.25</v>
          </cell>
          <cell r="B472">
            <v>30797.25</v>
          </cell>
          <cell r="C472">
            <v>30797.25</v>
          </cell>
          <cell r="D472">
            <v>30797.25</v>
          </cell>
          <cell r="E472">
            <v>30797.25</v>
          </cell>
          <cell r="F472" t="str">
            <v>SUBTOTAL</v>
          </cell>
          <cell r="G472">
            <v>42654</v>
          </cell>
        </row>
        <row r="473">
          <cell r="A473">
            <v>42654</v>
          </cell>
          <cell r="B473">
            <v>42654</v>
          </cell>
          <cell r="C473">
            <v>42654</v>
          </cell>
          <cell r="D473">
            <v>42654</v>
          </cell>
          <cell r="E473">
            <v>42654</v>
          </cell>
          <cell r="F473">
            <v>42654</v>
          </cell>
          <cell r="G473">
            <v>42654</v>
          </cell>
        </row>
        <row r="474">
          <cell r="A474" t="str">
            <v>V. SERVICIOS</v>
          </cell>
          <cell r="B474">
            <v>42654</v>
          </cell>
          <cell r="C474">
            <v>42654</v>
          </cell>
          <cell r="D474">
            <v>42654</v>
          </cell>
          <cell r="E474">
            <v>42654</v>
          </cell>
          <cell r="F474">
            <v>42654</v>
          </cell>
          <cell r="G474">
            <v>42654</v>
          </cell>
        </row>
        <row r="475">
          <cell r="A475" t="str">
            <v>CÓDIGO</v>
          </cell>
          <cell r="B475" t="str">
            <v>DESCRIPCIÓN</v>
          </cell>
          <cell r="C475">
            <v>42654</v>
          </cell>
          <cell r="D475" t="str">
            <v>UNIDAD</v>
          </cell>
          <cell r="E475" t="str">
            <v>CANTIDAD</v>
          </cell>
          <cell r="F475" t="str">
            <v>PRECIO UNIT.</v>
          </cell>
          <cell r="G475" t="str">
            <v>VR. UNITARIO</v>
          </cell>
        </row>
        <row r="476">
          <cell r="A476" t="str">
            <v/>
          </cell>
          <cell r="B476">
            <v>42654</v>
          </cell>
          <cell r="C476">
            <v>42654</v>
          </cell>
          <cell r="D476" t="str">
            <v/>
          </cell>
          <cell r="E476">
            <v>42654</v>
          </cell>
          <cell r="F476" t="str">
            <v/>
          </cell>
          <cell r="G476" t="str">
            <v/>
          </cell>
        </row>
        <row r="477">
          <cell r="A477" t="str">
            <v/>
          </cell>
          <cell r="B477">
            <v>42654</v>
          </cell>
          <cell r="C477">
            <v>42654</v>
          </cell>
          <cell r="D477" t="str">
            <v/>
          </cell>
          <cell r="E477">
            <v>42654</v>
          </cell>
          <cell r="F477" t="str">
            <v/>
          </cell>
          <cell r="G477" t="str">
            <v/>
          </cell>
        </row>
        <row r="478">
          <cell r="A478" t="str">
            <v/>
          </cell>
          <cell r="B478">
            <v>42654</v>
          </cell>
          <cell r="C478">
            <v>42654</v>
          </cell>
          <cell r="D478" t="str">
            <v/>
          </cell>
          <cell r="E478">
            <v>42654</v>
          </cell>
          <cell r="F478" t="str">
            <v/>
          </cell>
          <cell r="G478" t="str">
            <v/>
          </cell>
        </row>
        <row r="479">
          <cell r="A479">
            <v>42654</v>
          </cell>
          <cell r="B479">
            <v>42654</v>
          </cell>
          <cell r="C479">
            <v>42654</v>
          </cell>
          <cell r="D479">
            <v>42654</v>
          </cell>
          <cell r="E479">
            <v>42654</v>
          </cell>
          <cell r="F479" t="str">
            <v>SUBTOTAL</v>
          </cell>
          <cell r="G479" t="str">
            <v/>
          </cell>
        </row>
        <row r="480">
          <cell r="A480">
            <v>42654</v>
          </cell>
          <cell r="B480">
            <v>42654</v>
          </cell>
          <cell r="C480">
            <v>42654</v>
          </cell>
          <cell r="D480">
            <v>42654</v>
          </cell>
          <cell r="E480">
            <v>42654</v>
          </cell>
          <cell r="F480">
            <v>42654</v>
          </cell>
          <cell r="G480">
            <v>42654</v>
          </cell>
        </row>
        <row r="481">
          <cell r="A481" t="str">
            <v>TOTAL COSTO DIRECTO</v>
          </cell>
          <cell r="B481">
            <v>42654</v>
          </cell>
          <cell r="C481">
            <v>42654</v>
          </cell>
          <cell r="D481">
            <v>42654</v>
          </cell>
          <cell r="E481">
            <v>42654</v>
          </cell>
          <cell r="F481">
            <v>42654</v>
          </cell>
          <cell r="G481">
            <v>537878</v>
          </cell>
        </row>
        <row r="482">
          <cell r="A482">
            <v>537878</v>
          </cell>
          <cell r="B482">
            <v>537878</v>
          </cell>
          <cell r="C482">
            <v>537878</v>
          </cell>
          <cell r="D482">
            <v>537878</v>
          </cell>
          <cell r="E482">
            <v>537878</v>
          </cell>
          <cell r="F482">
            <v>537878</v>
          </cell>
          <cell r="G482">
            <v>537878</v>
          </cell>
        </row>
        <row r="483">
          <cell r="A483" t="str">
            <v>2. COSTOS INDIRECTOS</v>
          </cell>
          <cell r="B483">
            <v>537878</v>
          </cell>
          <cell r="C483">
            <v>537878</v>
          </cell>
          <cell r="D483">
            <v>537878</v>
          </cell>
          <cell r="E483">
            <v>537878</v>
          </cell>
          <cell r="F483">
            <v>537878</v>
          </cell>
          <cell r="G483">
            <v>537878</v>
          </cell>
        </row>
        <row r="484">
          <cell r="A484">
            <v>537878</v>
          </cell>
          <cell r="B484">
            <v>537878</v>
          </cell>
          <cell r="C484">
            <v>537878</v>
          </cell>
          <cell r="D484">
            <v>537878</v>
          </cell>
          <cell r="E484">
            <v>537878</v>
          </cell>
          <cell r="F484">
            <v>537878</v>
          </cell>
          <cell r="G484">
            <v>537878</v>
          </cell>
        </row>
        <row r="485">
          <cell r="A485" t="str">
            <v>DESCRIPCIÓN</v>
          </cell>
          <cell r="B485">
            <v>537878</v>
          </cell>
          <cell r="C485">
            <v>537878</v>
          </cell>
          <cell r="D485">
            <v>537878</v>
          </cell>
          <cell r="E485">
            <v>537878</v>
          </cell>
          <cell r="F485" t="str">
            <v>PORCENTAJE</v>
          </cell>
          <cell r="G485" t="str">
            <v>VALOR TOTAL</v>
          </cell>
        </row>
        <row r="486">
          <cell r="A486" t="str">
            <v>ADMINISTRACION</v>
          </cell>
          <cell r="B486">
            <v>537878</v>
          </cell>
          <cell r="C486">
            <v>537878</v>
          </cell>
          <cell r="D486">
            <v>537878</v>
          </cell>
          <cell r="E486">
            <v>537878</v>
          </cell>
          <cell r="F486">
            <v>0.23780000000000001</v>
          </cell>
          <cell r="G486">
            <v>127907.38840000001</v>
          </cell>
        </row>
        <row r="487">
          <cell r="A487" t="str">
            <v>IMPREVISTOS</v>
          </cell>
          <cell r="B487">
            <v>127907.375</v>
          </cell>
          <cell r="C487">
            <v>127907.375</v>
          </cell>
          <cell r="D487">
            <v>127907.375</v>
          </cell>
          <cell r="E487">
            <v>127907.375</v>
          </cell>
          <cell r="F487" t="str">
            <v/>
          </cell>
          <cell r="G487" t="str">
            <v/>
          </cell>
        </row>
        <row r="488">
          <cell r="A488" t="str">
            <v>UTILIDADES</v>
          </cell>
          <cell r="B488">
            <v>127907.375</v>
          </cell>
          <cell r="C488">
            <v>127907.375</v>
          </cell>
          <cell r="D488">
            <v>127907.375</v>
          </cell>
          <cell r="E488">
            <v>127907.375</v>
          </cell>
          <cell r="F488">
            <v>0.05</v>
          </cell>
          <cell r="G488">
            <v>26893.9</v>
          </cell>
        </row>
        <row r="489">
          <cell r="A489" t="str">
            <v>TOTAL COSTO INDIRECTO</v>
          </cell>
          <cell r="B489">
            <v>26893.890625</v>
          </cell>
          <cell r="C489">
            <v>26893.890625</v>
          </cell>
          <cell r="D489">
            <v>26893.890625</v>
          </cell>
          <cell r="E489">
            <v>26893.890625</v>
          </cell>
          <cell r="F489">
            <v>0.2878</v>
          </cell>
          <cell r="G489">
            <v>154801</v>
          </cell>
        </row>
        <row r="490">
          <cell r="A490">
            <v>154801</v>
          </cell>
          <cell r="B490">
            <v>154801</v>
          </cell>
          <cell r="C490">
            <v>154801</v>
          </cell>
          <cell r="D490">
            <v>154801</v>
          </cell>
          <cell r="E490">
            <v>154801</v>
          </cell>
          <cell r="F490">
            <v>154801</v>
          </cell>
          <cell r="G490">
            <v>154801</v>
          </cell>
        </row>
        <row r="491">
          <cell r="A491" t="str">
            <v>PRECIO UNITARIO TOTAL APROXIMADO AL PESO</v>
          </cell>
          <cell r="B491">
            <v>154801</v>
          </cell>
          <cell r="C491">
            <v>154801</v>
          </cell>
          <cell r="D491">
            <v>154801</v>
          </cell>
          <cell r="E491">
            <v>154801</v>
          </cell>
          <cell r="F491">
            <v>154801</v>
          </cell>
          <cell r="G491">
            <v>692679</v>
          </cell>
        </row>
        <row r="492">
          <cell r="A492">
            <v>692679</v>
          </cell>
          <cell r="B492">
            <v>692679</v>
          </cell>
          <cell r="C492">
            <v>692679</v>
          </cell>
          <cell r="D492">
            <v>692679</v>
          </cell>
          <cell r="E492">
            <v>692679</v>
          </cell>
          <cell r="F492">
            <v>692679</v>
          </cell>
          <cell r="G492">
            <v>692679</v>
          </cell>
        </row>
        <row r="493">
          <cell r="A493">
            <v>692679</v>
          </cell>
          <cell r="B493">
            <v>692679</v>
          </cell>
          <cell r="C493">
            <v>692679</v>
          </cell>
          <cell r="D493">
            <v>692679</v>
          </cell>
          <cell r="E493">
            <v>692679</v>
          </cell>
          <cell r="F493">
            <v>692679</v>
          </cell>
          <cell r="G493">
            <v>692679</v>
          </cell>
        </row>
        <row r="494">
          <cell r="A494">
            <v>692679</v>
          </cell>
          <cell r="B494" t="str">
            <v>SECRETARIA DE PLANEACIÓN E INFRAESTRUCTURA</v>
          </cell>
          <cell r="C494">
            <v>692679</v>
          </cell>
          <cell r="D494">
            <v>692679</v>
          </cell>
          <cell r="E494">
            <v>692679</v>
          </cell>
          <cell r="F494">
            <v>692679</v>
          </cell>
          <cell r="G494">
            <v>692679</v>
          </cell>
        </row>
        <row r="495">
          <cell r="A495">
            <v>692679</v>
          </cell>
          <cell r="B495">
            <v>692679</v>
          </cell>
          <cell r="C495">
            <v>692679</v>
          </cell>
          <cell r="D495">
            <v>692679</v>
          </cell>
          <cell r="E495">
            <v>692679</v>
          </cell>
          <cell r="F495">
            <v>692679</v>
          </cell>
          <cell r="G495">
            <v>692679</v>
          </cell>
        </row>
        <row r="496">
          <cell r="A496">
            <v>692679</v>
          </cell>
          <cell r="B496">
            <v>692679</v>
          </cell>
          <cell r="C496">
            <v>692679</v>
          </cell>
          <cell r="D496" t="str">
            <v>FIRMA RESPONSABLE</v>
          </cell>
          <cell r="E496">
            <v>692679</v>
          </cell>
          <cell r="F496">
            <v>692679</v>
          </cell>
          <cell r="G496">
            <v>692679</v>
          </cell>
        </row>
        <row r="498">
          <cell r="A498" t="str">
            <v>DEPARTAMENTO DE ANTIOQUIA</v>
          </cell>
          <cell r="B498">
            <v>692679</v>
          </cell>
          <cell r="C498">
            <v>692679</v>
          </cell>
          <cell r="D498">
            <v>692679</v>
          </cell>
          <cell r="E498">
            <v>692679</v>
          </cell>
          <cell r="F498" t="str">
            <v/>
          </cell>
          <cell r="G498">
            <v>692679</v>
          </cell>
        </row>
        <row r="499">
          <cell r="A499" t="str">
            <v>MUNICIPIO DE DABEIBA</v>
          </cell>
          <cell r="B499">
            <v>692679</v>
          </cell>
          <cell r="C499">
            <v>692679</v>
          </cell>
          <cell r="D499">
            <v>692679</v>
          </cell>
          <cell r="E499">
            <v>692679</v>
          </cell>
          <cell r="F499">
            <v>692679</v>
          </cell>
          <cell r="G499">
            <v>692679</v>
          </cell>
        </row>
        <row r="500">
          <cell r="A500" t="str">
            <v>CONSTRUCCION DE MUROS DE CONTENCION EN CONCRETO REFORZADO PARA EMERGENCIA EN LA VIA QUE CONDUCE AL CORREGIMIENTO DE URAMA  KM 0+22 (SECTOR LOS COCOS)  EN EL MUNICIPIO DE DABEIBA ANTIOQUIA.</v>
          </cell>
          <cell r="B500">
            <v>692679</v>
          </cell>
          <cell r="C500">
            <v>692679</v>
          </cell>
          <cell r="D500">
            <v>692679</v>
          </cell>
          <cell r="E500">
            <v>692679</v>
          </cell>
          <cell r="F500">
            <v>692679</v>
          </cell>
          <cell r="G500">
            <v>692679</v>
          </cell>
        </row>
        <row r="501">
          <cell r="A501">
            <v>692679</v>
          </cell>
          <cell r="B501">
            <v>692679</v>
          </cell>
          <cell r="C501">
            <v>692679</v>
          </cell>
          <cell r="D501">
            <v>692679</v>
          </cell>
          <cell r="E501">
            <v>692679</v>
          </cell>
          <cell r="F501">
            <v>692679</v>
          </cell>
          <cell r="G501">
            <v>692679</v>
          </cell>
        </row>
        <row r="502">
          <cell r="A502" t="str">
            <v>ANÁLISIS DE PRECIOS UNITARIOS</v>
          </cell>
          <cell r="B502">
            <v>692679</v>
          </cell>
          <cell r="C502">
            <v>692679</v>
          </cell>
          <cell r="D502">
            <v>692679</v>
          </cell>
          <cell r="E502">
            <v>692679</v>
          </cell>
          <cell r="F502">
            <v>692679</v>
          </cell>
          <cell r="G502">
            <v>692679</v>
          </cell>
        </row>
        <row r="503">
          <cell r="A503">
            <v>692679</v>
          </cell>
          <cell r="B503">
            <v>692679</v>
          </cell>
          <cell r="C503">
            <v>692679</v>
          </cell>
          <cell r="D503">
            <v>692679</v>
          </cell>
          <cell r="E503">
            <v>692679</v>
          </cell>
          <cell r="F503">
            <v>692679</v>
          </cell>
          <cell r="G503">
            <v>692679</v>
          </cell>
        </row>
        <row r="504">
          <cell r="A504" t="str">
            <v>ITEM</v>
          </cell>
          <cell r="B504" t="str">
            <v>DESCRIPCIÓN</v>
          </cell>
          <cell r="C504">
            <v>692679</v>
          </cell>
          <cell r="D504">
            <v>692679</v>
          </cell>
          <cell r="E504" t="str">
            <v>UNIDAD</v>
          </cell>
          <cell r="F504" t="str">
            <v>CANTIDAD</v>
          </cell>
          <cell r="G504" t="str">
            <v>COSTO DIRECTO</v>
          </cell>
        </row>
        <row r="505">
          <cell r="A505" t="str">
            <v>MA009</v>
          </cell>
          <cell r="B505" t="str">
            <v>MORTERO 1:3 EN OBRA (GROUT)</v>
          </cell>
          <cell r="C505">
            <v>692679</v>
          </cell>
          <cell r="D505">
            <v>692679</v>
          </cell>
          <cell r="E505" t="str">
            <v>M3</v>
          </cell>
          <cell r="F505" t="str">
            <v>N.D</v>
          </cell>
          <cell r="G505">
            <v>537878</v>
          </cell>
        </row>
        <row r="506">
          <cell r="A506">
            <v>537878</v>
          </cell>
          <cell r="B506">
            <v>537878</v>
          </cell>
          <cell r="C506">
            <v>537878</v>
          </cell>
          <cell r="D506">
            <v>537878</v>
          </cell>
          <cell r="E506">
            <v>537878</v>
          </cell>
          <cell r="F506">
            <v>537878</v>
          </cell>
          <cell r="G506">
            <v>537878</v>
          </cell>
        </row>
        <row r="507">
          <cell r="A507" t="str">
            <v>1. COSTOS DIRECTOS</v>
          </cell>
          <cell r="B507">
            <v>537878</v>
          </cell>
          <cell r="C507">
            <v>537878</v>
          </cell>
          <cell r="D507">
            <v>537878</v>
          </cell>
          <cell r="E507">
            <v>537878</v>
          </cell>
          <cell r="F507">
            <v>537878</v>
          </cell>
          <cell r="G507">
            <v>537878</v>
          </cell>
        </row>
        <row r="508">
          <cell r="A508">
            <v>537878</v>
          </cell>
          <cell r="B508">
            <v>537878</v>
          </cell>
          <cell r="C508">
            <v>537878</v>
          </cell>
          <cell r="D508">
            <v>537878</v>
          </cell>
          <cell r="E508">
            <v>537878</v>
          </cell>
          <cell r="F508">
            <v>537878</v>
          </cell>
          <cell r="G508">
            <v>537878</v>
          </cell>
        </row>
        <row r="509">
          <cell r="A509" t="str">
            <v>I. EQUIPO</v>
          </cell>
          <cell r="B509">
            <v>537878</v>
          </cell>
          <cell r="C509">
            <v>537878</v>
          </cell>
          <cell r="D509">
            <v>537878</v>
          </cell>
          <cell r="E509">
            <v>537878</v>
          </cell>
          <cell r="F509">
            <v>537878</v>
          </cell>
          <cell r="G509">
            <v>537878</v>
          </cell>
        </row>
        <row r="510">
          <cell r="A510" t="str">
            <v>CÓDIGO</v>
          </cell>
          <cell r="B510" t="str">
            <v>DESCRIPCIÓN</v>
          </cell>
          <cell r="C510">
            <v>537878</v>
          </cell>
          <cell r="D510" t="str">
            <v>UNIDAD</v>
          </cell>
          <cell r="E510" t="str">
            <v>TARIFA</v>
          </cell>
          <cell r="F510" t="str">
            <v>RENDIMIENTO</v>
          </cell>
          <cell r="G510" t="str">
            <v>VR. UNITARIO</v>
          </cell>
        </row>
        <row r="511">
          <cell r="A511" t="str">
            <v>EQ004</v>
          </cell>
          <cell r="B511" t="str">
            <v>CONCRETADORA 1.5 SACOS A GASOLINA</v>
          </cell>
          <cell r="C511">
            <v>537878</v>
          </cell>
          <cell r="D511" t="str">
            <v>DÍA</v>
          </cell>
          <cell r="E511">
            <v>62000</v>
          </cell>
          <cell r="F511">
            <v>8</v>
          </cell>
          <cell r="G511">
            <v>7750</v>
          </cell>
        </row>
        <row r="512">
          <cell r="A512" t="str">
            <v>EQ001</v>
          </cell>
          <cell r="B512" t="str">
            <v>HERRAMIENTA MENOR (10% DE LA MANO DE OBRA)</v>
          </cell>
          <cell r="C512">
            <v>7750</v>
          </cell>
          <cell r="D512" t="str">
            <v>%</v>
          </cell>
          <cell r="E512">
            <v>0.1</v>
          </cell>
          <cell r="F512">
            <v>42654</v>
          </cell>
          <cell r="G512">
            <v>4265.4000000000005</v>
          </cell>
        </row>
        <row r="513">
          <cell r="A513">
            <v>4265.3984375</v>
          </cell>
          <cell r="B513">
            <v>4265.3984375</v>
          </cell>
          <cell r="C513">
            <v>4265.3984375</v>
          </cell>
          <cell r="D513">
            <v>4265.3984375</v>
          </cell>
          <cell r="E513">
            <v>4265.3984375</v>
          </cell>
          <cell r="F513" t="str">
            <v>SUBTOTAL</v>
          </cell>
          <cell r="G513">
            <v>12015.400000000001</v>
          </cell>
        </row>
        <row r="514">
          <cell r="A514">
            <v>12015.3984375</v>
          </cell>
          <cell r="B514">
            <v>12015.3984375</v>
          </cell>
          <cell r="C514">
            <v>12015.3984375</v>
          </cell>
          <cell r="D514">
            <v>12015.3984375</v>
          </cell>
          <cell r="E514">
            <v>12015.3984375</v>
          </cell>
          <cell r="F514">
            <v>12015.3984375</v>
          </cell>
          <cell r="G514">
            <v>12015.3984375</v>
          </cell>
        </row>
        <row r="515">
          <cell r="A515" t="str">
            <v>II. MATERIALES</v>
          </cell>
          <cell r="B515">
            <v>12015.3984375</v>
          </cell>
          <cell r="C515">
            <v>12015.3984375</v>
          </cell>
          <cell r="D515">
            <v>12015.3984375</v>
          </cell>
          <cell r="E515">
            <v>12015.3984375</v>
          </cell>
          <cell r="F515">
            <v>12015.3984375</v>
          </cell>
          <cell r="G515">
            <v>12015.3984375</v>
          </cell>
        </row>
        <row r="516">
          <cell r="A516" t="str">
            <v>CÓDIGO</v>
          </cell>
          <cell r="B516" t="str">
            <v>DESCRIPCIÓN</v>
          </cell>
          <cell r="C516" t="str">
            <v>UNIDAD</v>
          </cell>
          <cell r="D516" t="str">
            <v>CANTIDAD</v>
          </cell>
          <cell r="E516" t="str">
            <v>DESP.</v>
          </cell>
          <cell r="F516" t="str">
            <v>PRECIO UNIT.</v>
          </cell>
          <cell r="G516" t="str">
            <v>VR. UNITARIO</v>
          </cell>
        </row>
        <row r="517">
          <cell r="A517" t="str">
            <v>MA020</v>
          </cell>
          <cell r="B517" t="str">
            <v>CEMENTO GRIS (50 KG) PORTLAND TIPO I</v>
          </cell>
          <cell r="C517" t="str">
            <v>SC</v>
          </cell>
          <cell r="D517">
            <v>9.08</v>
          </cell>
          <cell r="E517">
            <v>0.05</v>
          </cell>
          <cell r="F517">
            <v>39000</v>
          </cell>
          <cell r="G517">
            <v>371826</v>
          </cell>
        </row>
        <row r="518">
          <cell r="A518" t="str">
            <v>MA023</v>
          </cell>
          <cell r="B518" t="str">
            <v>ARENA FINA PARA CONCRETOS</v>
          </cell>
          <cell r="C518" t="str">
            <v>M3</v>
          </cell>
          <cell r="D518">
            <v>1.0900000000000001</v>
          </cell>
          <cell r="E518">
            <v>0.05</v>
          </cell>
          <cell r="F518">
            <v>50000</v>
          </cell>
          <cell r="G518">
            <v>57225.000000000007</v>
          </cell>
        </row>
        <row r="519">
          <cell r="A519" t="str">
            <v>MA025</v>
          </cell>
          <cell r="B519" t="str">
            <v>AGUA</v>
          </cell>
          <cell r="C519" t="str">
            <v>LT</v>
          </cell>
          <cell r="D519">
            <v>185</v>
          </cell>
          <cell r="E519">
            <v>0.1</v>
          </cell>
          <cell r="F519">
            <v>50</v>
          </cell>
          <cell r="G519">
            <v>10175</v>
          </cell>
        </row>
        <row r="520">
          <cell r="A520">
            <v>10175</v>
          </cell>
          <cell r="B520">
            <v>10175</v>
          </cell>
          <cell r="C520">
            <v>10175</v>
          </cell>
          <cell r="D520">
            <v>10175</v>
          </cell>
          <cell r="E520">
            <v>10175</v>
          </cell>
          <cell r="F520" t="str">
            <v>SUBTOTAL</v>
          </cell>
          <cell r="G520">
            <v>439226</v>
          </cell>
        </row>
        <row r="521">
          <cell r="A521">
            <v>439226</v>
          </cell>
          <cell r="B521">
            <v>439226</v>
          </cell>
          <cell r="C521">
            <v>439226</v>
          </cell>
          <cell r="D521">
            <v>439226</v>
          </cell>
          <cell r="E521">
            <v>439226</v>
          </cell>
          <cell r="F521">
            <v>439226</v>
          </cell>
          <cell r="G521">
            <v>439226</v>
          </cell>
        </row>
        <row r="522">
          <cell r="A522" t="str">
            <v>III. TRANSPORTES</v>
          </cell>
          <cell r="B522">
            <v>439226</v>
          </cell>
          <cell r="C522">
            <v>439226</v>
          </cell>
          <cell r="D522">
            <v>439226</v>
          </cell>
          <cell r="E522">
            <v>439226</v>
          </cell>
          <cell r="F522">
            <v>439226</v>
          </cell>
          <cell r="G522">
            <v>439226</v>
          </cell>
        </row>
        <row r="523">
          <cell r="A523" t="str">
            <v>CÓDIGO</v>
          </cell>
          <cell r="B523" t="str">
            <v>DESCRIPCIÓN</v>
          </cell>
          <cell r="C523" t="str">
            <v>TIPO</v>
          </cell>
          <cell r="D523" t="str">
            <v>VOLUMEN/PESO</v>
          </cell>
          <cell r="E523" t="str">
            <v>DISTANCIA</v>
          </cell>
          <cell r="F523" t="str">
            <v>TARIFA</v>
          </cell>
          <cell r="G523" t="str">
            <v>VR. UNITARIO</v>
          </cell>
        </row>
        <row r="524">
          <cell r="A524" t="str">
            <v>TR002</v>
          </cell>
          <cell r="B524" t="str">
            <v>TRANSPORTE DE MATERIALES DE PLAYA (ARENILLON, PIEDRA RODADA DE RIO DMAX=3/4") 0-10KM</v>
          </cell>
          <cell r="C524" t="str">
            <v>PLAYA</v>
          </cell>
          <cell r="D524">
            <v>1.1445000000000001</v>
          </cell>
          <cell r="E524">
            <v>10</v>
          </cell>
          <cell r="F524">
            <v>3000</v>
          </cell>
          <cell r="G524">
            <v>34335</v>
          </cell>
        </row>
        <row r="525">
          <cell r="A525" t="str">
            <v>TR007</v>
          </cell>
          <cell r="B525" t="str">
            <v>TRANSPORTE DE INSUMOS GENERALES 0-10 KM</v>
          </cell>
          <cell r="C525" t="str">
            <v>INSUMOS</v>
          </cell>
          <cell r="D525">
            <v>0.45400000000000001</v>
          </cell>
          <cell r="E525">
            <v>5</v>
          </cell>
          <cell r="F525">
            <v>4250</v>
          </cell>
          <cell r="G525">
            <v>9647.5</v>
          </cell>
        </row>
        <row r="526">
          <cell r="A526">
            <v>9647.5</v>
          </cell>
          <cell r="B526">
            <v>9647.5</v>
          </cell>
          <cell r="C526">
            <v>9647.5</v>
          </cell>
          <cell r="D526">
            <v>9647.5</v>
          </cell>
          <cell r="E526">
            <v>9647.5</v>
          </cell>
          <cell r="F526" t="str">
            <v>SUBTOTAL</v>
          </cell>
          <cell r="G526">
            <v>43982.5</v>
          </cell>
        </row>
        <row r="527">
          <cell r="A527">
            <v>43982.5</v>
          </cell>
          <cell r="B527">
            <v>43982.5</v>
          </cell>
          <cell r="C527">
            <v>43982.5</v>
          </cell>
          <cell r="D527">
            <v>43982.5</v>
          </cell>
          <cell r="E527">
            <v>43982.5</v>
          </cell>
          <cell r="F527">
            <v>43982.5</v>
          </cell>
          <cell r="G527">
            <v>43982.5</v>
          </cell>
        </row>
        <row r="528">
          <cell r="A528" t="str">
            <v>IV. MANO DE OBRA</v>
          </cell>
          <cell r="B528">
            <v>43982.5</v>
          </cell>
          <cell r="C528">
            <v>43982.5</v>
          </cell>
          <cell r="D528">
            <v>43982.5</v>
          </cell>
          <cell r="E528">
            <v>43982.5</v>
          </cell>
          <cell r="F528">
            <v>43982.5</v>
          </cell>
          <cell r="G528">
            <v>43982.5</v>
          </cell>
        </row>
        <row r="529">
          <cell r="A529" t="str">
            <v>CÓDIGO</v>
          </cell>
          <cell r="B529" t="str">
            <v>CARGOS PERSONAL</v>
          </cell>
          <cell r="C529">
            <v>43982.5</v>
          </cell>
          <cell r="D529" t="str">
            <v>CANTIDAD</v>
          </cell>
          <cell r="E529" t="str">
            <v>JORNAL TOTAL</v>
          </cell>
          <cell r="F529" t="str">
            <v>RENDIMIENTO</v>
          </cell>
          <cell r="G529" t="str">
            <v>VR. UNITARIO</v>
          </cell>
        </row>
        <row r="530">
          <cell r="A530" t="str">
            <v>MO033</v>
          </cell>
          <cell r="B530" t="str">
            <v>OPERADOR EQUIPO LIVIANO</v>
          </cell>
          <cell r="C530">
            <v>43982.5</v>
          </cell>
          <cell r="D530">
            <v>1</v>
          </cell>
          <cell r="E530">
            <v>94854</v>
          </cell>
          <cell r="F530">
            <v>8</v>
          </cell>
          <cell r="G530">
            <v>11856.75</v>
          </cell>
        </row>
        <row r="531">
          <cell r="A531" t="str">
            <v>MO032</v>
          </cell>
          <cell r="B531" t="str">
            <v>AYUDANTE RASO</v>
          </cell>
          <cell r="C531">
            <v>11856.75</v>
          </cell>
          <cell r="D531">
            <v>3</v>
          </cell>
          <cell r="E531">
            <v>82126</v>
          </cell>
          <cell r="F531">
            <v>8</v>
          </cell>
          <cell r="G531">
            <v>30797.25</v>
          </cell>
        </row>
        <row r="532">
          <cell r="A532">
            <v>30797.25</v>
          </cell>
          <cell r="B532">
            <v>30797.25</v>
          </cell>
          <cell r="C532">
            <v>30797.25</v>
          </cell>
          <cell r="D532">
            <v>30797.25</v>
          </cell>
          <cell r="E532">
            <v>30797.25</v>
          </cell>
          <cell r="F532">
            <v>30797.25</v>
          </cell>
          <cell r="G532" t="str">
            <v/>
          </cell>
        </row>
        <row r="533">
          <cell r="A533" t="str">
            <v/>
          </cell>
          <cell r="B533">
            <v>30797.25</v>
          </cell>
          <cell r="C533">
            <v>30797.25</v>
          </cell>
          <cell r="D533">
            <v>30797.25</v>
          </cell>
          <cell r="E533" t="str">
            <v/>
          </cell>
          <cell r="F533" t="str">
            <v/>
          </cell>
          <cell r="G533" t="str">
            <v/>
          </cell>
        </row>
        <row r="534">
          <cell r="A534">
            <v>30797.25</v>
          </cell>
          <cell r="B534">
            <v>30797.25</v>
          </cell>
          <cell r="C534">
            <v>30797.25</v>
          </cell>
          <cell r="D534">
            <v>30797.25</v>
          </cell>
          <cell r="E534">
            <v>30797.25</v>
          </cell>
          <cell r="F534" t="str">
            <v>SUBTOTAL</v>
          </cell>
          <cell r="G534">
            <v>42654</v>
          </cell>
        </row>
        <row r="535">
          <cell r="A535">
            <v>42654</v>
          </cell>
          <cell r="B535">
            <v>42654</v>
          </cell>
          <cell r="C535">
            <v>42654</v>
          </cell>
          <cell r="D535">
            <v>42654</v>
          </cell>
          <cell r="E535">
            <v>42654</v>
          </cell>
          <cell r="F535">
            <v>42654</v>
          </cell>
          <cell r="G535">
            <v>42654</v>
          </cell>
        </row>
        <row r="536">
          <cell r="A536" t="str">
            <v>V. SERVICIOS</v>
          </cell>
          <cell r="B536">
            <v>42654</v>
          </cell>
          <cell r="C536">
            <v>42654</v>
          </cell>
          <cell r="D536">
            <v>42654</v>
          </cell>
          <cell r="E536">
            <v>42654</v>
          </cell>
          <cell r="F536">
            <v>42654</v>
          </cell>
          <cell r="G536">
            <v>42654</v>
          </cell>
        </row>
        <row r="537">
          <cell r="A537" t="str">
            <v>CÓDIGO</v>
          </cell>
          <cell r="B537" t="str">
            <v>DESCRIPCIÓN</v>
          </cell>
          <cell r="C537">
            <v>42654</v>
          </cell>
          <cell r="D537" t="str">
            <v>UNIDAD</v>
          </cell>
          <cell r="E537" t="str">
            <v>CANTIDAD</v>
          </cell>
          <cell r="F537" t="str">
            <v>PRECIO UNIT.</v>
          </cell>
          <cell r="G537" t="str">
            <v>VR. UNITARIO</v>
          </cell>
        </row>
        <row r="538">
          <cell r="A538" t="str">
            <v/>
          </cell>
          <cell r="B538">
            <v>42654</v>
          </cell>
          <cell r="C538">
            <v>42654</v>
          </cell>
          <cell r="D538" t="str">
            <v/>
          </cell>
          <cell r="E538">
            <v>42654</v>
          </cell>
          <cell r="F538" t="str">
            <v/>
          </cell>
          <cell r="G538" t="str">
            <v/>
          </cell>
        </row>
        <row r="539">
          <cell r="A539" t="str">
            <v/>
          </cell>
          <cell r="B539">
            <v>42654</v>
          </cell>
          <cell r="C539">
            <v>42654</v>
          </cell>
          <cell r="D539" t="str">
            <v/>
          </cell>
          <cell r="E539">
            <v>42654</v>
          </cell>
          <cell r="F539" t="str">
            <v/>
          </cell>
          <cell r="G539" t="str">
            <v/>
          </cell>
        </row>
        <row r="540">
          <cell r="A540" t="str">
            <v/>
          </cell>
          <cell r="B540">
            <v>42654</v>
          </cell>
          <cell r="C540">
            <v>42654</v>
          </cell>
          <cell r="D540" t="str">
            <v/>
          </cell>
          <cell r="E540">
            <v>42654</v>
          </cell>
          <cell r="F540" t="str">
            <v/>
          </cell>
          <cell r="G540" t="str">
            <v/>
          </cell>
        </row>
        <row r="541">
          <cell r="A541">
            <v>42654</v>
          </cell>
          <cell r="B541">
            <v>42654</v>
          </cell>
          <cell r="C541">
            <v>42654</v>
          </cell>
          <cell r="D541">
            <v>42654</v>
          </cell>
          <cell r="E541">
            <v>42654</v>
          </cell>
          <cell r="F541" t="str">
            <v>SUBTOTAL</v>
          </cell>
          <cell r="G541" t="str">
            <v/>
          </cell>
        </row>
        <row r="542">
          <cell r="A542">
            <v>42654</v>
          </cell>
          <cell r="B542">
            <v>42654</v>
          </cell>
          <cell r="C542">
            <v>42654</v>
          </cell>
          <cell r="D542">
            <v>42654</v>
          </cell>
          <cell r="E542">
            <v>42654</v>
          </cell>
          <cell r="F542">
            <v>42654</v>
          </cell>
          <cell r="G542">
            <v>42654</v>
          </cell>
        </row>
        <row r="543">
          <cell r="A543" t="str">
            <v>TOTAL COSTO DIRECTO</v>
          </cell>
          <cell r="B543">
            <v>42654</v>
          </cell>
          <cell r="C543">
            <v>42654</v>
          </cell>
          <cell r="D543">
            <v>42654</v>
          </cell>
          <cell r="E543">
            <v>42654</v>
          </cell>
          <cell r="F543">
            <v>42654</v>
          </cell>
          <cell r="G543">
            <v>537878</v>
          </cell>
        </row>
        <row r="544">
          <cell r="A544">
            <v>537878</v>
          </cell>
          <cell r="B544">
            <v>537878</v>
          </cell>
          <cell r="C544">
            <v>537878</v>
          </cell>
          <cell r="D544">
            <v>537878</v>
          </cell>
          <cell r="E544">
            <v>537878</v>
          </cell>
          <cell r="F544">
            <v>537878</v>
          </cell>
          <cell r="G544">
            <v>537878</v>
          </cell>
        </row>
        <row r="545">
          <cell r="A545" t="str">
            <v>2. COSTOS INDIRECTOS</v>
          </cell>
          <cell r="B545">
            <v>537878</v>
          </cell>
          <cell r="C545">
            <v>537878</v>
          </cell>
          <cell r="D545">
            <v>537878</v>
          </cell>
          <cell r="E545">
            <v>537878</v>
          </cell>
          <cell r="F545">
            <v>537878</v>
          </cell>
          <cell r="G545">
            <v>537878</v>
          </cell>
        </row>
        <row r="546">
          <cell r="A546">
            <v>537878</v>
          </cell>
          <cell r="B546">
            <v>537878</v>
          </cell>
          <cell r="C546">
            <v>537878</v>
          </cell>
          <cell r="D546">
            <v>537878</v>
          </cell>
          <cell r="E546">
            <v>537878</v>
          </cell>
          <cell r="F546">
            <v>537878</v>
          </cell>
          <cell r="G546">
            <v>537878</v>
          </cell>
        </row>
        <row r="547">
          <cell r="A547" t="str">
            <v>DESCRIPCIÓN</v>
          </cell>
          <cell r="B547">
            <v>537878</v>
          </cell>
          <cell r="C547">
            <v>537878</v>
          </cell>
          <cell r="D547">
            <v>537878</v>
          </cell>
          <cell r="E547">
            <v>537878</v>
          </cell>
          <cell r="F547" t="str">
            <v>PORCENTAJE</v>
          </cell>
          <cell r="G547" t="str">
            <v>VALOR TOTAL</v>
          </cell>
        </row>
        <row r="548">
          <cell r="A548" t="str">
            <v>ADMINISTRACION</v>
          </cell>
          <cell r="B548">
            <v>537878</v>
          </cell>
          <cell r="C548">
            <v>537878</v>
          </cell>
          <cell r="D548">
            <v>537878</v>
          </cell>
          <cell r="E548">
            <v>537878</v>
          </cell>
          <cell r="F548">
            <v>0.23780000000000001</v>
          </cell>
          <cell r="G548">
            <v>127907.38840000001</v>
          </cell>
        </row>
        <row r="549">
          <cell r="A549" t="str">
            <v>IMPREVISTOS</v>
          </cell>
          <cell r="B549">
            <v>127907.375</v>
          </cell>
          <cell r="C549">
            <v>127907.375</v>
          </cell>
          <cell r="D549">
            <v>127907.375</v>
          </cell>
          <cell r="E549">
            <v>127907.375</v>
          </cell>
          <cell r="F549" t="str">
            <v/>
          </cell>
          <cell r="G549" t="str">
            <v/>
          </cell>
        </row>
        <row r="550">
          <cell r="A550" t="str">
            <v>UTILIDADES</v>
          </cell>
          <cell r="B550">
            <v>127907.375</v>
          </cell>
          <cell r="C550">
            <v>127907.375</v>
          </cell>
          <cell r="D550">
            <v>127907.375</v>
          </cell>
          <cell r="E550">
            <v>127907.375</v>
          </cell>
          <cell r="F550">
            <v>0.05</v>
          </cell>
          <cell r="G550">
            <v>26893.9</v>
          </cell>
        </row>
        <row r="551">
          <cell r="A551" t="str">
            <v>TOTAL COSTO INDIRECTO</v>
          </cell>
          <cell r="B551">
            <v>26893.890625</v>
          </cell>
          <cell r="C551">
            <v>26893.890625</v>
          </cell>
          <cell r="D551">
            <v>26893.890625</v>
          </cell>
          <cell r="E551">
            <v>26893.890625</v>
          </cell>
          <cell r="F551">
            <v>0.2878</v>
          </cell>
          <cell r="G551">
            <v>154801</v>
          </cell>
        </row>
        <row r="552">
          <cell r="A552">
            <v>154801</v>
          </cell>
          <cell r="B552">
            <v>154801</v>
          </cell>
          <cell r="C552">
            <v>154801</v>
          </cell>
          <cell r="D552">
            <v>154801</v>
          </cell>
          <cell r="E552">
            <v>154801</v>
          </cell>
          <cell r="F552">
            <v>154801</v>
          </cell>
          <cell r="G552">
            <v>154801</v>
          </cell>
        </row>
        <row r="553">
          <cell r="A553" t="str">
            <v>PRECIO UNITARIO TOTAL APROXIMADO AL PESO</v>
          </cell>
          <cell r="B553">
            <v>154801</v>
          </cell>
          <cell r="C553">
            <v>154801</v>
          </cell>
          <cell r="D553">
            <v>154801</v>
          </cell>
          <cell r="E553">
            <v>154801</v>
          </cell>
          <cell r="F553">
            <v>154801</v>
          </cell>
          <cell r="G553">
            <v>692679</v>
          </cell>
        </row>
        <row r="554">
          <cell r="A554">
            <v>692679</v>
          </cell>
          <cell r="B554">
            <v>692679</v>
          </cell>
          <cell r="C554">
            <v>692679</v>
          </cell>
          <cell r="D554">
            <v>692679</v>
          </cell>
          <cell r="E554">
            <v>692679</v>
          </cell>
          <cell r="F554">
            <v>692679</v>
          </cell>
          <cell r="G554">
            <v>692679</v>
          </cell>
        </row>
        <row r="555">
          <cell r="A555">
            <v>692679</v>
          </cell>
          <cell r="B555">
            <v>692679</v>
          </cell>
          <cell r="C555">
            <v>692679</v>
          </cell>
          <cell r="D555">
            <v>692679</v>
          </cell>
          <cell r="E555">
            <v>692679</v>
          </cell>
          <cell r="F555">
            <v>692679</v>
          </cell>
          <cell r="G555">
            <v>692679</v>
          </cell>
        </row>
        <row r="556">
          <cell r="A556">
            <v>692679</v>
          </cell>
          <cell r="B556" t="str">
            <v>SECRETARIA DE PLANEACIÓN E INFRAESTRUCTURA</v>
          </cell>
          <cell r="C556">
            <v>692679</v>
          </cell>
          <cell r="D556">
            <v>692679</v>
          </cell>
          <cell r="E556">
            <v>692679</v>
          </cell>
          <cell r="F556">
            <v>692679</v>
          </cell>
          <cell r="G556">
            <v>692679</v>
          </cell>
        </row>
        <row r="557">
          <cell r="A557">
            <v>692679</v>
          </cell>
          <cell r="B557">
            <v>692679</v>
          </cell>
          <cell r="C557">
            <v>692679</v>
          </cell>
          <cell r="D557">
            <v>692679</v>
          </cell>
          <cell r="E557">
            <v>692679</v>
          </cell>
          <cell r="F557">
            <v>692679</v>
          </cell>
          <cell r="G557">
            <v>692679</v>
          </cell>
        </row>
        <row r="558">
          <cell r="A558">
            <v>692679</v>
          </cell>
          <cell r="B558">
            <v>692679</v>
          </cell>
          <cell r="C558">
            <v>692679</v>
          </cell>
          <cell r="D558" t="str">
            <v>FIRMA RESPONSABLE</v>
          </cell>
          <cell r="E558">
            <v>692679</v>
          </cell>
          <cell r="F558">
            <v>692679</v>
          </cell>
          <cell r="G558">
            <v>692679</v>
          </cell>
        </row>
        <row r="560">
          <cell r="A560" t="str">
            <v>DEPARTAMENTO DE ANTIOQUIA</v>
          </cell>
          <cell r="B560">
            <v>692679</v>
          </cell>
          <cell r="C560">
            <v>692679</v>
          </cell>
          <cell r="D560">
            <v>692679</v>
          </cell>
          <cell r="E560">
            <v>692679</v>
          </cell>
          <cell r="F560" t="str">
            <v/>
          </cell>
          <cell r="G560">
            <v>692679</v>
          </cell>
        </row>
        <row r="561">
          <cell r="A561" t="str">
            <v>MUNICIPIO DE DABEIBA</v>
          </cell>
          <cell r="B561">
            <v>692679</v>
          </cell>
          <cell r="C561">
            <v>692679</v>
          </cell>
          <cell r="D561">
            <v>692679</v>
          </cell>
          <cell r="E561">
            <v>692679</v>
          </cell>
          <cell r="F561">
            <v>692679</v>
          </cell>
          <cell r="G561">
            <v>692679</v>
          </cell>
        </row>
        <row r="562">
          <cell r="A562" t="str">
            <v>CONSTRUCCION DE MUROS DE CONTENCION EN CONCRETO REFORZADO PARA EMERGENCIA EN LA VIA QUE CONDUCE AL CORREGIMIENTO DE URAMA  KM 0+22 (SECTOR LOS COCOS)  EN EL MUNICIPIO DE DABEIBA ANTIOQUIA.</v>
          </cell>
          <cell r="B562">
            <v>692679</v>
          </cell>
          <cell r="C562">
            <v>692679</v>
          </cell>
          <cell r="D562">
            <v>692679</v>
          </cell>
          <cell r="E562">
            <v>692679</v>
          </cell>
          <cell r="F562">
            <v>692679</v>
          </cell>
          <cell r="G562">
            <v>692679</v>
          </cell>
        </row>
        <row r="563">
          <cell r="A563">
            <v>692679</v>
          </cell>
          <cell r="B563">
            <v>692679</v>
          </cell>
          <cell r="C563">
            <v>692679</v>
          </cell>
          <cell r="D563">
            <v>692679</v>
          </cell>
          <cell r="E563">
            <v>692679</v>
          </cell>
          <cell r="F563">
            <v>692679</v>
          </cell>
          <cell r="G563">
            <v>692679</v>
          </cell>
        </row>
        <row r="564">
          <cell r="A564" t="str">
            <v>ANÁLISIS DE PRECIOS UNITARIOS</v>
          </cell>
          <cell r="B564">
            <v>692679</v>
          </cell>
          <cell r="C564">
            <v>692679</v>
          </cell>
          <cell r="D564">
            <v>692679</v>
          </cell>
          <cell r="E564">
            <v>692679</v>
          </cell>
          <cell r="F564">
            <v>692679</v>
          </cell>
          <cell r="G564">
            <v>692679</v>
          </cell>
        </row>
        <row r="565">
          <cell r="A565">
            <v>692679</v>
          </cell>
          <cell r="B565">
            <v>692679</v>
          </cell>
          <cell r="C565">
            <v>692679</v>
          </cell>
          <cell r="D565">
            <v>692679</v>
          </cell>
          <cell r="E565">
            <v>692679</v>
          </cell>
          <cell r="F565">
            <v>692679</v>
          </cell>
          <cell r="G565">
            <v>692679</v>
          </cell>
        </row>
        <row r="566">
          <cell r="A566" t="str">
            <v>ITEM</v>
          </cell>
          <cell r="B566" t="str">
            <v>DESCRIPCIÓN</v>
          </cell>
          <cell r="C566">
            <v>692679</v>
          </cell>
          <cell r="D566">
            <v>692679</v>
          </cell>
          <cell r="E566" t="str">
            <v>UNIDAD</v>
          </cell>
          <cell r="F566" t="str">
            <v>CANTIDAD</v>
          </cell>
          <cell r="G566" t="str">
            <v>COSTO DIRECTO</v>
          </cell>
        </row>
        <row r="567">
          <cell r="A567" t="str">
            <v>MA010</v>
          </cell>
          <cell r="B567" t="str">
            <v>MORTERO 1:3 EN OBRA (PEGA)</v>
          </cell>
          <cell r="C567">
            <v>692679</v>
          </cell>
          <cell r="D567">
            <v>692679</v>
          </cell>
          <cell r="E567" t="str">
            <v>M3</v>
          </cell>
          <cell r="F567" t="str">
            <v>N.D</v>
          </cell>
          <cell r="G567">
            <v>537878</v>
          </cell>
        </row>
        <row r="568">
          <cell r="A568">
            <v>537878</v>
          </cell>
          <cell r="B568">
            <v>537878</v>
          </cell>
          <cell r="C568">
            <v>537878</v>
          </cell>
          <cell r="D568">
            <v>537878</v>
          </cell>
          <cell r="E568">
            <v>537878</v>
          </cell>
          <cell r="F568">
            <v>537878</v>
          </cell>
          <cell r="G568">
            <v>537878</v>
          </cell>
        </row>
        <row r="569">
          <cell r="A569" t="str">
            <v>1. COSTOS DIRECTOS</v>
          </cell>
          <cell r="B569">
            <v>537878</v>
          </cell>
          <cell r="C569">
            <v>537878</v>
          </cell>
          <cell r="D569">
            <v>537878</v>
          </cell>
          <cell r="E569">
            <v>537878</v>
          </cell>
          <cell r="F569">
            <v>537878</v>
          </cell>
          <cell r="G569">
            <v>537878</v>
          </cell>
        </row>
        <row r="570">
          <cell r="A570">
            <v>537878</v>
          </cell>
          <cell r="B570">
            <v>537878</v>
          </cell>
          <cell r="C570">
            <v>537878</v>
          </cell>
          <cell r="D570">
            <v>537878</v>
          </cell>
          <cell r="E570">
            <v>537878</v>
          </cell>
          <cell r="F570">
            <v>537878</v>
          </cell>
          <cell r="G570">
            <v>537878</v>
          </cell>
        </row>
        <row r="571">
          <cell r="A571" t="str">
            <v>I. EQUIPO</v>
          </cell>
          <cell r="B571">
            <v>537878</v>
          </cell>
          <cell r="C571">
            <v>537878</v>
          </cell>
          <cell r="D571">
            <v>537878</v>
          </cell>
          <cell r="E571">
            <v>537878</v>
          </cell>
          <cell r="F571">
            <v>537878</v>
          </cell>
          <cell r="G571">
            <v>537878</v>
          </cell>
        </row>
        <row r="572">
          <cell r="A572" t="str">
            <v>CÓDIGO</v>
          </cell>
          <cell r="B572" t="str">
            <v>DESCRIPCIÓN</v>
          </cell>
          <cell r="C572">
            <v>537878</v>
          </cell>
          <cell r="D572" t="str">
            <v>UNIDAD</v>
          </cell>
          <cell r="E572" t="str">
            <v>TARIFA</v>
          </cell>
          <cell r="F572" t="str">
            <v>RENDIMIENTO</v>
          </cell>
          <cell r="G572" t="str">
            <v>VR. UNITARIO</v>
          </cell>
        </row>
        <row r="573">
          <cell r="A573" t="str">
            <v>EQ004</v>
          </cell>
          <cell r="B573" t="str">
            <v>CONCRETADORA 1.5 SACOS A GASOLINA</v>
          </cell>
          <cell r="C573">
            <v>537878</v>
          </cell>
          <cell r="D573" t="str">
            <v>DÍA</v>
          </cell>
          <cell r="E573">
            <v>62000</v>
          </cell>
          <cell r="F573">
            <v>8</v>
          </cell>
          <cell r="G573">
            <v>7750</v>
          </cell>
        </row>
        <row r="574">
          <cell r="A574" t="str">
            <v>EQ001</v>
          </cell>
          <cell r="B574" t="str">
            <v>HERRAMIENTA MENOR (10% DE LA MANO DE OBRA)</v>
          </cell>
          <cell r="C574">
            <v>7750</v>
          </cell>
          <cell r="D574" t="str">
            <v>%</v>
          </cell>
          <cell r="E574">
            <v>0.1</v>
          </cell>
          <cell r="F574">
            <v>42654</v>
          </cell>
          <cell r="G574">
            <v>4265.4000000000005</v>
          </cell>
        </row>
        <row r="575">
          <cell r="A575">
            <v>4265.3984375</v>
          </cell>
          <cell r="B575">
            <v>4265.3984375</v>
          </cell>
          <cell r="C575">
            <v>4265.3984375</v>
          </cell>
          <cell r="D575">
            <v>4265.3984375</v>
          </cell>
          <cell r="E575">
            <v>4265.3984375</v>
          </cell>
          <cell r="F575" t="str">
            <v>SUBTOTAL</v>
          </cell>
          <cell r="G575">
            <v>12015.400000000001</v>
          </cell>
        </row>
        <row r="576">
          <cell r="A576">
            <v>12015.3984375</v>
          </cell>
          <cell r="B576">
            <v>12015.3984375</v>
          </cell>
          <cell r="C576">
            <v>12015.3984375</v>
          </cell>
          <cell r="D576">
            <v>12015.3984375</v>
          </cell>
          <cell r="E576">
            <v>12015.3984375</v>
          </cell>
          <cell r="F576">
            <v>12015.3984375</v>
          </cell>
          <cell r="G576">
            <v>12015.3984375</v>
          </cell>
        </row>
        <row r="577">
          <cell r="A577" t="str">
            <v>II. MATERIALES</v>
          </cell>
          <cell r="B577">
            <v>12015.3984375</v>
          </cell>
          <cell r="C577">
            <v>12015.3984375</v>
          </cell>
          <cell r="D577">
            <v>12015.3984375</v>
          </cell>
          <cell r="E577">
            <v>12015.3984375</v>
          </cell>
          <cell r="F577">
            <v>12015.3984375</v>
          </cell>
          <cell r="G577">
            <v>12015.3984375</v>
          </cell>
        </row>
        <row r="578">
          <cell r="A578" t="str">
            <v>CÓDIGO</v>
          </cell>
          <cell r="B578" t="str">
            <v>DESCRIPCIÓN</v>
          </cell>
          <cell r="C578" t="str">
            <v>UNIDAD</v>
          </cell>
          <cell r="D578" t="str">
            <v>CANTIDAD</v>
          </cell>
          <cell r="E578" t="str">
            <v>DESP.</v>
          </cell>
          <cell r="F578" t="str">
            <v>PRECIO UNIT.</v>
          </cell>
          <cell r="G578" t="str">
            <v>VR. UNITARIO</v>
          </cell>
        </row>
        <row r="579">
          <cell r="A579" t="str">
            <v>MA020</v>
          </cell>
          <cell r="B579" t="str">
            <v>CEMENTO GRIS (50 KG) PORTLAND TIPO I</v>
          </cell>
          <cell r="C579" t="str">
            <v>SC</v>
          </cell>
          <cell r="D579">
            <v>9.08</v>
          </cell>
          <cell r="E579">
            <v>0.05</v>
          </cell>
          <cell r="F579">
            <v>39000</v>
          </cell>
          <cell r="G579">
            <v>371826</v>
          </cell>
        </row>
        <row r="580">
          <cell r="A580" t="str">
            <v>MA021</v>
          </cell>
          <cell r="B580" t="str">
            <v xml:space="preserve">ARENA DE PEGA </v>
          </cell>
          <cell r="C580" t="str">
            <v>M3</v>
          </cell>
          <cell r="D580">
            <v>1.0900000000000001</v>
          </cell>
          <cell r="E580">
            <v>0.05</v>
          </cell>
          <cell r="F580">
            <v>50000</v>
          </cell>
          <cell r="G580">
            <v>57225.000000000007</v>
          </cell>
        </row>
        <row r="581">
          <cell r="A581" t="str">
            <v>MA025</v>
          </cell>
          <cell r="B581" t="str">
            <v>AGUA</v>
          </cell>
          <cell r="C581" t="str">
            <v>LT</v>
          </cell>
          <cell r="D581">
            <v>185</v>
          </cell>
          <cell r="E581">
            <v>0.1</v>
          </cell>
          <cell r="F581">
            <v>50</v>
          </cell>
          <cell r="G581">
            <v>10175</v>
          </cell>
        </row>
        <row r="582">
          <cell r="A582">
            <v>10175</v>
          </cell>
          <cell r="B582">
            <v>10175</v>
          </cell>
          <cell r="C582">
            <v>10175</v>
          </cell>
          <cell r="D582">
            <v>10175</v>
          </cell>
          <cell r="E582">
            <v>10175</v>
          </cell>
          <cell r="F582" t="str">
            <v>SUBTOTAL</v>
          </cell>
          <cell r="G582">
            <v>439226</v>
          </cell>
        </row>
        <row r="583">
          <cell r="A583">
            <v>439226</v>
          </cell>
          <cell r="B583">
            <v>439226</v>
          </cell>
          <cell r="C583">
            <v>439226</v>
          </cell>
          <cell r="D583">
            <v>439226</v>
          </cell>
          <cell r="E583">
            <v>439226</v>
          </cell>
          <cell r="F583">
            <v>439226</v>
          </cell>
          <cell r="G583">
            <v>439226</v>
          </cell>
        </row>
        <row r="584">
          <cell r="A584" t="str">
            <v>III. TRANSPORTES</v>
          </cell>
          <cell r="B584">
            <v>439226</v>
          </cell>
          <cell r="C584">
            <v>439226</v>
          </cell>
          <cell r="D584">
            <v>439226</v>
          </cell>
          <cell r="E584">
            <v>439226</v>
          </cell>
          <cell r="F584">
            <v>439226</v>
          </cell>
          <cell r="G584">
            <v>439226</v>
          </cell>
        </row>
        <row r="585">
          <cell r="A585" t="str">
            <v>CÓDIGO</v>
          </cell>
          <cell r="B585" t="str">
            <v>DESCRIPCIÓN</v>
          </cell>
          <cell r="C585" t="str">
            <v>TIPO</v>
          </cell>
          <cell r="D585" t="str">
            <v>VOLUMEN/PESO</v>
          </cell>
          <cell r="E585" t="str">
            <v>DISTANCIA</v>
          </cell>
          <cell r="F585" t="str">
            <v>TARIFA</v>
          </cell>
          <cell r="G585" t="str">
            <v>VR. UNITARIO</v>
          </cell>
        </row>
        <row r="586">
          <cell r="A586" t="str">
            <v>TR002</v>
          </cell>
          <cell r="B586" t="str">
            <v>TRANSPORTE DE MATERIALES DE PLAYA (ARENILLON, PIEDRA RODADA DE RIO DMAX=3/4") 0-10KM</v>
          </cell>
          <cell r="C586" t="str">
            <v>PLAYA</v>
          </cell>
          <cell r="D586">
            <v>1.1445000000000001</v>
          </cell>
          <cell r="E586">
            <v>10</v>
          </cell>
          <cell r="F586">
            <v>3000</v>
          </cell>
          <cell r="G586">
            <v>34335</v>
          </cell>
        </row>
        <row r="587">
          <cell r="A587" t="str">
            <v>TR007</v>
          </cell>
          <cell r="B587" t="str">
            <v>TRANSPORTE DE INSUMOS GENERALES 0-10 KM</v>
          </cell>
          <cell r="C587" t="str">
            <v>INSUMOS</v>
          </cell>
          <cell r="D587">
            <v>0.45400000000000001</v>
          </cell>
          <cell r="E587">
            <v>5</v>
          </cell>
          <cell r="F587">
            <v>4250</v>
          </cell>
          <cell r="G587">
            <v>9647.5</v>
          </cell>
        </row>
        <row r="588">
          <cell r="A588">
            <v>9647.5</v>
          </cell>
          <cell r="B588">
            <v>9647.5</v>
          </cell>
          <cell r="C588">
            <v>9647.5</v>
          </cell>
          <cell r="D588">
            <v>9647.5</v>
          </cell>
          <cell r="E588">
            <v>9647.5</v>
          </cell>
          <cell r="F588" t="str">
            <v>SUBTOTAL</v>
          </cell>
          <cell r="G588">
            <v>43982.5</v>
          </cell>
        </row>
        <row r="589">
          <cell r="A589">
            <v>43982.5</v>
          </cell>
          <cell r="B589">
            <v>43982.5</v>
          </cell>
          <cell r="C589">
            <v>43982.5</v>
          </cell>
          <cell r="D589">
            <v>43982.5</v>
          </cell>
          <cell r="E589">
            <v>43982.5</v>
          </cell>
          <cell r="F589">
            <v>43982.5</v>
          </cell>
          <cell r="G589">
            <v>43982.5</v>
          </cell>
        </row>
        <row r="590">
          <cell r="A590" t="str">
            <v>IV. MANO DE OBRA</v>
          </cell>
          <cell r="B590">
            <v>43982.5</v>
          </cell>
          <cell r="C590">
            <v>43982.5</v>
          </cell>
          <cell r="D590">
            <v>43982.5</v>
          </cell>
          <cell r="E590">
            <v>43982.5</v>
          </cell>
          <cell r="F590">
            <v>43982.5</v>
          </cell>
          <cell r="G590">
            <v>43982.5</v>
          </cell>
        </row>
        <row r="591">
          <cell r="A591" t="str">
            <v>CÓDIGO</v>
          </cell>
          <cell r="B591" t="str">
            <v>CARGOS PERSONAL</v>
          </cell>
          <cell r="C591">
            <v>43982.5</v>
          </cell>
          <cell r="D591" t="str">
            <v>CANTIDAD</v>
          </cell>
          <cell r="E591" t="str">
            <v>JORNAL TOTAL</v>
          </cell>
          <cell r="F591" t="str">
            <v>RENDIMIENTO</v>
          </cell>
          <cell r="G591" t="str">
            <v>VR. UNITARIO</v>
          </cell>
        </row>
        <row r="592">
          <cell r="A592" t="str">
            <v>MO033</v>
          </cell>
          <cell r="B592" t="str">
            <v>OPERADOR EQUIPO LIVIANO</v>
          </cell>
          <cell r="C592">
            <v>43982.5</v>
          </cell>
          <cell r="D592">
            <v>1</v>
          </cell>
          <cell r="E592">
            <v>94854</v>
          </cell>
          <cell r="F592">
            <v>8</v>
          </cell>
          <cell r="G592">
            <v>11856.75</v>
          </cell>
        </row>
        <row r="593">
          <cell r="A593" t="str">
            <v>MO032</v>
          </cell>
          <cell r="B593" t="str">
            <v>AYUDANTE RASO</v>
          </cell>
          <cell r="C593">
            <v>11856.75</v>
          </cell>
          <cell r="D593">
            <v>3</v>
          </cell>
          <cell r="E593">
            <v>82126</v>
          </cell>
          <cell r="F593">
            <v>8</v>
          </cell>
          <cell r="G593">
            <v>30797.25</v>
          </cell>
        </row>
        <row r="594">
          <cell r="A594">
            <v>30797.25</v>
          </cell>
          <cell r="B594">
            <v>30797.25</v>
          </cell>
          <cell r="C594">
            <v>30797.25</v>
          </cell>
          <cell r="D594">
            <v>30797.25</v>
          </cell>
          <cell r="E594">
            <v>30797.25</v>
          </cell>
          <cell r="F594">
            <v>30797.25</v>
          </cell>
          <cell r="G594" t="str">
            <v/>
          </cell>
        </row>
        <row r="595">
          <cell r="A595" t="str">
            <v/>
          </cell>
          <cell r="B595">
            <v>30797.25</v>
          </cell>
          <cell r="C595">
            <v>30797.25</v>
          </cell>
          <cell r="D595">
            <v>30797.25</v>
          </cell>
          <cell r="E595" t="str">
            <v/>
          </cell>
          <cell r="F595" t="str">
            <v/>
          </cell>
          <cell r="G595" t="str">
            <v/>
          </cell>
        </row>
        <row r="596">
          <cell r="A596">
            <v>30797.25</v>
          </cell>
          <cell r="B596">
            <v>30797.25</v>
          </cell>
          <cell r="C596">
            <v>30797.25</v>
          </cell>
          <cell r="D596">
            <v>30797.25</v>
          </cell>
          <cell r="E596">
            <v>30797.25</v>
          </cell>
          <cell r="F596" t="str">
            <v>SUBTOTAL</v>
          </cell>
          <cell r="G596">
            <v>42654</v>
          </cell>
        </row>
        <row r="597">
          <cell r="A597">
            <v>42654</v>
          </cell>
          <cell r="B597">
            <v>42654</v>
          </cell>
          <cell r="C597">
            <v>42654</v>
          </cell>
          <cell r="D597">
            <v>42654</v>
          </cell>
          <cell r="E597">
            <v>42654</v>
          </cell>
          <cell r="F597">
            <v>42654</v>
          </cell>
          <cell r="G597">
            <v>42654</v>
          </cell>
        </row>
        <row r="598">
          <cell r="A598" t="str">
            <v>V. SERVICIOS</v>
          </cell>
          <cell r="B598">
            <v>42654</v>
          </cell>
          <cell r="C598">
            <v>42654</v>
          </cell>
          <cell r="D598">
            <v>42654</v>
          </cell>
          <cell r="E598">
            <v>42654</v>
          </cell>
          <cell r="F598">
            <v>42654</v>
          </cell>
          <cell r="G598">
            <v>42654</v>
          </cell>
        </row>
        <row r="599">
          <cell r="A599" t="str">
            <v>CÓDIGO</v>
          </cell>
          <cell r="B599" t="str">
            <v>DESCRIPCIÓN</v>
          </cell>
          <cell r="C599">
            <v>42654</v>
          </cell>
          <cell r="D599" t="str">
            <v>UNIDAD</v>
          </cell>
          <cell r="E599" t="str">
            <v>CANTIDAD</v>
          </cell>
          <cell r="F599" t="str">
            <v>PRECIO UNIT.</v>
          </cell>
          <cell r="G599" t="str">
            <v>VR. UNITARIO</v>
          </cell>
        </row>
        <row r="600">
          <cell r="A600" t="str">
            <v/>
          </cell>
          <cell r="B600">
            <v>42654</v>
          </cell>
          <cell r="C600">
            <v>42654</v>
          </cell>
          <cell r="D600" t="str">
            <v/>
          </cell>
          <cell r="E600">
            <v>42654</v>
          </cell>
          <cell r="F600" t="str">
            <v/>
          </cell>
          <cell r="G600" t="str">
            <v/>
          </cell>
        </row>
        <row r="601">
          <cell r="A601" t="str">
            <v/>
          </cell>
          <cell r="B601">
            <v>42654</v>
          </cell>
          <cell r="C601">
            <v>42654</v>
          </cell>
          <cell r="D601" t="str">
            <v/>
          </cell>
          <cell r="E601">
            <v>42654</v>
          </cell>
          <cell r="F601" t="str">
            <v/>
          </cell>
          <cell r="G601" t="str">
            <v/>
          </cell>
        </row>
        <row r="602">
          <cell r="A602" t="str">
            <v/>
          </cell>
          <cell r="B602">
            <v>42654</v>
          </cell>
          <cell r="C602">
            <v>42654</v>
          </cell>
          <cell r="D602" t="str">
            <v/>
          </cell>
          <cell r="E602">
            <v>42654</v>
          </cell>
          <cell r="F602" t="str">
            <v/>
          </cell>
          <cell r="G602" t="str">
            <v/>
          </cell>
        </row>
        <row r="603">
          <cell r="A603">
            <v>42654</v>
          </cell>
          <cell r="B603">
            <v>42654</v>
          </cell>
          <cell r="C603">
            <v>42654</v>
          </cell>
          <cell r="D603">
            <v>42654</v>
          </cell>
          <cell r="E603">
            <v>42654</v>
          </cell>
          <cell r="F603" t="str">
            <v>SUBTOTAL</v>
          </cell>
          <cell r="G603" t="str">
            <v/>
          </cell>
        </row>
        <row r="604">
          <cell r="A604">
            <v>42654</v>
          </cell>
          <cell r="B604">
            <v>42654</v>
          </cell>
          <cell r="C604">
            <v>42654</v>
          </cell>
          <cell r="D604">
            <v>42654</v>
          </cell>
          <cell r="E604">
            <v>42654</v>
          </cell>
          <cell r="F604">
            <v>42654</v>
          </cell>
          <cell r="G604">
            <v>42654</v>
          </cell>
        </row>
        <row r="605">
          <cell r="A605" t="str">
            <v>TOTAL COSTO DIRECTO</v>
          </cell>
          <cell r="B605">
            <v>42654</v>
          </cell>
          <cell r="C605">
            <v>42654</v>
          </cell>
          <cell r="D605">
            <v>42654</v>
          </cell>
          <cell r="E605">
            <v>42654</v>
          </cell>
          <cell r="F605">
            <v>42654</v>
          </cell>
          <cell r="G605">
            <v>537878</v>
          </cell>
        </row>
        <row r="606">
          <cell r="A606">
            <v>537878</v>
          </cell>
          <cell r="B606">
            <v>537878</v>
          </cell>
          <cell r="C606">
            <v>537878</v>
          </cell>
          <cell r="D606">
            <v>537878</v>
          </cell>
          <cell r="E606">
            <v>537878</v>
          </cell>
          <cell r="F606">
            <v>537878</v>
          </cell>
          <cell r="G606">
            <v>537878</v>
          </cell>
        </row>
        <row r="607">
          <cell r="A607" t="str">
            <v>2. COSTOS INDIRECTOS</v>
          </cell>
          <cell r="B607">
            <v>537878</v>
          </cell>
          <cell r="C607">
            <v>537878</v>
          </cell>
          <cell r="D607">
            <v>537878</v>
          </cell>
          <cell r="E607">
            <v>537878</v>
          </cell>
          <cell r="F607">
            <v>537878</v>
          </cell>
          <cell r="G607">
            <v>537878</v>
          </cell>
        </row>
        <row r="608">
          <cell r="A608">
            <v>537878</v>
          </cell>
          <cell r="B608">
            <v>537878</v>
          </cell>
          <cell r="C608">
            <v>537878</v>
          </cell>
          <cell r="D608">
            <v>537878</v>
          </cell>
          <cell r="E608">
            <v>537878</v>
          </cell>
          <cell r="F608">
            <v>537878</v>
          </cell>
          <cell r="G608">
            <v>537878</v>
          </cell>
        </row>
        <row r="609">
          <cell r="A609" t="str">
            <v>DESCRIPCIÓN</v>
          </cell>
          <cell r="B609">
            <v>537878</v>
          </cell>
          <cell r="C609">
            <v>537878</v>
          </cell>
          <cell r="D609">
            <v>537878</v>
          </cell>
          <cell r="E609">
            <v>537878</v>
          </cell>
          <cell r="F609" t="str">
            <v>PORCENTAJE</v>
          </cell>
          <cell r="G609" t="str">
            <v>VALOR TOTAL</v>
          </cell>
        </row>
        <row r="610">
          <cell r="A610" t="str">
            <v>ADMINISTRACION</v>
          </cell>
          <cell r="B610">
            <v>537878</v>
          </cell>
          <cell r="C610">
            <v>537878</v>
          </cell>
          <cell r="D610">
            <v>537878</v>
          </cell>
          <cell r="E610">
            <v>537878</v>
          </cell>
          <cell r="F610">
            <v>0.23780000000000001</v>
          </cell>
          <cell r="G610">
            <v>127907.38840000001</v>
          </cell>
        </row>
        <row r="611">
          <cell r="A611" t="str">
            <v>IMPREVISTOS</v>
          </cell>
          <cell r="B611">
            <v>127907.375</v>
          </cell>
          <cell r="C611">
            <v>127907.375</v>
          </cell>
          <cell r="D611">
            <v>127907.375</v>
          </cell>
          <cell r="E611">
            <v>127907.375</v>
          </cell>
          <cell r="F611" t="str">
            <v/>
          </cell>
          <cell r="G611" t="str">
            <v/>
          </cell>
        </row>
        <row r="612">
          <cell r="A612" t="str">
            <v>UTILIDADES</v>
          </cell>
          <cell r="B612">
            <v>127907.375</v>
          </cell>
          <cell r="C612">
            <v>127907.375</v>
          </cell>
          <cell r="D612">
            <v>127907.375</v>
          </cell>
          <cell r="E612">
            <v>127907.375</v>
          </cell>
          <cell r="F612">
            <v>0.05</v>
          </cell>
          <cell r="G612">
            <v>26893.9</v>
          </cell>
        </row>
        <row r="613">
          <cell r="A613" t="str">
            <v>TOTAL COSTO INDIRECTO</v>
          </cell>
          <cell r="B613">
            <v>26893.890625</v>
          </cell>
          <cell r="C613">
            <v>26893.890625</v>
          </cell>
          <cell r="D613">
            <v>26893.890625</v>
          </cell>
          <cell r="E613">
            <v>26893.890625</v>
          </cell>
          <cell r="F613">
            <v>0.2878</v>
          </cell>
          <cell r="G613">
            <v>154801</v>
          </cell>
        </row>
        <row r="614">
          <cell r="A614">
            <v>154801</v>
          </cell>
          <cell r="B614">
            <v>154801</v>
          </cell>
          <cell r="C614">
            <v>154801</v>
          </cell>
          <cell r="D614">
            <v>154801</v>
          </cell>
          <cell r="E614">
            <v>154801</v>
          </cell>
          <cell r="F614">
            <v>154801</v>
          </cell>
          <cell r="G614">
            <v>154801</v>
          </cell>
        </row>
        <row r="615">
          <cell r="A615" t="str">
            <v>PRECIO UNITARIO TOTAL APROXIMADO AL PESO</v>
          </cell>
          <cell r="B615">
            <v>154801</v>
          </cell>
          <cell r="C615">
            <v>154801</v>
          </cell>
          <cell r="D615">
            <v>154801</v>
          </cell>
          <cell r="E615">
            <v>154801</v>
          </cell>
          <cell r="F615">
            <v>154801</v>
          </cell>
          <cell r="G615">
            <v>692679</v>
          </cell>
        </row>
        <row r="616">
          <cell r="A616">
            <v>692679</v>
          </cell>
          <cell r="B616">
            <v>692679</v>
          </cell>
          <cell r="C616">
            <v>692679</v>
          </cell>
          <cell r="D616">
            <v>692679</v>
          </cell>
          <cell r="E616">
            <v>692679</v>
          </cell>
          <cell r="F616">
            <v>692679</v>
          </cell>
          <cell r="G616">
            <v>692679</v>
          </cell>
        </row>
        <row r="617">
          <cell r="A617">
            <v>692679</v>
          </cell>
          <cell r="B617">
            <v>692679</v>
          </cell>
          <cell r="C617">
            <v>692679</v>
          </cell>
          <cell r="D617">
            <v>692679</v>
          </cell>
          <cell r="E617">
            <v>692679</v>
          </cell>
          <cell r="F617">
            <v>692679</v>
          </cell>
          <cell r="G617">
            <v>692679</v>
          </cell>
        </row>
        <row r="618">
          <cell r="A618">
            <v>692679</v>
          </cell>
          <cell r="B618" t="str">
            <v>SECRETARIA DE PLANEACIÓN E INFRAESTRUCTURA</v>
          </cell>
          <cell r="C618">
            <v>692679</v>
          </cell>
          <cell r="D618">
            <v>692679</v>
          </cell>
          <cell r="E618">
            <v>692679</v>
          </cell>
          <cell r="F618">
            <v>692679</v>
          </cell>
          <cell r="G618">
            <v>692679</v>
          </cell>
        </row>
        <row r="619">
          <cell r="A619">
            <v>692679</v>
          </cell>
          <cell r="B619">
            <v>692679</v>
          </cell>
          <cell r="C619">
            <v>692679</v>
          </cell>
          <cell r="D619">
            <v>692679</v>
          </cell>
          <cell r="E619">
            <v>692679</v>
          </cell>
          <cell r="F619">
            <v>692679</v>
          </cell>
          <cell r="G619">
            <v>692679</v>
          </cell>
        </row>
        <row r="620">
          <cell r="A620">
            <v>692679</v>
          </cell>
          <cell r="B620">
            <v>692679</v>
          </cell>
          <cell r="C620">
            <v>692679</v>
          </cell>
          <cell r="D620" t="str">
            <v>FIRMA RESPONSABLE</v>
          </cell>
          <cell r="E620">
            <v>692679</v>
          </cell>
          <cell r="F620">
            <v>692679</v>
          </cell>
          <cell r="G620">
            <v>692679</v>
          </cell>
        </row>
        <row r="622">
          <cell r="A622" t="str">
            <v>DEPARTAMENTO DE ANTIOQUIA</v>
          </cell>
          <cell r="B622">
            <v>692679</v>
          </cell>
          <cell r="C622">
            <v>692679</v>
          </cell>
          <cell r="D622">
            <v>692679</v>
          </cell>
          <cell r="E622">
            <v>692679</v>
          </cell>
          <cell r="F622" t="str">
            <v/>
          </cell>
          <cell r="G622">
            <v>692679</v>
          </cell>
        </row>
        <row r="623">
          <cell r="A623" t="str">
            <v>MUNICIPIO DE DABEIBA</v>
          </cell>
          <cell r="B623">
            <v>692679</v>
          </cell>
          <cell r="C623">
            <v>692679</v>
          </cell>
          <cell r="D623">
            <v>692679</v>
          </cell>
          <cell r="E623">
            <v>692679</v>
          </cell>
          <cell r="F623">
            <v>692679</v>
          </cell>
          <cell r="G623">
            <v>692679</v>
          </cell>
        </row>
        <row r="624">
          <cell r="A624" t="str">
            <v>CONSTRUCCION DE MUROS DE CONTENCION EN CONCRETO REFORZADO PARA EMERGENCIA EN LA VIA QUE CONDUCE AL CORREGIMIENTO DE URAMA  KM 0+22 (SECTOR LOS COCOS)  EN EL MUNICIPIO DE DABEIBA ANTIOQUIA.</v>
          </cell>
          <cell r="B624">
            <v>692679</v>
          </cell>
          <cell r="C624">
            <v>692679</v>
          </cell>
          <cell r="D624">
            <v>692679</v>
          </cell>
          <cell r="E624">
            <v>692679</v>
          </cell>
          <cell r="F624">
            <v>692679</v>
          </cell>
          <cell r="G624">
            <v>692679</v>
          </cell>
        </row>
        <row r="625">
          <cell r="A625">
            <v>692679</v>
          </cell>
          <cell r="B625">
            <v>692679</v>
          </cell>
          <cell r="C625">
            <v>692679</v>
          </cell>
          <cell r="D625">
            <v>692679</v>
          </cell>
          <cell r="E625">
            <v>692679</v>
          </cell>
          <cell r="F625">
            <v>692679</v>
          </cell>
          <cell r="G625">
            <v>692679</v>
          </cell>
        </row>
        <row r="626">
          <cell r="A626" t="str">
            <v>ANÁLISIS DE PRECIOS UNITARIOS</v>
          </cell>
          <cell r="B626">
            <v>692679</v>
          </cell>
          <cell r="C626">
            <v>692679</v>
          </cell>
          <cell r="D626">
            <v>692679</v>
          </cell>
          <cell r="E626">
            <v>692679</v>
          </cell>
          <cell r="F626">
            <v>692679</v>
          </cell>
          <cell r="G626">
            <v>692679</v>
          </cell>
        </row>
        <row r="627">
          <cell r="A627">
            <v>692679</v>
          </cell>
          <cell r="B627">
            <v>692679</v>
          </cell>
          <cell r="C627">
            <v>692679</v>
          </cell>
          <cell r="D627">
            <v>692679</v>
          </cell>
          <cell r="E627">
            <v>692679</v>
          </cell>
          <cell r="F627">
            <v>692679</v>
          </cell>
          <cell r="G627">
            <v>692679</v>
          </cell>
        </row>
        <row r="628">
          <cell r="A628" t="str">
            <v>ITEM</v>
          </cell>
          <cell r="B628" t="str">
            <v>DESCRIPCIÓN</v>
          </cell>
          <cell r="C628">
            <v>692679</v>
          </cell>
          <cell r="D628">
            <v>692679</v>
          </cell>
          <cell r="E628" t="str">
            <v>UNIDAD</v>
          </cell>
          <cell r="F628" t="str">
            <v>CANTIDAD</v>
          </cell>
          <cell r="G628" t="str">
            <v>COSTO DIRECTO</v>
          </cell>
        </row>
        <row r="629">
          <cell r="A629" t="str">
            <v>MA011</v>
          </cell>
          <cell r="B629" t="str">
            <v>MORTERO 1:4 EN OBRA (REVOQUE)</v>
          </cell>
          <cell r="C629">
            <v>692679</v>
          </cell>
          <cell r="D629">
            <v>692679</v>
          </cell>
          <cell r="E629" t="str">
            <v>M3</v>
          </cell>
          <cell r="F629" t="str">
            <v>N.D</v>
          </cell>
          <cell r="G629">
            <v>467310</v>
          </cell>
        </row>
        <row r="630">
          <cell r="A630">
            <v>467310</v>
          </cell>
          <cell r="B630">
            <v>467310</v>
          </cell>
          <cell r="C630">
            <v>467310</v>
          </cell>
          <cell r="D630">
            <v>467310</v>
          </cell>
          <cell r="E630">
            <v>467310</v>
          </cell>
          <cell r="F630">
            <v>467310</v>
          </cell>
          <cell r="G630">
            <v>467310</v>
          </cell>
        </row>
        <row r="631">
          <cell r="A631" t="str">
            <v>1. COSTOS DIRECTOS</v>
          </cell>
          <cell r="B631">
            <v>467310</v>
          </cell>
          <cell r="C631">
            <v>467310</v>
          </cell>
          <cell r="D631">
            <v>467310</v>
          </cell>
          <cell r="E631">
            <v>467310</v>
          </cell>
          <cell r="F631">
            <v>467310</v>
          </cell>
          <cell r="G631">
            <v>467310</v>
          </cell>
        </row>
        <row r="632">
          <cell r="A632">
            <v>467310</v>
          </cell>
          <cell r="B632">
            <v>467310</v>
          </cell>
          <cell r="C632">
            <v>467310</v>
          </cell>
          <cell r="D632">
            <v>467310</v>
          </cell>
          <cell r="E632">
            <v>467310</v>
          </cell>
          <cell r="F632">
            <v>467310</v>
          </cell>
          <cell r="G632">
            <v>467310</v>
          </cell>
        </row>
        <row r="633">
          <cell r="A633" t="str">
            <v>I. EQUIPO</v>
          </cell>
          <cell r="B633">
            <v>467310</v>
          </cell>
          <cell r="C633">
            <v>467310</v>
          </cell>
          <cell r="D633">
            <v>467310</v>
          </cell>
          <cell r="E633">
            <v>467310</v>
          </cell>
          <cell r="F633">
            <v>467310</v>
          </cell>
          <cell r="G633">
            <v>467310</v>
          </cell>
        </row>
        <row r="634">
          <cell r="A634" t="str">
            <v>CÓDIGO</v>
          </cell>
          <cell r="B634" t="str">
            <v>DESCRIPCIÓN</v>
          </cell>
          <cell r="C634">
            <v>467310</v>
          </cell>
          <cell r="D634" t="str">
            <v>UNIDAD</v>
          </cell>
          <cell r="E634" t="str">
            <v>TARIFA</v>
          </cell>
          <cell r="F634" t="str">
            <v>RENDIMIENTO</v>
          </cell>
          <cell r="G634" t="str">
            <v>VR. UNITARIO</v>
          </cell>
        </row>
        <row r="635">
          <cell r="A635" t="str">
            <v>EQ004</v>
          </cell>
          <cell r="B635" t="str">
            <v>CONCRETADORA 1.5 SACOS A GASOLINA</v>
          </cell>
          <cell r="C635">
            <v>467310</v>
          </cell>
          <cell r="D635" t="str">
            <v>DÍA</v>
          </cell>
          <cell r="E635">
            <v>62000</v>
          </cell>
          <cell r="F635">
            <v>8</v>
          </cell>
          <cell r="G635">
            <v>7750</v>
          </cell>
        </row>
        <row r="636">
          <cell r="A636" t="str">
            <v>EQ001</v>
          </cell>
          <cell r="B636" t="str">
            <v>HERRAMIENTA MENOR (10% DE LA MANO DE OBRA)</v>
          </cell>
          <cell r="C636">
            <v>7750</v>
          </cell>
          <cell r="D636" t="str">
            <v>%</v>
          </cell>
          <cell r="E636">
            <v>0.1</v>
          </cell>
          <cell r="F636">
            <v>42654</v>
          </cell>
          <cell r="G636">
            <v>4265.4000000000005</v>
          </cell>
        </row>
        <row r="637">
          <cell r="A637">
            <v>4265.3984375</v>
          </cell>
          <cell r="B637">
            <v>4265.3984375</v>
          </cell>
          <cell r="C637">
            <v>4265.3984375</v>
          </cell>
          <cell r="D637">
            <v>4265.3984375</v>
          </cell>
          <cell r="E637">
            <v>4265.3984375</v>
          </cell>
          <cell r="F637" t="str">
            <v>SUBTOTAL</v>
          </cell>
          <cell r="G637">
            <v>12015.400000000001</v>
          </cell>
        </row>
        <row r="638">
          <cell r="A638">
            <v>12015.3984375</v>
          </cell>
          <cell r="B638">
            <v>12015.3984375</v>
          </cell>
          <cell r="C638">
            <v>12015.3984375</v>
          </cell>
          <cell r="D638">
            <v>12015.3984375</v>
          </cell>
          <cell r="E638">
            <v>12015.3984375</v>
          </cell>
          <cell r="F638">
            <v>12015.3984375</v>
          </cell>
          <cell r="G638">
            <v>12015.3984375</v>
          </cell>
        </row>
        <row r="639">
          <cell r="A639" t="str">
            <v>II. MATERIALES</v>
          </cell>
          <cell r="B639">
            <v>12015.3984375</v>
          </cell>
          <cell r="C639">
            <v>12015.3984375</v>
          </cell>
          <cell r="D639">
            <v>12015.3984375</v>
          </cell>
          <cell r="E639">
            <v>12015.3984375</v>
          </cell>
          <cell r="F639">
            <v>12015.3984375</v>
          </cell>
          <cell r="G639">
            <v>12015.3984375</v>
          </cell>
        </row>
        <row r="640">
          <cell r="A640" t="str">
            <v>CÓDIGO</v>
          </cell>
          <cell r="B640" t="str">
            <v>DESCRIPCIÓN</v>
          </cell>
          <cell r="C640" t="str">
            <v>UNIDAD</v>
          </cell>
          <cell r="D640" t="str">
            <v>CANTIDAD</v>
          </cell>
          <cell r="E640" t="str">
            <v>DESP.</v>
          </cell>
          <cell r="F640" t="str">
            <v>PRECIO UNIT.</v>
          </cell>
          <cell r="G640" t="str">
            <v>VR. UNITARIO</v>
          </cell>
        </row>
        <row r="641">
          <cell r="A641" t="str">
            <v>MA020</v>
          </cell>
          <cell r="B641" t="str">
            <v>CEMENTO GRIS (50 KG) PORTLAND TIPO I</v>
          </cell>
          <cell r="C641" t="str">
            <v>SC</v>
          </cell>
          <cell r="D641">
            <v>7.28</v>
          </cell>
          <cell r="E641">
            <v>0.05</v>
          </cell>
          <cell r="F641">
            <v>39000</v>
          </cell>
          <cell r="G641">
            <v>298116</v>
          </cell>
        </row>
        <row r="642">
          <cell r="A642" t="str">
            <v>MA022</v>
          </cell>
          <cell r="B642" t="str">
            <v xml:space="preserve">ARENA DE REVOQUE </v>
          </cell>
          <cell r="C642" t="str">
            <v>M3</v>
          </cell>
          <cell r="D642">
            <v>1.1599999999999999</v>
          </cell>
          <cell r="E642">
            <v>0.05</v>
          </cell>
          <cell r="F642">
            <v>50000</v>
          </cell>
          <cell r="G642">
            <v>60899.999999999993</v>
          </cell>
        </row>
        <row r="643">
          <cell r="A643" t="str">
            <v>MA025</v>
          </cell>
          <cell r="B643" t="str">
            <v>AGUA</v>
          </cell>
          <cell r="C643" t="str">
            <v>LT</v>
          </cell>
          <cell r="D643">
            <v>170</v>
          </cell>
          <cell r="E643">
            <v>0.1</v>
          </cell>
          <cell r="F643">
            <v>50</v>
          </cell>
          <cell r="G643">
            <v>9350</v>
          </cell>
        </row>
        <row r="644">
          <cell r="A644">
            <v>9350</v>
          </cell>
          <cell r="B644">
            <v>9350</v>
          </cell>
          <cell r="C644">
            <v>9350</v>
          </cell>
          <cell r="D644">
            <v>9350</v>
          </cell>
          <cell r="E644">
            <v>9350</v>
          </cell>
          <cell r="F644" t="str">
            <v>SUBTOTAL</v>
          </cell>
          <cell r="G644">
            <v>368366</v>
          </cell>
        </row>
        <row r="645">
          <cell r="A645">
            <v>368366</v>
          </cell>
          <cell r="B645">
            <v>368366</v>
          </cell>
          <cell r="C645">
            <v>368366</v>
          </cell>
          <cell r="D645">
            <v>368366</v>
          </cell>
          <cell r="E645">
            <v>368366</v>
          </cell>
          <cell r="F645">
            <v>368366</v>
          </cell>
          <cell r="G645">
            <v>368366</v>
          </cell>
        </row>
        <row r="646">
          <cell r="A646" t="str">
            <v>III. TRANSPORTES</v>
          </cell>
          <cell r="B646">
            <v>368366</v>
          </cell>
          <cell r="C646">
            <v>368366</v>
          </cell>
          <cell r="D646">
            <v>368366</v>
          </cell>
          <cell r="E646">
            <v>368366</v>
          </cell>
          <cell r="F646">
            <v>368366</v>
          </cell>
          <cell r="G646">
            <v>368366</v>
          </cell>
        </row>
        <row r="647">
          <cell r="A647" t="str">
            <v>CÓDIGO</v>
          </cell>
          <cell r="B647" t="str">
            <v>DESCRIPCIÓN</v>
          </cell>
          <cell r="C647" t="str">
            <v>TIPO</v>
          </cell>
          <cell r="D647" t="str">
            <v>VOLUMEN/PESO</v>
          </cell>
          <cell r="E647" t="str">
            <v>DISTANCIA</v>
          </cell>
          <cell r="F647" t="str">
            <v>TARIFA</v>
          </cell>
          <cell r="G647" t="str">
            <v>VR. UNITARIO</v>
          </cell>
        </row>
        <row r="648">
          <cell r="A648" t="str">
            <v>TR002</v>
          </cell>
          <cell r="B648" t="str">
            <v>TRANSPORTE DE MATERIALES DE PLAYA (ARENILLON, PIEDRA RODADA DE RIO DMAX=3/4") 0-10KM</v>
          </cell>
          <cell r="C648" t="str">
            <v>PLAYA</v>
          </cell>
          <cell r="D648">
            <v>1.218</v>
          </cell>
          <cell r="E648">
            <v>10</v>
          </cell>
          <cell r="F648">
            <v>3000</v>
          </cell>
          <cell r="G648">
            <v>36540</v>
          </cell>
        </row>
        <row r="649">
          <cell r="A649" t="str">
            <v>TR007</v>
          </cell>
          <cell r="B649" t="str">
            <v>TRANSPORTE DE INSUMOS GENERALES 0-10 KM</v>
          </cell>
          <cell r="C649" t="str">
            <v>INSUMOS</v>
          </cell>
          <cell r="D649">
            <v>0.36399999999999999</v>
          </cell>
          <cell r="E649">
            <v>5</v>
          </cell>
          <cell r="F649">
            <v>4250</v>
          </cell>
          <cell r="G649">
            <v>7734.9999999999991</v>
          </cell>
        </row>
        <row r="650">
          <cell r="A650">
            <v>7734.99609375</v>
          </cell>
          <cell r="B650">
            <v>7734.99609375</v>
          </cell>
          <cell r="C650">
            <v>7734.99609375</v>
          </cell>
          <cell r="D650">
            <v>7734.99609375</v>
          </cell>
          <cell r="E650">
            <v>7734.99609375</v>
          </cell>
          <cell r="F650" t="str">
            <v>SUBTOTAL</v>
          </cell>
          <cell r="G650">
            <v>44275</v>
          </cell>
        </row>
        <row r="651">
          <cell r="A651">
            <v>44275</v>
          </cell>
          <cell r="B651">
            <v>44275</v>
          </cell>
          <cell r="C651">
            <v>44275</v>
          </cell>
          <cell r="D651">
            <v>44275</v>
          </cell>
          <cell r="E651">
            <v>44275</v>
          </cell>
          <cell r="F651">
            <v>44275</v>
          </cell>
          <cell r="G651">
            <v>44275</v>
          </cell>
        </row>
        <row r="652">
          <cell r="A652" t="str">
            <v>IV. MANO DE OBRA</v>
          </cell>
          <cell r="B652">
            <v>44275</v>
          </cell>
          <cell r="C652">
            <v>44275</v>
          </cell>
          <cell r="D652">
            <v>44275</v>
          </cell>
          <cell r="E652">
            <v>44275</v>
          </cell>
          <cell r="F652">
            <v>44275</v>
          </cell>
          <cell r="G652">
            <v>44275</v>
          </cell>
        </row>
        <row r="653">
          <cell r="A653" t="str">
            <v>CÓDIGO</v>
          </cell>
          <cell r="B653" t="str">
            <v>CARGOS PERSONAL</v>
          </cell>
          <cell r="C653">
            <v>44275</v>
          </cell>
          <cell r="D653" t="str">
            <v>CANTIDAD</v>
          </cell>
          <cell r="E653" t="str">
            <v>JORNAL TOTAL</v>
          </cell>
          <cell r="F653" t="str">
            <v>RENDIMIENTO</v>
          </cell>
          <cell r="G653" t="str">
            <v>VR. UNITARIO</v>
          </cell>
        </row>
        <row r="654">
          <cell r="A654" t="str">
            <v>MO033</v>
          </cell>
          <cell r="B654" t="str">
            <v>OPERADOR EQUIPO LIVIANO</v>
          </cell>
          <cell r="C654">
            <v>44275</v>
          </cell>
          <cell r="D654">
            <v>1</v>
          </cell>
          <cell r="E654">
            <v>94854</v>
          </cell>
          <cell r="F654">
            <v>8</v>
          </cell>
          <cell r="G654">
            <v>11856.75</v>
          </cell>
        </row>
        <row r="655">
          <cell r="A655" t="str">
            <v>MO032</v>
          </cell>
          <cell r="B655" t="str">
            <v>AYUDANTE RASO</v>
          </cell>
          <cell r="C655">
            <v>11856.75</v>
          </cell>
          <cell r="D655">
            <v>3</v>
          </cell>
          <cell r="E655">
            <v>82126</v>
          </cell>
          <cell r="F655">
            <v>8</v>
          </cell>
          <cell r="G655">
            <v>30797.25</v>
          </cell>
        </row>
        <row r="656">
          <cell r="A656">
            <v>30797.25</v>
          </cell>
          <cell r="B656">
            <v>30797.25</v>
          </cell>
          <cell r="C656">
            <v>30797.25</v>
          </cell>
          <cell r="D656">
            <v>30797.25</v>
          </cell>
          <cell r="E656">
            <v>30797.25</v>
          </cell>
          <cell r="F656">
            <v>30797.25</v>
          </cell>
          <cell r="G656" t="str">
            <v/>
          </cell>
        </row>
        <row r="657">
          <cell r="A657" t="str">
            <v/>
          </cell>
          <cell r="B657">
            <v>30797.25</v>
          </cell>
          <cell r="C657">
            <v>30797.25</v>
          </cell>
          <cell r="D657">
            <v>30797.25</v>
          </cell>
          <cell r="E657" t="str">
            <v/>
          </cell>
          <cell r="F657" t="str">
            <v/>
          </cell>
          <cell r="G657" t="str">
            <v/>
          </cell>
        </row>
        <row r="658">
          <cell r="A658">
            <v>30797.25</v>
          </cell>
          <cell r="B658">
            <v>30797.25</v>
          </cell>
          <cell r="C658">
            <v>30797.25</v>
          </cell>
          <cell r="D658">
            <v>30797.25</v>
          </cell>
          <cell r="E658">
            <v>30797.25</v>
          </cell>
          <cell r="F658" t="str">
            <v>SUBTOTAL</v>
          </cell>
          <cell r="G658">
            <v>42654</v>
          </cell>
        </row>
        <row r="659">
          <cell r="A659">
            <v>42654</v>
          </cell>
          <cell r="B659">
            <v>42654</v>
          </cell>
          <cell r="C659">
            <v>42654</v>
          </cell>
          <cell r="D659">
            <v>42654</v>
          </cell>
          <cell r="E659">
            <v>42654</v>
          </cell>
          <cell r="F659">
            <v>42654</v>
          </cell>
          <cell r="G659">
            <v>42654</v>
          </cell>
        </row>
        <row r="660">
          <cell r="A660" t="str">
            <v>V. SERVICIOS</v>
          </cell>
          <cell r="B660">
            <v>42654</v>
          </cell>
          <cell r="C660">
            <v>42654</v>
          </cell>
          <cell r="D660">
            <v>42654</v>
          </cell>
          <cell r="E660">
            <v>42654</v>
          </cell>
          <cell r="F660">
            <v>42654</v>
          </cell>
          <cell r="G660">
            <v>42654</v>
          </cell>
        </row>
        <row r="661">
          <cell r="A661" t="str">
            <v>CÓDIGO</v>
          </cell>
          <cell r="B661" t="str">
            <v>DESCRIPCIÓN</v>
          </cell>
          <cell r="C661">
            <v>42654</v>
          </cell>
          <cell r="D661" t="str">
            <v>UNIDAD</v>
          </cell>
          <cell r="E661" t="str">
            <v>CANTIDAD</v>
          </cell>
          <cell r="F661" t="str">
            <v>PRECIO UNIT.</v>
          </cell>
          <cell r="G661" t="str">
            <v>VR. UNITARIO</v>
          </cell>
        </row>
        <row r="662">
          <cell r="A662" t="str">
            <v/>
          </cell>
          <cell r="B662">
            <v>42654</v>
          </cell>
          <cell r="C662">
            <v>42654</v>
          </cell>
          <cell r="D662" t="str">
            <v/>
          </cell>
          <cell r="E662">
            <v>42654</v>
          </cell>
          <cell r="F662" t="str">
            <v/>
          </cell>
          <cell r="G662" t="str">
            <v/>
          </cell>
        </row>
        <row r="663">
          <cell r="A663" t="str">
            <v/>
          </cell>
          <cell r="B663">
            <v>42654</v>
          </cell>
          <cell r="C663">
            <v>42654</v>
          </cell>
          <cell r="D663" t="str">
            <v/>
          </cell>
          <cell r="E663">
            <v>42654</v>
          </cell>
          <cell r="F663" t="str">
            <v/>
          </cell>
          <cell r="G663" t="str">
            <v/>
          </cell>
        </row>
        <row r="664">
          <cell r="A664" t="str">
            <v/>
          </cell>
          <cell r="B664">
            <v>42654</v>
          </cell>
          <cell r="C664">
            <v>42654</v>
          </cell>
          <cell r="D664" t="str">
            <v/>
          </cell>
          <cell r="E664">
            <v>42654</v>
          </cell>
          <cell r="F664" t="str">
            <v/>
          </cell>
          <cell r="G664" t="str">
            <v/>
          </cell>
        </row>
        <row r="665">
          <cell r="A665">
            <v>42654</v>
          </cell>
          <cell r="B665">
            <v>42654</v>
          </cell>
          <cell r="C665">
            <v>42654</v>
          </cell>
          <cell r="D665">
            <v>42654</v>
          </cell>
          <cell r="E665">
            <v>42654</v>
          </cell>
          <cell r="F665" t="str">
            <v>SUBTOTAL</v>
          </cell>
          <cell r="G665" t="str">
            <v/>
          </cell>
        </row>
        <row r="666">
          <cell r="A666">
            <v>42654</v>
          </cell>
          <cell r="B666">
            <v>42654</v>
          </cell>
          <cell r="C666">
            <v>42654</v>
          </cell>
          <cell r="D666">
            <v>42654</v>
          </cell>
          <cell r="E666">
            <v>42654</v>
          </cell>
          <cell r="F666">
            <v>42654</v>
          </cell>
          <cell r="G666">
            <v>42654</v>
          </cell>
        </row>
        <row r="667">
          <cell r="A667" t="str">
            <v>TOTAL COSTO DIRECTO</v>
          </cell>
          <cell r="B667">
            <v>42654</v>
          </cell>
          <cell r="C667">
            <v>42654</v>
          </cell>
          <cell r="D667">
            <v>42654</v>
          </cell>
          <cell r="E667">
            <v>42654</v>
          </cell>
          <cell r="F667">
            <v>42654</v>
          </cell>
          <cell r="G667">
            <v>467310</v>
          </cell>
        </row>
        <row r="668">
          <cell r="A668">
            <v>467310</v>
          </cell>
          <cell r="B668">
            <v>467310</v>
          </cell>
          <cell r="C668">
            <v>467310</v>
          </cell>
          <cell r="D668">
            <v>467310</v>
          </cell>
          <cell r="E668">
            <v>467310</v>
          </cell>
          <cell r="F668">
            <v>467310</v>
          </cell>
          <cell r="G668">
            <v>467310</v>
          </cell>
        </row>
        <row r="669">
          <cell r="A669" t="str">
            <v>2. COSTOS INDIRECTOS</v>
          </cell>
          <cell r="B669">
            <v>467310</v>
          </cell>
          <cell r="C669">
            <v>467310</v>
          </cell>
          <cell r="D669">
            <v>467310</v>
          </cell>
          <cell r="E669">
            <v>467310</v>
          </cell>
          <cell r="F669">
            <v>467310</v>
          </cell>
          <cell r="G669">
            <v>467310</v>
          </cell>
        </row>
        <row r="670">
          <cell r="A670">
            <v>467310</v>
          </cell>
          <cell r="B670">
            <v>467310</v>
          </cell>
          <cell r="C670">
            <v>467310</v>
          </cell>
          <cell r="D670">
            <v>467310</v>
          </cell>
          <cell r="E670">
            <v>467310</v>
          </cell>
          <cell r="F670">
            <v>467310</v>
          </cell>
          <cell r="G670">
            <v>467310</v>
          </cell>
        </row>
        <row r="671">
          <cell r="A671" t="str">
            <v>DESCRIPCIÓN</v>
          </cell>
          <cell r="B671">
            <v>467310</v>
          </cell>
          <cell r="C671">
            <v>467310</v>
          </cell>
          <cell r="D671">
            <v>467310</v>
          </cell>
          <cell r="E671">
            <v>467310</v>
          </cell>
          <cell r="F671" t="str">
            <v>PORCENTAJE</v>
          </cell>
          <cell r="G671" t="str">
            <v>VALOR TOTAL</v>
          </cell>
        </row>
        <row r="672">
          <cell r="A672" t="str">
            <v>ADMINISTRACION</v>
          </cell>
          <cell r="B672">
            <v>467310</v>
          </cell>
          <cell r="C672">
            <v>467310</v>
          </cell>
          <cell r="D672">
            <v>467310</v>
          </cell>
          <cell r="E672">
            <v>467310</v>
          </cell>
          <cell r="F672">
            <v>0.23780000000000001</v>
          </cell>
          <cell r="G672">
            <v>111126.318</v>
          </cell>
        </row>
        <row r="673">
          <cell r="A673" t="str">
            <v>IMPREVISTOS</v>
          </cell>
          <cell r="B673">
            <v>111126.3125</v>
          </cell>
          <cell r="C673">
            <v>111126.3125</v>
          </cell>
          <cell r="D673">
            <v>111126.3125</v>
          </cell>
          <cell r="E673">
            <v>111126.3125</v>
          </cell>
          <cell r="F673" t="str">
            <v/>
          </cell>
          <cell r="G673" t="str">
            <v/>
          </cell>
        </row>
        <row r="674">
          <cell r="A674" t="str">
            <v>UTILIDADES</v>
          </cell>
          <cell r="B674">
            <v>111126.3125</v>
          </cell>
          <cell r="C674">
            <v>111126.3125</v>
          </cell>
          <cell r="D674">
            <v>111126.3125</v>
          </cell>
          <cell r="E674">
            <v>111126.3125</v>
          </cell>
          <cell r="F674">
            <v>0.05</v>
          </cell>
          <cell r="G674">
            <v>23365.5</v>
          </cell>
        </row>
        <row r="675">
          <cell r="A675" t="str">
            <v>TOTAL COSTO INDIRECTO</v>
          </cell>
          <cell r="B675">
            <v>23365.5</v>
          </cell>
          <cell r="C675">
            <v>23365.5</v>
          </cell>
          <cell r="D675">
            <v>23365.5</v>
          </cell>
          <cell r="E675">
            <v>23365.5</v>
          </cell>
          <cell r="F675">
            <v>0.2878</v>
          </cell>
          <cell r="G675">
            <v>134492</v>
          </cell>
        </row>
        <row r="676">
          <cell r="A676">
            <v>134492</v>
          </cell>
          <cell r="B676">
            <v>134492</v>
          </cell>
          <cell r="C676">
            <v>134492</v>
          </cell>
          <cell r="D676">
            <v>134492</v>
          </cell>
          <cell r="E676">
            <v>134492</v>
          </cell>
          <cell r="F676">
            <v>134492</v>
          </cell>
          <cell r="G676">
            <v>134492</v>
          </cell>
        </row>
        <row r="677">
          <cell r="A677" t="str">
            <v>PRECIO UNITARIO TOTAL APROXIMADO AL PESO</v>
          </cell>
          <cell r="B677">
            <v>134492</v>
          </cell>
          <cell r="C677">
            <v>134492</v>
          </cell>
          <cell r="D677">
            <v>134492</v>
          </cell>
          <cell r="E677">
            <v>134492</v>
          </cell>
          <cell r="F677">
            <v>134492</v>
          </cell>
          <cell r="G677">
            <v>601802</v>
          </cell>
        </row>
        <row r="678">
          <cell r="A678">
            <v>601802</v>
          </cell>
          <cell r="B678">
            <v>601802</v>
          </cell>
          <cell r="C678">
            <v>601802</v>
          </cell>
          <cell r="D678">
            <v>601802</v>
          </cell>
          <cell r="E678">
            <v>601802</v>
          </cell>
          <cell r="F678">
            <v>601802</v>
          </cell>
          <cell r="G678">
            <v>601802</v>
          </cell>
        </row>
        <row r="679">
          <cell r="A679">
            <v>601802</v>
          </cell>
          <cell r="B679">
            <v>601802</v>
          </cell>
          <cell r="C679">
            <v>601802</v>
          </cell>
          <cell r="D679">
            <v>601802</v>
          </cell>
          <cell r="E679">
            <v>601802</v>
          </cell>
          <cell r="F679">
            <v>601802</v>
          </cell>
          <cell r="G679">
            <v>601802</v>
          </cell>
        </row>
        <row r="680">
          <cell r="A680">
            <v>601802</v>
          </cell>
          <cell r="B680" t="str">
            <v>SECRETARIA DE PLANEACIÓN E INFRAESTRUCTURA</v>
          </cell>
          <cell r="C680">
            <v>601802</v>
          </cell>
          <cell r="D680">
            <v>601802</v>
          </cell>
          <cell r="E680">
            <v>601802</v>
          </cell>
          <cell r="F680">
            <v>601802</v>
          </cell>
          <cell r="G680">
            <v>601802</v>
          </cell>
        </row>
        <row r="681">
          <cell r="A681">
            <v>601802</v>
          </cell>
          <cell r="B681">
            <v>601802</v>
          </cell>
          <cell r="C681">
            <v>601802</v>
          </cell>
          <cell r="D681">
            <v>601802</v>
          </cell>
          <cell r="E681">
            <v>601802</v>
          </cell>
          <cell r="F681">
            <v>601802</v>
          </cell>
          <cell r="G681">
            <v>601802</v>
          </cell>
        </row>
        <row r="682">
          <cell r="A682">
            <v>601802</v>
          </cell>
          <cell r="B682">
            <v>601802</v>
          </cell>
          <cell r="C682">
            <v>601802</v>
          </cell>
          <cell r="D682" t="str">
            <v>FIRMA RESPONSABLE</v>
          </cell>
          <cell r="E682">
            <v>601802</v>
          </cell>
          <cell r="F682">
            <v>601802</v>
          </cell>
          <cell r="G682">
            <v>601802</v>
          </cell>
        </row>
        <row r="684">
          <cell r="A684" t="str">
            <v>DEPARTAMENTO DE ANTIOQUIA</v>
          </cell>
          <cell r="B684">
            <v>601802</v>
          </cell>
          <cell r="C684">
            <v>601802</v>
          </cell>
          <cell r="D684">
            <v>601802</v>
          </cell>
          <cell r="E684">
            <v>601802</v>
          </cell>
          <cell r="F684" t="str">
            <v/>
          </cell>
          <cell r="G684">
            <v>601802</v>
          </cell>
        </row>
        <row r="685">
          <cell r="A685" t="str">
            <v>MUNICIPIO DE DABEIBA</v>
          </cell>
          <cell r="B685">
            <v>601802</v>
          </cell>
          <cell r="C685">
            <v>601802</v>
          </cell>
          <cell r="D685">
            <v>601802</v>
          </cell>
          <cell r="E685">
            <v>601802</v>
          </cell>
          <cell r="F685">
            <v>601802</v>
          </cell>
          <cell r="G685">
            <v>601802</v>
          </cell>
        </row>
        <row r="686">
          <cell r="A686" t="str">
            <v>CONSTRUCCION DE MUROS DE CONTENCION EN CONCRETO REFORZADO PARA EMERGENCIA EN LA VIA QUE CONDUCE AL CORREGIMIENTO DE URAMA  KM 0+22 (SECTOR LOS COCOS)  EN EL MUNICIPIO DE DABEIBA ANTIOQUIA.</v>
          </cell>
          <cell r="B686">
            <v>601802</v>
          </cell>
          <cell r="C686">
            <v>601802</v>
          </cell>
          <cell r="D686">
            <v>601802</v>
          </cell>
          <cell r="E686">
            <v>601802</v>
          </cell>
          <cell r="F686">
            <v>601802</v>
          </cell>
          <cell r="G686">
            <v>601802</v>
          </cell>
        </row>
        <row r="687">
          <cell r="A687">
            <v>601802</v>
          </cell>
          <cell r="B687">
            <v>601802</v>
          </cell>
          <cell r="C687">
            <v>601802</v>
          </cell>
          <cell r="D687">
            <v>601802</v>
          </cell>
          <cell r="E687">
            <v>601802</v>
          </cell>
          <cell r="F687">
            <v>601802</v>
          </cell>
          <cell r="G687">
            <v>601802</v>
          </cell>
        </row>
        <row r="688">
          <cell r="A688" t="str">
            <v>ANÁLISIS DE PRECIOS UNITARIOS</v>
          </cell>
          <cell r="B688">
            <v>601802</v>
          </cell>
          <cell r="C688">
            <v>601802</v>
          </cell>
          <cell r="D688">
            <v>601802</v>
          </cell>
          <cell r="E688">
            <v>601802</v>
          </cell>
          <cell r="F688">
            <v>601802</v>
          </cell>
          <cell r="G688">
            <v>601802</v>
          </cell>
        </row>
        <row r="689">
          <cell r="A689">
            <v>601802</v>
          </cell>
          <cell r="B689">
            <v>601802</v>
          </cell>
          <cell r="C689">
            <v>601802</v>
          </cell>
          <cell r="D689">
            <v>601802</v>
          </cell>
          <cell r="E689">
            <v>601802</v>
          </cell>
          <cell r="F689">
            <v>601802</v>
          </cell>
          <cell r="G689">
            <v>601802</v>
          </cell>
        </row>
        <row r="690">
          <cell r="A690" t="str">
            <v>ITEM</v>
          </cell>
          <cell r="B690" t="str">
            <v>DESCRIPCIÓN</v>
          </cell>
          <cell r="C690">
            <v>601802</v>
          </cell>
          <cell r="D690">
            <v>601802</v>
          </cell>
          <cell r="E690" t="str">
            <v>UNIDAD</v>
          </cell>
          <cell r="F690" t="str">
            <v>CANTIDAD</v>
          </cell>
          <cell r="G690" t="str">
            <v>COSTO DIRECTO</v>
          </cell>
        </row>
        <row r="691">
          <cell r="A691" t="str">
            <v>MA012</v>
          </cell>
          <cell r="B691" t="str">
            <v>MORTERO 1:4 EN OBRA (GROUT)</v>
          </cell>
          <cell r="C691">
            <v>601802</v>
          </cell>
          <cell r="D691">
            <v>601802</v>
          </cell>
          <cell r="E691" t="str">
            <v>M3</v>
          </cell>
          <cell r="F691" t="str">
            <v>N.D</v>
          </cell>
          <cell r="G691">
            <v>467310</v>
          </cell>
        </row>
        <row r="692">
          <cell r="A692">
            <v>467310</v>
          </cell>
          <cell r="B692">
            <v>467310</v>
          </cell>
          <cell r="C692">
            <v>467310</v>
          </cell>
          <cell r="D692">
            <v>467310</v>
          </cell>
          <cell r="E692">
            <v>467310</v>
          </cell>
          <cell r="F692">
            <v>467310</v>
          </cell>
          <cell r="G692">
            <v>467310</v>
          </cell>
        </row>
        <row r="693">
          <cell r="A693" t="str">
            <v>1. COSTOS DIRECTOS</v>
          </cell>
          <cell r="B693">
            <v>467310</v>
          </cell>
          <cell r="C693">
            <v>467310</v>
          </cell>
          <cell r="D693">
            <v>467310</v>
          </cell>
          <cell r="E693">
            <v>467310</v>
          </cell>
          <cell r="F693">
            <v>467310</v>
          </cell>
          <cell r="G693">
            <v>467310</v>
          </cell>
        </row>
        <row r="694">
          <cell r="A694">
            <v>467310</v>
          </cell>
          <cell r="B694">
            <v>467310</v>
          </cell>
          <cell r="C694">
            <v>467310</v>
          </cell>
          <cell r="D694">
            <v>467310</v>
          </cell>
          <cell r="E694">
            <v>467310</v>
          </cell>
          <cell r="F694">
            <v>467310</v>
          </cell>
          <cell r="G694">
            <v>467310</v>
          </cell>
        </row>
        <row r="695">
          <cell r="A695" t="str">
            <v>I. EQUIPO</v>
          </cell>
          <cell r="B695">
            <v>467310</v>
          </cell>
          <cell r="C695">
            <v>467310</v>
          </cell>
          <cell r="D695">
            <v>467310</v>
          </cell>
          <cell r="E695">
            <v>467310</v>
          </cell>
          <cell r="F695">
            <v>467310</v>
          </cell>
          <cell r="G695">
            <v>467310</v>
          </cell>
        </row>
        <row r="696">
          <cell r="A696" t="str">
            <v>CÓDIGO</v>
          </cell>
          <cell r="B696" t="str">
            <v>DESCRIPCIÓN</v>
          </cell>
          <cell r="C696">
            <v>467310</v>
          </cell>
          <cell r="D696" t="str">
            <v>UNIDAD</v>
          </cell>
          <cell r="E696" t="str">
            <v>TARIFA</v>
          </cell>
          <cell r="F696" t="str">
            <v>RENDIMIENTO</v>
          </cell>
          <cell r="G696" t="str">
            <v>VR. UNITARIO</v>
          </cell>
        </row>
        <row r="697">
          <cell r="A697" t="str">
            <v>EQ004</v>
          </cell>
          <cell r="B697" t="str">
            <v>CONCRETADORA 1.5 SACOS A GASOLINA</v>
          </cell>
          <cell r="C697">
            <v>467310</v>
          </cell>
          <cell r="D697" t="str">
            <v>DÍA</v>
          </cell>
          <cell r="E697">
            <v>62000</v>
          </cell>
          <cell r="F697">
            <v>8</v>
          </cell>
          <cell r="G697">
            <v>7750</v>
          </cell>
        </row>
        <row r="698">
          <cell r="A698" t="str">
            <v>EQ001</v>
          </cell>
          <cell r="B698" t="str">
            <v>HERRAMIENTA MENOR (10% DE LA MANO DE OBRA)</v>
          </cell>
          <cell r="C698">
            <v>7750</v>
          </cell>
          <cell r="D698" t="str">
            <v>%</v>
          </cell>
          <cell r="E698">
            <v>0.1</v>
          </cell>
          <cell r="F698">
            <v>42654</v>
          </cell>
          <cell r="G698">
            <v>4265.4000000000005</v>
          </cell>
        </row>
        <row r="699">
          <cell r="A699">
            <v>4265.3984375</v>
          </cell>
          <cell r="B699">
            <v>4265.3984375</v>
          </cell>
          <cell r="C699">
            <v>4265.3984375</v>
          </cell>
          <cell r="D699">
            <v>4265.3984375</v>
          </cell>
          <cell r="E699">
            <v>4265.3984375</v>
          </cell>
          <cell r="F699" t="str">
            <v>SUBTOTAL</v>
          </cell>
          <cell r="G699">
            <v>12015.400000000001</v>
          </cell>
        </row>
        <row r="700">
          <cell r="A700">
            <v>12015.3984375</v>
          </cell>
          <cell r="B700">
            <v>12015.3984375</v>
          </cell>
          <cell r="C700">
            <v>12015.3984375</v>
          </cell>
          <cell r="D700">
            <v>12015.3984375</v>
          </cell>
          <cell r="E700">
            <v>12015.3984375</v>
          </cell>
          <cell r="F700">
            <v>12015.3984375</v>
          </cell>
          <cell r="G700">
            <v>12015.3984375</v>
          </cell>
        </row>
        <row r="701">
          <cell r="A701" t="str">
            <v>II. MATERIALES</v>
          </cell>
          <cell r="B701">
            <v>12015.3984375</v>
          </cell>
          <cell r="C701">
            <v>12015.3984375</v>
          </cell>
          <cell r="D701">
            <v>12015.3984375</v>
          </cell>
          <cell r="E701">
            <v>12015.3984375</v>
          </cell>
          <cell r="F701">
            <v>12015.3984375</v>
          </cell>
          <cell r="G701">
            <v>12015.3984375</v>
          </cell>
        </row>
        <row r="702">
          <cell r="A702" t="str">
            <v>CÓDIGO</v>
          </cell>
          <cell r="B702" t="str">
            <v>DESCRIPCIÓN</v>
          </cell>
          <cell r="C702" t="str">
            <v>UNIDAD</v>
          </cell>
          <cell r="D702" t="str">
            <v>CANTIDAD</v>
          </cell>
          <cell r="E702" t="str">
            <v>DESP.</v>
          </cell>
          <cell r="F702" t="str">
            <v>PRECIO UNIT.</v>
          </cell>
          <cell r="G702" t="str">
            <v>VR. UNITARIO</v>
          </cell>
        </row>
        <row r="703">
          <cell r="A703" t="str">
            <v>MA020</v>
          </cell>
          <cell r="B703" t="str">
            <v>CEMENTO GRIS (50 KG) PORTLAND TIPO I</v>
          </cell>
          <cell r="C703" t="str">
            <v>SC</v>
          </cell>
          <cell r="D703">
            <v>7.28</v>
          </cell>
          <cell r="E703">
            <v>0.05</v>
          </cell>
          <cell r="F703">
            <v>39000</v>
          </cell>
          <cell r="G703">
            <v>298116</v>
          </cell>
        </row>
        <row r="704">
          <cell r="A704" t="str">
            <v>MA023</v>
          </cell>
          <cell r="B704" t="str">
            <v>ARENA FINA PARA CONCRETOS</v>
          </cell>
          <cell r="C704" t="str">
            <v>M3</v>
          </cell>
          <cell r="D704">
            <v>1.1599999999999999</v>
          </cell>
          <cell r="E704">
            <v>0.05</v>
          </cell>
          <cell r="F704">
            <v>50000</v>
          </cell>
          <cell r="G704">
            <v>60899.999999999993</v>
          </cell>
        </row>
        <row r="705">
          <cell r="A705" t="str">
            <v>MA025</v>
          </cell>
          <cell r="B705" t="str">
            <v>AGUA</v>
          </cell>
          <cell r="C705" t="str">
            <v>LT</v>
          </cell>
          <cell r="D705">
            <v>170</v>
          </cell>
          <cell r="E705">
            <v>0.1</v>
          </cell>
          <cell r="F705">
            <v>50</v>
          </cell>
          <cell r="G705">
            <v>9350</v>
          </cell>
        </row>
        <row r="706">
          <cell r="A706">
            <v>9350</v>
          </cell>
          <cell r="B706">
            <v>9350</v>
          </cell>
          <cell r="C706">
            <v>9350</v>
          </cell>
          <cell r="D706">
            <v>9350</v>
          </cell>
          <cell r="E706">
            <v>9350</v>
          </cell>
          <cell r="F706" t="str">
            <v>SUBTOTAL</v>
          </cell>
          <cell r="G706">
            <v>368366</v>
          </cell>
        </row>
        <row r="707">
          <cell r="A707">
            <v>368366</v>
          </cell>
          <cell r="B707">
            <v>368366</v>
          </cell>
          <cell r="C707">
            <v>368366</v>
          </cell>
          <cell r="D707">
            <v>368366</v>
          </cell>
          <cell r="E707">
            <v>368366</v>
          </cell>
          <cell r="F707">
            <v>368366</v>
          </cell>
          <cell r="G707">
            <v>368366</v>
          </cell>
        </row>
        <row r="708">
          <cell r="A708" t="str">
            <v>III. TRANSPORTES</v>
          </cell>
          <cell r="B708">
            <v>368366</v>
          </cell>
          <cell r="C708">
            <v>368366</v>
          </cell>
          <cell r="D708">
            <v>368366</v>
          </cell>
          <cell r="E708">
            <v>368366</v>
          </cell>
          <cell r="F708">
            <v>368366</v>
          </cell>
          <cell r="G708">
            <v>368366</v>
          </cell>
        </row>
        <row r="709">
          <cell r="A709" t="str">
            <v>CÓDIGO</v>
          </cell>
          <cell r="B709" t="str">
            <v>DESCRIPCIÓN</v>
          </cell>
          <cell r="C709" t="str">
            <v>TIPO</v>
          </cell>
          <cell r="D709" t="str">
            <v>VOLUMEN/PESO</v>
          </cell>
          <cell r="E709" t="str">
            <v>DISTANCIA</v>
          </cell>
          <cell r="F709" t="str">
            <v>TARIFA</v>
          </cell>
          <cell r="G709" t="str">
            <v>VR. UNITARIO</v>
          </cell>
        </row>
        <row r="710">
          <cell r="A710" t="str">
            <v>TR002</v>
          </cell>
          <cell r="B710" t="str">
            <v>TRANSPORTE DE MATERIALES DE PLAYA (ARENILLON, PIEDRA RODADA DE RIO DMAX=3/4") 0-10KM</v>
          </cell>
          <cell r="C710" t="str">
            <v>PLAYA</v>
          </cell>
          <cell r="D710">
            <v>1.218</v>
          </cell>
          <cell r="E710">
            <v>10</v>
          </cell>
          <cell r="F710">
            <v>3000</v>
          </cell>
          <cell r="G710">
            <v>36540</v>
          </cell>
        </row>
        <row r="711">
          <cell r="A711" t="str">
            <v>TR007</v>
          </cell>
          <cell r="B711" t="str">
            <v>TRANSPORTE DE INSUMOS GENERALES 0-10 KM</v>
          </cell>
          <cell r="C711" t="str">
            <v>INSUMOS</v>
          </cell>
          <cell r="D711">
            <v>0.36399999999999999</v>
          </cell>
          <cell r="E711">
            <v>5</v>
          </cell>
          <cell r="F711">
            <v>4250</v>
          </cell>
          <cell r="G711">
            <v>7734.9999999999991</v>
          </cell>
        </row>
        <row r="712">
          <cell r="A712">
            <v>7734.99609375</v>
          </cell>
          <cell r="B712">
            <v>7734.99609375</v>
          </cell>
          <cell r="C712">
            <v>7734.99609375</v>
          </cell>
          <cell r="D712">
            <v>7734.99609375</v>
          </cell>
          <cell r="E712">
            <v>7734.99609375</v>
          </cell>
          <cell r="F712" t="str">
            <v>SUBTOTAL</v>
          </cell>
          <cell r="G712">
            <v>44275</v>
          </cell>
        </row>
        <row r="713">
          <cell r="A713">
            <v>44275</v>
          </cell>
          <cell r="B713">
            <v>44275</v>
          </cell>
          <cell r="C713">
            <v>44275</v>
          </cell>
          <cell r="D713">
            <v>44275</v>
          </cell>
          <cell r="E713">
            <v>44275</v>
          </cell>
          <cell r="F713">
            <v>44275</v>
          </cell>
          <cell r="G713">
            <v>44275</v>
          </cell>
        </row>
        <row r="714">
          <cell r="A714" t="str">
            <v>IV. MANO DE OBRA</v>
          </cell>
          <cell r="B714">
            <v>44275</v>
          </cell>
          <cell r="C714">
            <v>44275</v>
          </cell>
          <cell r="D714">
            <v>44275</v>
          </cell>
          <cell r="E714">
            <v>44275</v>
          </cell>
          <cell r="F714">
            <v>44275</v>
          </cell>
          <cell r="G714">
            <v>44275</v>
          </cell>
        </row>
        <row r="715">
          <cell r="A715" t="str">
            <v>CÓDIGO</v>
          </cell>
          <cell r="B715" t="str">
            <v>CARGOS PERSONAL</v>
          </cell>
          <cell r="C715">
            <v>44275</v>
          </cell>
          <cell r="D715" t="str">
            <v>CANTIDAD</v>
          </cell>
          <cell r="E715" t="str">
            <v>JORNAL TOTAL</v>
          </cell>
          <cell r="F715" t="str">
            <v>RENDIMIENTO</v>
          </cell>
          <cell r="G715" t="str">
            <v>VR. UNITARIO</v>
          </cell>
        </row>
        <row r="716">
          <cell r="A716" t="str">
            <v>MO033</v>
          </cell>
          <cell r="B716" t="str">
            <v>OPERADOR EQUIPO LIVIANO</v>
          </cell>
          <cell r="C716">
            <v>44275</v>
          </cell>
          <cell r="D716">
            <v>1</v>
          </cell>
          <cell r="E716">
            <v>94854</v>
          </cell>
          <cell r="F716">
            <v>8</v>
          </cell>
          <cell r="G716">
            <v>11856.75</v>
          </cell>
        </row>
        <row r="717">
          <cell r="A717" t="str">
            <v>MO032</v>
          </cell>
          <cell r="B717" t="str">
            <v>AYUDANTE RASO</v>
          </cell>
          <cell r="C717">
            <v>11856.75</v>
          </cell>
          <cell r="D717">
            <v>3</v>
          </cell>
          <cell r="E717">
            <v>82126</v>
          </cell>
          <cell r="F717">
            <v>8</v>
          </cell>
          <cell r="G717">
            <v>30797.25</v>
          </cell>
        </row>
        <row r="718">
          <cell r="A718">
            <v>30797.25</v>
          </cell>
          <cell r="B718">
            <v>30797.25</v>
          </cell>
          <cell r="C718">
            <v>30797.25</v>
          </cell>
          <cell r="D718">
            <v>30797.25</v>
          </cell>
          <cell r="E718">
            <v>30797.25</v>
          </cell>
          <cell r="F718">
            <v>30797.25</v>
          </cell>
          <cell r="G718" t="str">
            <v/>
          </cell>
        </row>
        <row r="719">
          <cell r="A719" t="str">
            <v/>
          </cell>
          <cell r="B719">
            <v>30797.25</v>
          </cell>
          <cell r="C719">
            <v>30797.25</v>
          </cell>
          <cell r="D719">
            <v>30797.25</v>
          </cell>
          <cell r="E719" t="str">
            <v/>
          </cell>
          <cell r="F719" t="str">
            <v/>
          </cell>
          <cell r="G719" t="str">
            <v/>
          </cell>
        </row>
        <row r="720">
          <cell r="A720">
            <v>30797.25</v>
          </cell>
          <cell r="B720">
            <v>30797.25</v>
          </cell>
          <cell r="C720">
            <v>30797.25</v>
          </cell>
          <cell r="D720">
            <v>30797.25</v>
          </cell>
          <cell r="E720">
            <v>30797.25</v>
          </cell>
          <cell r="F720" t="str">
            <v>SUBTOTAL</v>
          </cell>
          <cell r="G720">
            <v>42654</v>
          </cell>
        </row>
        <row r="721">
          <cell r="A721">
            <v>42654</v>
          </cell>
          <cell r="B721">
            <v>42654</v>
          </cell>
          <cell r="C721">
            <v>42654</v>
          </cell>
          <cell r="D721">
            <v>42654</v>
          </cell>
          <cell r="E721">
            <v>42654</v>
          </cell>
          <cell r="F721">
            <v>42654</v>
          </cell>
          <cell r="G721">
            <v>42654</v>
          </cell>
        </row>
        <row r="722">
          <cell r="A722" t="str">
            <v>V. SERVICIOS</v>
          </cell>
          <cell r="B722">
            <v>42654</v>
          </cell>
          <cell r="C722">
            <v>42654</v>
          </cell>
          <cell r="D722">
            <v>42654</v>
          </cell>
          <cell r="E722">
            <v>42654</v>
          </cell>
          <cell r="F722">
            <v>42654</v>
          </cell>
          <cell r="G722">
            <v>42654</v>
          </cell>
        </row>
        <row r="723">
          <cell r="A723" t="str">
            <v>CÓDIGO</v>
          </cell>
          <cell r="B723" t="str">
            <v>DESCRIPCIÓN</v>
          </cell>
          <cell r="C723">
            <v>42654</v>
          </cell>
          <cell r="D723" t="str">
            <v>UNIDAD</v>
          </cell>
          <cell r="E723" t="str">
            <v>CANTIDAD</v>
          </cell>
          <cell r="F723" t="str">
            <v>PRECIO UNIT.</v>
          </cell>
          <cell r="G723" t="str">
            <v>VR. UNITARIO</v>
          </cell>
        </row>
        <row r="724">
          <cell r="A724" t="str">
            <v/>
          </cell>
          <cell r="B724">
            <v>42654</v>
          </cell>
          <cell r="C724">
            <v>42654</v>
          </cell>
          <cell r="D724" t="str">
            <v/>
          </cell>
          <cell r="E724">
            <v>42654</v>
          </cell>
          <cell r="F724" t="str">
            <v/>
          </cell>
          <cell r="G724" t="str">
            <v/>
          </cell>
        </row>
        <row r="725">
          <cell r="A725" t="str">
            <v/>
          </cell>
          <cell r="B725">
            <v>42654</v>
          </cell>
          <cell r="C725">
            <v>42654</v>
          </cell>
          <cell r="D725" t="str">
            <v/>
          </cell>
          <cell r="E725">
            <v>42654</v>
          </cell>
          <cell r="F725" t="str">
            <v/>
          </cell>
          <cell r="G725" t="str">
            <v/>
          </cell>
        </row>
        <row r="726">
          <cell r="A726" t="str">
            <v/>
          </cell>
          <cell r="B726">
            <v>42654</v>
          </cell>
          <cell r="C726">
            <v>42654</v>
          </cell>
          <cell r="D726" t="str">
            <v/>
          </cell>
          <cell r="E726">
            <v>42654</v>
          </cell>
          <cell r="F726" t="str">
            <v/>
          </cell>
          <cell r="G726" t="str">
            <v/>
          </cell>
        </row>
        <row r="727">
          <cell r="A727">
            <v>42654</v>
          </cell>
          <cell r="B727">
            <v>42654</v>
          </cell>
          <cell r="C727">
            <v>42654</v>
          </cell>
          <cell r="D727">
            <v>42654</v>
          </cell>
          <cell r="E727">
            <v>42654</v>
          </cell>
          <cell r="F727" t="str">
            <v>SUBTOTAL</v>
          </cell>
          <cell r="G727" t="str">
            <v/>
          </cell>
        </row>
        <row r="728">
          <cell r="A728">
            <v>42654</v>
          </cell>
          <cell r="B728">
            <v>42654</v>
          </cell>
          <cell r="C728">
            <v>42654</v>
          </cell>
          <cell r="D728">
            <v>42654</v>
          </cell>
          <cell r="E728">
            <v>42654</v>
          </cell>
          <cell r="F728">
            <v>42654</v>
          </cell>
          <cell r="G728">
            <v>42654</v>
          </cell>
        </row>
        <row r="729">
          <cell r="A729" t="str">
            <v>TOTAL COSTO DIRECTO</v>
          </cell>
          <cell r="B729">
            <v>42654</v>
          </cell>
          <cell r="C729">
            <v>42654</v>
          </cell>
          <cell r="D729">
            <v>42654</v>
          </cell>
          <cell r="E729">
            <v>42654</v>
          </cell>
          <cell r="F729">
            <v>42654</v>
          </cell>
          <cell r="G729">
            <v>467310</v>
          </cell>
        </row>
        <row r="730">
          <cell r="A730">
            <v>467310</v>
          </cell>
          <cell r="B730">
            <v>467310</v>
          </cell>
          <cell r="C730">
            <v>467310</v>
          </cell>
          <cell r="D730">
            <v>467310</v>
          </cell>
          <cell r="E730">
            <v>467310</v>
          </cell>
          <cell r="F730">
            <v>467310</v>
          </cell>
          <cell r="G730">
            <v>467310</v>
          </cell>
        </row>
        <row r="731">
          <cell r="A731" t="str">
            <v>2. COSTOS INDIRECTOS</v>
          </cell>
          <cell r="B731">
            <v>467310</v>
          </cell>
          <cell r="C731">
            <v>467310</v>
          </cell>
          <cell r="D731">
            <v>467310</v>
          </cell>
          <cell r="E731">
            <v>467310</v>
          </cell>
          <cell r="F731">
            <v>467310</v>
          </cell>
          <cell r="G731">
            <v>467310</v>
          </cell>
        </row>
        <row r="732">
          <cell r="A732">
            <v>467310</v>
          </cell>
          <cell r="B732">
            <v>467310</v>
          </cell>
          <cell r="C732">
            <v>467310</v>
          </cell>
          <cell r="D732">
            <v>467310</v>
          </cell>
          <cell r="E732">
            <v>467310</v>
          </cell>
          <cell r="F732">
            <v>467310</v>
          </cell>
          <cell r="G732">
            <v>467310</v>
          </cell>
        </row>
        <row r="733">
          <cell r="A733" t="str">
            <v>DESCRIPCIÓN</v>
          </cell>
          <cell r="B733">
            <v>467310</v>
          </cell>
          <cell r="C733">
            <v>467310</v>
          </cell>
          <cell r="D733">
            <v>467310</v>
          </cell>
          <cell r="E733">
            <v>467310</v>
          </cell>
          <cell r="F733" t="str">
            <v>PORCENTAJE</v>
          </cell>
          <cell r="G733" t="str">
            <v>VALOR TOTAL</v>
          </cell>
        </row>
        <row r="734">
          <cell r="A734" t="str">
            <v>ADMINISTRACION</v>
          </cell>
          <cell r="B734">
            <v>467310</v>
          </cell>
          <cell r="C734">
            <v>467310</v>
          </cell>
          <cell r="D734">
            <v>467310</v>
          </cell>
          <cell r="E734">
            <v>467310</v>
          </cell>
          <cell r="F734">
            <v>0.23780000000000001</v>
          </cell>
          <cell r="G734">
            <v>111126.318</v>
          </cell>
        </row>
        <row r="735">
          <cell r="A735" t="str">
            <v>IMPREVISTOS</v>
          </cell>
          <cell r="B735">
            <v>111126.3125</v>
          </cell>
          <cell r="C735">
            <v>111126.3125</v>
          </cell>
          <cell r="D735">
            <v>111126.3125</v>
          </cell>
          <cell r="E735">
            <v>111126.3125</v>
          </cell>
          <cell r="F735" t="str">
            <v/>
          </cell>
          <cell r="G735" t="str">
            <v/>
          </cell>
        </row>
        <row r="736">
          <cell r="A736" t="str">
            <v>UTILIDADES</v>
          </cell>
          <cell r="B736">
            <v>111126.3125</v>
          </cell>
          <cell r="C736">
            <v>111126.3125</v>
          </cell>
          <cell r="D736">
            <v>111126.3125</v>
          </cell>
          <cell r="E736">
            <v>111126.3125</v>
          </cell>
          <cell r="F736">
            <v>0.05</v>
          </cell>
          <cell r="G736">
            <v>23365.5</v>
          </cell>
        </row>
        <row r="737">
          <cell r="A737" t="str">
            <v>TOTAL COSTO INDIRECTO</v>
          </cell>
          <cell r="B737">
            <v>23365.5</v>
          </cell>
          <cell r="C737">
            <v>23365.5</v>
          </cell>
          <cell r="D737">
            <v>23365.5</v>
          </cell>
          <cell r="E737">
            <v>23365.5</v>
          </cell>
          <cell r="F737">
            <v>0.2878</v>
          </cell>
          <cell r="G737">
            <v>134492</v>
          </cell>
        </row>
        <row r="738">
          <cell r="A738">
            <v>134492</v>
          </cell>
          <cell r="B738">
            <v>134492</v>
          </cell>
          <cell r="C738">
            <v>134492</v>
          </cell>
          <cell r="D738">
            <v>134492</v>
          </cell>
          <cell r="E738">
            <v>134492</v>
          </cell>
          <cell r="F738">
            <v>134492</v>
          </cell>
          <cell r="G738">
            <v>134492</v>
          </cell>
        </row>
        <row r="739">
          <cell r="A739" t="str">
            <v>PRECIO UNITARIO TOTAL APROXIMADO AL PESO</v>
          </cell>
          <cell r="B739">
            <v>134492</v>
          </cell>
          <cell r="C739">
            <v>134492</v>
          </cell>
          <cell r="D739">
            <v>134492</v>
          </cell>
          <cell r="E739">
            <v>134492</v>
          </cell>
          <cell r="F739">
            <v>134492</v>
          </cell>
          <cell r="G739">
            <v>601802</v>
          </cell>
        </row>
        <row r="740">
          <cell r="A740">
            <v>601802</v>
          </cell>
          <cell r="B740">
            <v>601802</v>
          </cell>
          <cell r="C740">
            <v>601802</v>
          </cell>
          <cell r="D740">
            <v>601802</v>
          </cell>
          <cell r="E740">
            <v>601802</v>
          </cell>
          <cell r="F740">
            <v>601802</v>
          </cell>
          <cell r="G740">
            <v>601802</v>
          </cell>
        </row>
        <row r="741">
          <cell r="A741">
            <v>601802</v>
          </cell>
          <cell r="B741">
            <v>601802</v>
          </cell>
          <cell r="C741">
            <v>601802</v>
          </cell>
          <cell r="D741">
            <v>601802</v>
          </cell>
          <cell r="E741">
            <v>601802</v>
          </cell>
          <cell r="F741">
            <v>601802</v>
          </cell>
          <cell r="G741">
            <v>601802</v>
          </cell>
        </row>
        <row r="742">
          <cell r="A742">
            <v>601802</v>
          </cell>
          <cell r="B742" t="str">
            <v>SECRETARIA DE PLANEACIÓN E INFRAESTRUCTURA</v>
          </cell>
          <cell r="C742">
            <v>601802</v>
          </cell>
          <cell r="D742">
            <v>601802</v>
          </cell>
          <cell r="E742">
            <v>601802</v>
          </cell>
          <cell r="F742">
            <v>601802</v>
          </cell>
          <cell r="G742">
            <v>601802</v>
          </cell>
        </row>
        <row r="743">
          <cell r="A743">
            <v>601802</v>
          </cell>
          <cell r="B743">
            <v>601802</v>
          </cell>
          <cell r="C743">
            <v>601802</v>
          </cell>
          <cell r="D743">
            <v>601802</v>
          </cell>
          <cell r="E743">
            <v>601802</v>
          </cell>
          <cell r="F743">
            <v>601802</v>
          </cell>
          <cell r="G743">
            <v>601802</v>
          </cell>
        </row>
        <row r="744">
          <cell r="A744">
            <v>601802</v>
          </cell>
          <cell r="B744">
            <v>601802</v>
          </cell>
          <cell r="C744">
            <v>601802</v>
          </cell>
          <cell r="D744" t="str">
            <v>FIRMA RESPONSABLE</v>
          </cell>
          <cell r="E744">
            <v>601802</v>
          </cell>
          <cell r="F744">
            <v>601802</v>
          </cell>
          <cell r="G744">
            <v>601802</v>
          </cell>
        </row>
        <row r="746">
          <cell r="A746" t="str">
            <v>DEPARTAMENTO DE ANTIOQUIA</v>
          </cell>
          <cell r="B746">
            <v>601802</v>
          </cell>
          <cell r="C746">
            <v>601802</v>
          </cell>
          <cell r="D746">
            <v>601802</v>
          </cell>
          <cell r="E746">
            <v>601802</v>
          </cell>
          <cell r="F746" t="str">
            <v/>
          </cell>
          <cell r="G746">
            <v>601802</v>
          </cell>
        </row>
        <row r="747">
          <cell r="A747" t="str">
            <v>MUNICIPIO DE DABEIBA</v>
          </cell>
          <cell r="B747">
            <v>601802</v>
          </cell>
          <cell r="C747">
            <v>601802</v>
          </cell>
          <cell r="D747">
            <v>601802</v>
          </cell>
          <cell r="E747">
            <v>601802</v>
          </cell>
          <cell r="F747">
            <v>601802</v>
          </cell>
          <cell r="G747">
            <v>601802</v>
          </cell>
        </row>
        <row r="748">
          <cell r="A748" t="str">
            <v>CONSTRUCCION DE MUROS DE CONTENCION EN CONCRETO REFORZADO PARA EMERGENCIA EN LA VIA QUE CONDUCE AL CORREGIMIENTO DE URAMA  KM 0+22 (SECTOR LOS COCOS)  EN EL MUNICIPIO DE DABEIBA ANTIOQUIA.</v>
          </cell>
          <cell r="B748">
            <v>601802</v>
          </cell>
          <cell r="C748">
            <v>601802</v>
          </cell>
          <cell r="D748">
            <v>601802</v>
          </cell>
          <cell r="E748">
            <v>601802</v>
          </cell>
          <cell r="F748">
            <v>601802</v>
          </cell>
          <cell r="G748">
            <v>601802</v>
          </cell>
        </row>
        <row r="749">
          <cell r="A749">
            <v>601802</v>
          </cell>
          <cell r="B749">
            <v>601802</v>
          </cell>
          <cell r="C749">
            <v>601802</v>
          </cell>
          <cell r="D749">
            <v>601802</v>
          </cell>
          <cell r="E749">
            <v>601802</v>
          </cell>
          <cell r="F749">
            <v>601802</v>
          </cell>
          <cell r="G749">
            <v>601802</v>
          </cell>
        </row>
        <row r="750">
          <cell r="A750" t="str">
            <v>ANÁLISIS DE PRECIOS UNITARIOS</v>
          </cell>
          <cell r="B750">
            <v>601802</v>
          </cell>
          <cell r="C750">
            <v>601802</v>
          </cell>
          <cell r="D750">
            <v>601802</v>
          </cell>
          <cell r="E750">
            <v>601802</v>
          </cell>
          <cell r="F750">
            <v>601802</v>
          </cell>
          <cell r="G750">
            <v>601802</v>
          </cell>
        </row>
        <row r="751">
          <cell r="A751">
            <v>601802</v>
          </cell>
          <cell r="B751">
            <v>601802</v>
          </cell>
          <cell r="C751">
            <v>601802</v>
          </cell>
          <cell r="D751">
            <v>601802</v>
          </cell>
          <cell r="E751">
            <v>601802</v>
          </cell>
          <cell r="F751">
            <v>601802</v>
          </cell>
          <cell r="G751">
            <v>601802</v>
          </cell>
        </row>
        <row r="752">
          <cell r="A752" t="str">
            <v>ITEM</v>
          </cell>
          <cell r="B752" t="str">
            <v>DESCRIPCIÓN</v>
          </cell>
          <cell r="C752">
            <v>601802</v>
          </cell>
          <cell r="D752">
            <v>601802</v>
          </cell>
          <cell r="E752" t="str">
            <v>UNIDAD</v>
          </cell>
          <cell r="F752" t="str">
            <v>CANTIDAD</v>
          </cell>
          <cell r="G752" t="str">
            <v>COSTO DIRECTO</v>
          </cell>
        </row>
        <row r="753">
          <cell r="A753" t="str">
            <v>MA013</v>
          </cell>
          <cell r="B753" t="str">
            <v>MORTERO 1:4 EN OBRA (PEGA)</v>
          </cell>
          <cell r="C753">
            <v>601802</v>
          </cell>
          <cell r="D753">
            <v>601802</v>
          </cell>
          <cell r="E753" t="str">
            <v>M3</v>
          </cell>
          <cell r="F753" t="str">
            <v>N.D</v>
          </cell>
          <cell r="G753">
            <v>468135</v>
          </cell>
        </row>
        <row r="754">
          <cell r="A754">
            <v>468135</v>
          </cell>
          <cell r="B754">
            <v>468135</v>
          </cell>
          <cell r="C754">
            <v>468135</v>
          </cell>
          <cell r="D754">
            <v>468135</v>
          </cell>
          <cell r="E754">
            <v>468135</v>
          </cell>
          <cell r="F754">
            <v>468135</v>
          </cell>
          <cell r="G754">
            <v>468135</v>
          </cell>
        </row>
        <row r="755">
          <cell r="A755" t="str">
            <v>1. COSTOS DIRECTOS</v>
          </cell>
          <cell r="B755">
            <v>468135</v>
          </cell>
          <cell r="C755">
            <v>468135</v>
          </cell>
          <cell r="D755">
            <v>468135</v>
          </cell>
          <cell r="E755">
            <v>468135</v>
          </cell>
          <cell r="F755">
            <v>468135</v>
          </cell>
          <cell r="G755">
            <v>468135</v>
          </cell>
        </row>
        <row r="756">
          <cell r="A756">
            <v>468135</v>
          </cell>
          <cell r="B756">
            <v>468135</v>
          </cell>
          <cell r="C756">
            <v>468135</v>
          </cell>
          <cell r="D756">
            <v>468135</v>
          </cell>
          <cell r="E756">
            <v>468135</v>
          </cell>
          <cell r="F756">
            <v>468135</v>
          </cell>
          <cell r="G756">
            <v>468135</v>
          </cell>
        </row>
        <row r="757">
          <cell r="A757" t="str">
            <v>I. EQUIPO</v>
          </cell>
          <cell r="B757">
            <v>468135</v>
          </cell>
          <cell r="C757">
            <v>468135</v>
          </cell>
          <cell r="D757">
            <v>468135</v>
          </cell>
          <cell r="E757">
            <v>468135</v>
          </cell>
          <cell r="F757">
            <v>468135</v>
          </cell>
          <cell r="G757">
            <v>468135</v>
          </cell>
        </row>
        <row r="758">
          <cell r="A758" t="str">
            <v>CÓDIGO</v>
          </cell>
          <cell r="B758" t="str">
            <v>DESCRIPCIÓN</v>
          </cell>
          <cell r="C758">
            <v>468135</v>
          </cell>
          <cell r="D758" t="str">
            <v>UNIDAD</v>
          </cell>
          <cell r="E758" t="str">
            <v>TARIFA</v>
          </cell>
          <cell r="F758" t="str">
            <v>RENDIMIENTO</v>
          </cell>
          <cell r="G758" t="str">
            <v>VR. UNITARIO</v>
          </cell>
        </row>
        <row r="759">
          <cell r="A759" t="str">
            <v>EQ004</v>
          </cell>
          <cell r="B759" t="str">
            <v>CONCRETADORA 1.5 SACOS A GASOLINA</v>
          </cell>
          <cell r="C759">
            <v>468135</v>
          </cell>
          <cell r="D759" t="str">
            <v>DÍA</v>
          </cell>
          <cell r="E759">
            <v>62000</v>
          </cell>
          <cell r="F759">
            <v>8</v>
          </cell>
          <cell r="G759">
            <v>7750</v>
          </cell>
        </row>
        <row r="760">
          <cell r="A760" t="str">
            <v>EQ001</v>
          </cell>
          <cell r="B760" t="str">
            <v>HERRAMIENTA MENOR (10% DE LA MANO DE OBRA)</v>
          </cell>
          <cell r="C760">
            <v>7750</v>
          </cell>
          <cell r="D760" t="str">
            <v>%</v>
          </cell>
          <cell r="E760">
            <v>0.1</v>
          </cell>
          <cell r="F760">
            <v>42654</v>
          </cell>
          <cell r="G760">
            <v>4265.4000000000005</v>
          </cell>
        </row>
        <row r="761">
          <cell r="A761">
            <v>4265.3984375</v>
          </cell>
          <cell r="B761">
            <v>4265.3984375</v>
          </cell>
          <cell r="C761">
            <v>4265.3984375</v>
          </cell>
          <cell r="D761">
            <v>4265.3984375</v>
          </cell>
          <cell r="E761">
            <v>4265.3984375</v>
          </cell>
          <cell r="F761" t="str">
            <v>SUBTOTAL</v>
          </cell>
          <cell r="G761">
            <v>12015.400000000001</v>
          </cell>
        </row>
        <row r="762">
          <cell r="A762">
            <v>12015.3984375</v>
          </cell>
          <cell r="B762">
            <v>12015.3984375</v>
          </cell>
          <cell r="C762">
            <v>12015.3984375</v>
          </cell>
          <cell r="D762">
            <v>12015.3984375</v>
          </cell>
          <cell r="E762">
            <v>12015.3984375</v>
          </cell>
          <cell r="F762">
            <v>12015.3984375</v>
          </cell>
          <cell r="G762">
            <v>12015.3984375</v>
          </cell>
        </row>
        <row r="763">
          <cell r="A763" t="str">
            <v>II. MATERIALES</v>
          </cell>
          <cell r="B763">
            <v>12015.3984375</v>
          </cell>
          <cell r="C763">
            <v>12015.3984375</v>
          </cell>
          <cell r="D763">
            <v>12015.3984375</v>
          </cell>
          <cell r="E763">
            <v>12015.3984375</v>
          </cell>
          <cell r="F763">
            <v>12015.3984375</v>
          </cell>
          <cell r="G763">
            <v>12015.3984375</v>
          </cell>
        </row>
        <row r="764">
          <cell r="A764" t="str">
            <v>CÓDIGO</v>
          </cell>
          <cell r="B764" t="str">
            <v>DESCRIPCIÓN</v>
          </cell>
          <cell r="C764" t="str">
            <v>UNIDAD</v>
          </cell>
          <cell r="D764" t="str">
            <v>CANTIDAD</v>
          </cell>
          <cell r="E764" t="str">
            <v>DESP.</v>
          </cell>
          <cell r="F764" t="str">
            <v>PRECIO UNIT.</v>
          </cell>
          <cell r="G764" t="str">
            <v>VR. UNITARIO</v>
          </cell>
        </row>
        <row r="765">
          <cell r="A765" t="str">
            <v>MA020</v>
          </cell>
          <cell r="B765" t="str">
            <v>CEMENTO GRIS (50 KG) PORTLAND TIPO I</v>
          </cell>
          <cell r="C765" t="str">
            <v>SC</v>
          </cell>
          <cell r="D765">
            <v>7.28</v>
          </cell>
          <cell r="E765">
            <v>0.05</v>
          </cell>
          <cell r="F765">
            <v>39000</v>
          </cell>
          <cell r="G765">
            <v>298116</v>
          </cell>
        </row>
        <row r="766">
          <cell r="A766" t="str">
            <v>MA023</v>
          </cell>
          <cell r="B766" t="str">
            <v>ARENA FINA PARA CONCRETOS</v>
          </cell>
          <cell r="C766" t="str">
            <v>M3</v>
          </cell>
          <cell r="D766">
            <v>1.1599999999999999</v>
          </cell>
          <cell r="E766">
            <v>0.05</v>
          </cell>
          <cell r="F766">
            <v>50000</v>
          </cell>
          <cell r="G766">
            <v>60899.999999999993</v>
          </cell>
        </row>
        <row r="767">
          <cell r="A767" t="str">
            <v>MA025</v>
          </cell>
          <cell r="B767" t="str">
            <v>AGUA</v>
          </cell>
          <cell r="C767" t="str">
            <v>LT</v>
          </cell>
          <cell r="D767">
            <v>185</v>
          </cell>
          <cell r="E767">
            <v>0.1</v>
          </cell>
          <cell r="F767">
            <v>50</v>
          </cell>
          <cell r="G767">
            <v>10175</v>
          </cell>
        </row>
        <row r="768">
          <cell r="A768">
            <v>10175</v>
          </cell>
          <cell r="B768">
            <v>10175</v>
          </cell>
          <cell r="C768">
            <v>10175</v>
          </cell>
          <cell r="D768">
            <v>10175</v>
          </cell>
          <cell r="E768">
            <v>10175</v>
          </cell>
          <cell r="F768" t="str">
            <v>SUBTOTAL</v>
          </cell>
          <cell r="G768">
            <v>369191</v>
          </cell>
        </row>
        <row r="769">
          <cell r="A769">
            <v>369191</v>
          </cell>
          <cell r="B769">
            <v>369191</v>
          </cell>
          <cell r="C769">
            <v>369191</v>
          </cell>
          <cell r="D769">
            <v>369191</v>
          </cell>
          <cell r="E769">
            <v>369191</v>
          </cell>
          <cell r="F769">
            <v>369191</v>
          </cell>
          <cell r="G769">
            <v>369191</v>
          </cell>
        </row>
        <row r="770">
          <cell r="A770" t="str">
            <v>III. TRANSPORTES</v>
          </cell>
          <cell r="B770">
            <v>369191</v>
          </cell>
          <cell r="C770">
            <v>369191</v>
          </cell>
          <cell r="D770">
            <v>369191</v>
          </cell>
          <cell r="E770">
            <v>369191</v>
          </cell>
          <cell r="F770">
            <v>369191</v>
          </cell>
          <cell r="G770">
            <v>369191</v>
          </cell>
        </row>
        <row r="771">
          <cell r="A771" t="str">
            <v>CÓDIGO</v>
          </cell>
          <cell r="B771" t="str">
            <v>DESCRIPCIÓN</v>
          </cell>
          <cell r="C771" t="str">
            <v>TIPO</v>
          </cell>
          <cell r="D771" t="str">
            <v>VOLUMEN/PESO</v>
          </cell>
          <cell r="E771" t="str">
            <v>DISTANCIA</v>
          </cell>
          <cell r="F771" t="str">
            <v>TARIFA</v>
          </cell>
          <cell r="G771" t="str">
            <v>VR. UNITARIO</v>
          </cell>
        </row>
        <row r="772">
          <cell r="A772" t="str">
            <v>TR002</v>
          </cell>
          <cell r="B772" t="str">
            <v>TRANSPORTE DE MATERIALES DE PLAYA (ARENILLON, PIEDRA RODADA DE RIO DMAX=3/4") 0-10KM</v>
          </cell>
          <cell r="C772" t="str">
            <v>PLAYA</v>
          </cell>
          <cell r="D772">
            <v>1.218</v>
          </cell>
          <cell r="E772">
            <v>10</v>
          </cell>
          <cell r="F772">
            <v>3000</v>
          </cell>
          <cell r="G772">
            <v>36540</v>
          </cell>
        </row>
        <row r="773">
          <cell r="A773" t="str">
            <v>TR007</v>
          </cell>
          <cell r="B773" t="str">
            <v>TRANSPORTE DE INSUMOS GENERALES 0-10 KM</v>
          </cell>
          <cell r="C773" t="str">
            <v>INSUMOS</v>
          </cell>
          <cell r="D773">
            <v>0.36399999999999999</v>
          </cell>
          <cell r="E773">
            <v>5</v>
          </cell>
          <cell r="F773">
            <v>4250</v>
          </cell>
          <cell r="G773">
            <v>7734.9999999999991</v>
          </cell>
        </row>
        <row r="774">
          <cell r="A774">
            <v>7734.99609375</v>
          </cell>
          <cell r="B774">
            <v>7734.99609375</v>
          </cell>
          <cell r="C774">
            <v>7734.99609375</v>
          </cell>
          <cell r="D774">
            <v>7734.99609375</v>
          </cell>
          <cell r="E774">
            <v>7734.99609375</v>
          </cell>
          <cell r="F774" t="str">
            <v>SUBTOTAL</v>
          </cell>
          <cell r="G774">
            <v>44275</v>
          </cell>
        </row>
        <row r="775">
          <cell r="A775">
            <v>44275</v>
          </cell>
          <cell r="B775">
            <v>44275</v>
          </cell>
          <cell r="C775">
            <v>44275</v>
          </cell>
          <cell r="D775">
            <v>44275</v>
          </cell>
          <cell r="E775">
            <v>44275</v>
          </cell>
          <cell r="F775">
            <v>44275</v>
          </cell>
          <cell r="G775">
            <v>44275</v>
          </cell>
        </row>
        <row r="776">
          <cell r="A776" t="str">
            <v>IV. MANO DE OBRA</v>
          </cell>
          <cell r="B776">
            <v>44275</v>
          </cell>
          <cell r="C776">
            <v>44275</v>
          </cell>
          <cell r="D776">
            <v>44275</v>
          </cell>
          <cell r="E776">
            <v>44275</v>
          </cell>
          <cell r="F776">
            <v>44275</v>
          </cell>
          <cell r="G776">
            <v>44275</v>
          </cell>
        </row>
        <row r="777">
          <cell r="A777" t="str">
            <v>CÓDIGO</v>
          </cell>
          <cell r="B777" t="str">
            <v>CARGOS PERSONAL</v>
          </cell>
          <cell r="C777">
            <v>44275</v>
          </cell>
          <cell r="D777" t="str">
            <v>CANTIDAD</v>
          </cell>
          <cell r="E777" t="str">
            <v>JORNAL TOTAL</v>
          </cell>
          <cell r="F777" t="str">
            <v>RENDIMIENTO</v>
          </cell>
          <cell r="G777" t="str">
            <v>VR. UNITARIO</v>
          </cell>
        </row>
        <row r="778">
          <cell r="A778" t="str">
            <v>MO033</v>
          </cell>
          <cell r="B778" t="str">
            <v>OPERADOR EQUIPO LIVIANO</v>
          </cell>
          <cell r="C778">
            <v>44275</v>
          </cell>
          <cell r="D778">
            <v>1</v>
          </cell>
          <cell r="E778">
            <v>94854</v>
          </cell>
          <cell r="F778">
            <v>8</v>
          </cell>
          <cell r="G778">
            <v>11856.75</v>
          </cell>
        </row>
        <row r="779">
          <cell r="A779" t="str">
            <v>MO032</v>
          </cell>
          <cell r="B779" t="str">
            <v>AYUDANTE RASO</v>
          </cell>
          <cell r="C779">
            <v>11856.75</v>
          </cell>
          <cell r="D779">
            <v>3</v>
          </cell>
          <cell r="E779">
            <v>82126</v>
          </cell>
          <cell r="F779">
            <v>8</v>
          </cell>
          <cell r="G779">
            <v>30797.25</v>
          </cell>
        </row>
        <row r="780">
          <cell r="A780">
            <v>30797.25</v>
          </cell>
          <cell r="B780">
            <v>30797.25</v>
          </cell>
          <cell r="C780">
            <v>30797.25</v>
          </cell>
          <cell r="D780">
            <v>30797.25</v>
          </cell>
          <cell r="E780">
            <v>30797.25</v>
          </cell>
          <cell r="F780">
            <v>30797.25</v>
          </cell>
          <cell r="G780" t="str">
            <v/>
          </cell>
        </row>
        <row r="781">
          <cell r="A781" t="str">
            <v/>
          </cell>
          <cell r="B781">
            <v>30797.25</v>
          </cell>
          <cell r="C781">
            <v>30797.25</v>
          </cell>
          <cell r="D781">
            <v>30797.25</v>
          </cell>
          <cell r="E781" t="str">
            <v/>
          </cell>
          <cell r="F781" t="str">
            <v/>
          </cell>
          <cell r="G781" t="str">
            <v/>
          </cell>
        </row>
        <row r="782">
          <cell r="A782">
            <v>30797.25</v>
          </cell>
          <cell r="B782">
            <v>30797.25</v>
          </cell>
          <cell r="C782">
            <v>30797.25</v>
          </cell>
          <cell r="D782">
            <v>30797.25</v>
          </cell>
          <cell r="E782">
            <v>30797.25</v>
          </cell>
          <cell r="F782" t="str">
            <v>SUBTOTAL</v>
          </cell>
          <cell r="G782">
            <v>42654</v>
          </cell>
        </row>
        <row r="783">
          <cell r="A783">
            <v>42654</v>
          </cell>
          <cell r="B783">
            <v>42654</v>
          </cell>
          <cell r="C783">
            <v>42654</v>
          </cell>
          <cell r="D783">
            <v>42654</v>
          </cell>
          <cell r="E783">
            <v>42654</v>
          </cell>
          <cell r="F783">
            <v>42654</v>
          </cell>
          <cell r="G783">
            <v>42654</v>
          </cell>
        </row>
        <row r="784">
          <cell r="A784" t="str">
            <v>V. SERVICIOS</v>
          </cell>
          <cell r="B784">
            <v>42654</v>
          </cell>
          <cell r="C784">
            <v>42654</v>
          </cell>
          <cell r="D784">
            <v>42654</v>
          </cell>
          <cell r="E784">
            <v>42654</v>
          </cell>
          <cell r="F784">
            <v>42654</v>
          </cell>
          <cell r="G784">
            <v>42654</v>
          </cell>
        </row>
        <row r="785">
          <cell r="A785" t="str">
            <v>CÓDIGO</v>
          </cell>
          <cell r="B785" t="str">
            <v>DESCRIPCIÓN</v>
          </cell>
          <cell r="C785">
            <v>42654</v>
          </cell>
          <cell r="D785" t="str">
            <v>UNIDAD</v>
          </cell>
          <cell r="E785" t="str">
            <v>CANTIDAD</v>
          </cell>
          <cell r="F785" t="str">
            <v>PRECIO UNIT.</v>
          </cell>
          <cell r="G785" t="str">
            <v>VR. UNITARIO</v>
          </cell>
        </row>
        <row r="786">
          <cell r="A786" t="str">
            <v/>
          </cell>
          <cell r="B786">
            <v>42654</v>
          </cell>
          <cell r="C786">
            <v>42654</v>
          </cell>
          <cell r="D786" t="str">
            <v/>
          </cell>
          <cell r="E786">
            <v>42654</v>
          </cell>
          <cell r="F786" t="str">
            <v/>
          </cell>
          <cell r="G786" t="str">
            <v/>
          </cell>
        </row>
        <row r="787">
          <cell r="A787" t="str">
            <v/>
          </cell>
          <cell r="B787">
            <v>42654</v>
          </cell>
          <cell r="C787">
            <v>42654</v>
          </cell>
          <cell r="D787" t="str">
            <v/>
          </cell>
          <cell r="E787">
            <v>42654</v>
          </cell>
          <cell r="F787" t="str">
            <v/>
          </cell>
          <cell r="G787" t="str">
            <v/>
          </cell>
        </row>
        <row r="788">
          <cell r="A788" t="str">
            <v/>
          </cell>
          <cell r="B788">
            <v>42654</v>
          </cell>
          <cell r="C788">
            <v>42654</v>
          </cell>
          <cell r="D788" t="str">
            <v/>
          </cell>
          <cell r="E788">
            <v>42654</v>
          </cell>
          <cell r="F788" t="str">
            <v/>
          </cell>
          <cell r="G788" t="str">
            <v/>
          </cell>
        </row>
        <row r="789">
          <cell r="A789">
            <v>42654</v>
          </cell>
          <cell r="B789">
            <v>42654</v>
          </cell>
          <cell r="C789">
            <v>42654</v>
          </cell>
          <cell r="D789">
            <v>42654</v>
          </cell>
          <cell r="E789">
            <v>42654</v>
          </cell>
          <cell r="F789" t="str">
            <v>SUBTOTAL</v>
          </cell>
          <cell r="G789" t="str">
            <v/>
          </cell>
        </row>
        <row r="790">
          <cell r="A790">
            <v>42654</v>
          </cell>
          <cell r="B790">
            <v>42654</v>
          </cell>
          <cell r="C790">
            <v>42654</v>
          </cell>
          <cell r="D790">
            <v>42654</v>
          </cell>
          <cell r="E790">
            <v>42654</v>
          </cell>
          <cell r="F790">
            <v>42654</v>
          </cell>
          <cell r="G790">
            <v>42654</v>
          </cell>
        </row>
        <row r="791">
          <cell r="A791" t="str">
            <v>TOTAL COSTO DIRECTO</v>
          </cell>
          <cell r="B791">
            <v>42654</v>
          </cell>
          <cell r="C791">
            <v>42654</v>
          </cell>
          <cell r="D791">
            <v>42654</v>
          </cell>
          <cell r="E791">
            <v>42654</v>
          </cell>
          <cell r="F791">
            <v>42654</v>
          </cell>
          <cell r="G791">
            <v>468135</v>
          </cell>
        </row>
        <row r="792">
          <cell r="A792">
            <v>468135</v>
          </cell>
          <cell r="B792">
            <v>468135</v>
          </cell>
          <cell r="C792">
            <v>468135</v>
          </cell>
          <cell r="D792">
            <v>468135</v>
          </cell>
          <cell r="E792">
            <v>468135</v>
          </cell>
          <cell r="F792">
            <v>468135</v>
          </cell>
          <cell r="G792">
            <v>468135</v>
          </cell>
        </row>
        <row r="793">
          <cell r="A793" t="str">
            <v>2. COSTOS INDIRECTOS</v>
          </cell>
          <cell r="B793">
            <v>468135</v>
          </cell>
          <cell r="C793">
            <v>468135</v>
          </cell>
          <cell r="D793">
            <v>468135</v>
          </cell>
          <cell r="E793">
            <v>468135</v>
          </cell>
          <cell r="F793">
            <v>468135</v>
          </cell>
          <cell r="G793">
            <v>468135</v>
          </cell>
        </row>
        <row r="794">
          <cell r="A794">
            <v>468135</v>
          </cell>
          <cell r="B794">
            <v>468135</v>
          </cell>
          <cell r="C794">
            <v>468135</v>
          </cell>
          <cell r="D794">
            <v>468135</v>
          </cell>
          <cell r="E794">
            <v>468135</v>
          </cell>
          <cell r="F794">
            <v>468135</v>
          </cell>
          <cell r="G794">
            <v>468135</v>
          </cell>
        </row>
        <row r="795">
          <cell r="A795" t="str">
            <v>DESCRIPCIÓN</v>
          </cell>
          <cell r="B795">
            <v>468135</v>
          </cell>
          <cell r="C795">
            <v>468135</v>
          </cell>
          <cell r="D795">
            <v>468135</v>
          </cell>
          <cell r="E795">
            <v>468135</v>
          </cell>
          <cell r="F795" t="str">
            <v>PORCENTAJE</v>
          </cell>
          <cell r="G795" t="str">
            <v>VALOR TOTAL</v>
          </cell>
        </row>
        <row r="796">
          <cell r="A796" t="str">
            <v>ADMINISTRACION</v>
          </cell>
          <cell r="B796">
            <v>468135</v>
          </cell>
          <cell r="C796">
            <v>468135</v>
          </cell>
          <cell r="D796">
            <v>468135</v>
          </cell>
          <cell r="E796">
            <v>468135</v>
          </cell>
          <cell r="F796">
            <v>0.23780000000000001</v>
          </cell>
          <cell r="G796">
            <v>111322.50300000001</v>
          </cell>
        </row>
        <row r="797">
          <cell r="A797" t="str">
            <v>IMPREVISTOS</v>
          </cell>
          <cell r="B797">
            <v>111322.5</v>
          </cell>
          <cell r="C797">
            <v>111322.5</v>
          </cell>
          <cell r="D797">
            <v>111322.5</v>
          </cell>
          <cell r="E797">
            <v>111322.5</v>
          </cell>
          <cell r="F797" t="str">
            <v/>
          </cell>
          <cell r="G797" t="str">
            <v/>
          </cell>
        </row>
        <row r="798">
          <cell r="A798" t="str">
            <v>UTILIDADES</v>
          </cell>
          <cell r="B798">
            <v>111322.5</v>
          </cell>
          <cell r="C798">
            <v>111322.5</v>
          </cell>
          <cell r="D798">
            <v>111322.5</v>
          </cell>
          <cell r="E798">
            <v>111322.5</v>
          </cell>
          <cell r="F798">
            <v>0.05</v>
          </cell>
          <cell r="G798">
            <v>23406.75</v>
          </cell>
        </row>
        <row r="799">
          <cell r="A799" t="str">
            <v>TOTAL COSTO INDIRECTO</v>
          </cell>
          <cell r="B799">
            <v>23406.75</v>
          </cell>
          <cell r="C799">
            <v>23406.75</v>
          </cell>
          <cell r="D799">
            <v>23406.75</v>
          </cell>
          <cell r="E799">
            <v>23406.75</v>
          </cell>
          <cell r="F799">
            <v>0.2878</v>
          </cell>
          <cell r="G799">
            <v>134729</v>
          </cell>
        </row>
        <row r="800">
          <cell r="A800">
            <v>134729</v>
          </cell>
          <cell r="B800">
            <v>134729</v>
          </cell>
          <cell r="C800">
            <v>134729</v>
          </cell>
          <cell r="D800">
            <v>134729</v>
          </cell>
          <cell r="E800">
            <v>134729</v>
          </cell>
          <cell r="F800">
            <v>134729</v>
          </cell>
          <cell r="G800">
            <v>134729</v>
          </cell>
        </row>
        <row r="801">
          <cell r="A801" t="str">
            <v>PRECIO UNITARIO TOTAL APROXIMADO AL PESO</v>
          </cell>
          <cell r="B801">
            <v>134729</v>
          </cell>
          <cell r="C801">
            <v>134729</v>
          </cell>
          <cell r="D801">
            <v>134729</v>
          </cell>
          <cell r="E801">
            <v>134729</v>
          </cell>
          <cell r="F801">
            <v>134729</v>
          </cell>
          <cell r="G801">
            <v>602864</v>
          </cell>
        </row>
        <row r="802">
          <cell r="A802">
            <v>602864</v>
          </cell>
          <cell r="B802">
            <v>602864</v>
          </cell>
          <cell r="C802">
            <v>602864</v>
          </cell>
          <cell r="D802">
            <v>602864</v>
          </cell>
          <cell r="E802">
            <v>602864</v>
          </cell>
          <cell r="F802">
            <v>602864</v>
          </cell>
          <cell r="G802">
            <v>602864</v>
          </cell>
        </row>
        <row r="803">
          <cell r="A803">
            <v>602864</v>
          </cell>
          <cell r="B803">
            <v>602864</v>
          </cell>
          <cell r="C803">
            <v>602864</v>
          </cell>
          <cell r="D803">
            <v>602864</v>
          </cell>
          <cell r="E803">
            <v>602864</v>
          </cell>
          <cell r="F803">
            <v>602864</v>
          </cell>
          <cell r="G803">
            <v>602864</v>
          </cell>
        </row>
        <row r="804">
          <cell r="A804">
            <v>602864</v>
          </cell>
          <cell r="B804" t="str">
            <v>SECRETARIA DE PLANEACIÓN E INFRAESTRUCTURA</v>
          </cell>
          <cell r="C804">
            <v>602864</v>
          </cell>
          <cell r="D804">
            <v>602864</v>
          </cell>
          <cell r="E804">
            <v>602864</v>
          </cell>
          <cell r="F804">
            <v>602864</v>
          </cell>
          <cell r="G804">
            <v>602864</v>
          </cell>
        </row>
        <row r="805">
          <cell r="A805">
            <v>602864</v>
          </cell>
          <cell r="B805">
            <v>602864</v>
          </cell>
          <cell r="C805">
            <v>602864</v>
          </cell>
          <cell r="D805">
            <v>602864</v>
          </cell>
          <cell r="E805">
            <v>602864</v>
          </cell>
          <cell r="F805">
            <v>602864</v>
          </cell>
          <cell r="G805">
            <v>602864</v>
          </cell>
        </row>
        <row r="806">
          <cell r="A806">
            <v>602864</v>
          </cell>
          <cell r="B806">
            <v>602864</v>
          </cell>
          <cell r="C806">
            <v>602864</v>
          </cell>
          <cell r="D806" t="str">
            <v>FIRMA RESPONSABLE</v>
          </cell>
          <cell r="E806">
            <v>602864</v>
          </cell>
          <cell r="F806">
            <v>602864</v>
          </cell>
          <cell r="G806">
            <v>602864</v>
          </cell>
        </row>
      </sheetData>
      <sheetData sheetId="13"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 t="str">
            <v>EQ001</v>
          </cell>
          <cell r="B8" t="str">
            <v>HERRAMIENTA MENOR (10% DE LA MANO DE OBRA)</v>
          </cell>
          <cell r="C8" t="str">
            <v>%</v>
          </cell>
          <cell r="D8">
            <v>0.1</v>
          </cell>
        </row>
        <row r="9">
          <cell r="A9" t="str">
            <v>EQ002</v>
          </cell>
          <cell r="B9" t="str">
            <v>ESTACIÓN TOTAL Y NIVEL DE PRECISION</v>
          </cell>
          <cell r="C9" t="str">
            <v>DÍA</v>
          </cell>
          <cell r="D9">
            <v>90000</v>
          </cell>
        </row>
        <row r="10">
          <cell r="A10" t="str">
            <v>EQ003</v>
          </cell>
          <cell r="B10" t="str">
            <v>NIVEL DE PRECISIÓN</v>
          </cell>
          <cell r="C10" t="str">
            <v>DÍA</v>
          </cell>
          <cell r="D10">
            <v>52000</v>
          </cell>
        </row>
        <row r="11">
          <cell r="A11" t="str">
            <v>EQ004</v>
          </cell>
          <cell r="B11" t="str">
            <v>CONCRETADORA 1.5 SACOS A GASOLINA</v>
          </cell>
          <cell r="C11" t="str">
            <v>DÍA</v>
          </cell>
          <cell r="D11">
            <v>62000</v>
          </cell>
        </row>
        <row r="12">
          <cell r="A12" t="str">
            <v>EQ005</v>
          </cell>
          <cell r="B12" t="str">
            <v>VEHÍCULO DOBLE TRACCIÓN, DOBLE CABINA, 2000 CC O SUPERIOR (MODELO 2015 O SUPERIOR)  TARIFA DE ALQUILER TIEMPO COMPLETO, INCLUYE COMBUSTIBLE Y CONDUCTOR. SE DEBE GARANTIZAR PERMANENCIA DE LOS VEHÍCULOS DURANTE TODA LA EJECUCIÓN DEL PROYECTO.</v>
          </cell>
          <cell r="C12" t="str">
            <v>MES</v>
          </cell>
          <cell r="D12">
            <v>5513000</v>
          </cell>
        </row>
        <row r="13">
          <cell r="A13" t="str">
            <v>EQ006</v>
          </cell>
          <cell r="B13" t="str">
            <v>Motosierra a gasolina [dia]</v>
          </cell>
          <cell r="C13" t="str">
            <v>DIA</v>
          </cell>
          <cell r="D13">
            <v>61000</v>
          </cell>
        </row>
        <row r="14">
          <cell r="A14" t="str">
            <v>EQ007</v>
          </cell>
          <cell r="B14" t="str">
            <v>TARIFA PUESTO DE TRABAJO DEL PERSONAL DE OFICINA DE CAMPO, INCLUYE: ALQUILER DE UN (1) EQUIPO DE COMPUTO COMPLETO, ESCRITORIO, SILLA Y OTROS ENSERES DE OFICINA POR PUESTO DE TRABAJO</v>
          </cell>
          <cell r="C14" t="str">
            <v>MES</v>
          </cell>
          <cell r="D14">
            <v>50000</v>
          </cell>
        </row>
        <row r="15">
          <cell r="A15" t="str">
            <v>EQ008</v>
          </cell>
          <cell r="B15" t="str">
            <v>IMPRESORA EN OBRA (ALQUILER)</v>
          </cell>
          <cell r="C15" t="str">
            <v>MES</v>
          </cell>
          <cell r="D15">
            <v>40000</v>
          </cell>
        </row>
        <row r="16">
          <cell r="A16" t="str">
            <v>EQ009</v>
          </cell>
          <cell r="B16" t="str">
            <v>COMUNICACIONES (TELÉFONO, FAX, CELULAR, INTERNET, ETC.) MENSUAL EN CAMPO</v>
          </cell>
          <cell r="C16" t="str">
            <v>MES</v>
          </cell>
          <cell r="D16">
            <v>40000</v>
          </cell>
        </row>
        <row r="17">
          <cell r="A17" t="str">
            <v>EQ010</v>
          </cell>
          <cell r="B17" t="str">
            <v>RADIOTELÉFONOS PARE-SIGA</v>
          </cell>
          <cell r="C17" t="str">
            <v>MES</v>
          </cell>
          <cell r="D17">
            <v>51800</v>
          </cell>
        </row>
        <row r="18">
          <cell r="A18" t="str">
            <v>EQ011</v>
          </cell>
          <cell r="B18" t="str">
            <v>ALQUILER BAÑOS PORTÁTILES + MANTENIMIENTO Y LIMPIEZA</v>
          </cell>
          <cell r="C18" t="str">
            <v>MES</v>
          </cell>
          <cell r="D18">
            <v>1200000</v>
          </cell>
        </row>
        <row r="19">
          <cell r="A19" t="str">
            <v>EQ012</v>
          </cell>
          <cell r="B19" t="str">
            <v>EQUIPO COMPLETO PARA GEORREFERENCIACIÓN Y CAPTURA , ALMACENAMIENTO, ANALISIS, TRANSFORMACIÓN Y PRESENTACIÓN DE TODA LA INFORMACIÓN GEOGRÁFICA Y SUS ATRIBUTOS, INCLUYE SOFTWARE</v>
          </cell>
          <cell r="C19" t="str">
            <v>MES</v>
          </cell>
          <cell r="D19">
            <v>650000</v>
          </cell>
        </row>
        <row r="20">
          <cell r="A20" t="str">
            <v>EQ013</v>
          </cell>
          <cell r="B20" t="str">
            <v>Andamio estructural multidireccional modulo estandar 1.4 x
1.4 x 2 m</v>
          </cell>
          <cell r="C20" t="str">
            <v>DIA</v>
          </cell>
          <cell r="D20">
            <v>25000</v>
          </cell>
        </row>
        <row r="21">
          <cell r="A21" t="str">
            <v>EQ014</v>
          </cell>
          <cell r="B21" t="str">
            <v>RETROEXCAVADORA ORUGA</v>
          </cell>
          <cell r="C21" t="str">
            <v>HORA</v>
          </cell>
          <cell r="D21">
            <v>232050</v>
          </cell>
        </row>
        <row r="22">
          <cell r="A22" t="str">
            <v>EQ015</v>
          </cell>
          <cell r="B22" t="str">
            <v>Taco metalico corto 1.80 - 2.80m [dia]</v>
          </cell>
          <cell r="C22" t="str">
            <v>DIA</v>
          </cell>
          <cell r="D22">
            <v>300</v>
          </cell>
        </row>
        <row r="23">
          <cell r="A23" t="str">
            <v>EQ016</v>
          </cell>
          <cell r="B23" t="str">
            <v>COMPACTADOR VIBRATORIO INGERSOLL RAND DD-110HF O EQUIVALENTE</v>
          </cell>
          <cell r="C23" t="str">
            <v>HORA</v>
          </cell>
          <cell r="D23">
            <v>180000</v>
          </cell>
        </row>
        <row r="24">
          <cell r="A24" t="str">
            <v>EQ017</v>
          </cell>
          <cell r="B24" t="str">
            <v>MOTONIVELADORA CATERPILLAR 120 - 140</v>
          </cell>
          <cell r="C24" t="str">
            <v>HORA</v>
          </cell>
          <cell r="D24">
            <v>250000</v>
          </cell>
        </row>
        <row r="25">
          <cell r="A25" t="str">
            <v>EQ018</v>
          </cell>
          <cell r="B25" t="str">
            <v>Guadañadora, Cilindraje 41.5 cc, longitud del mango 1450
mm [dia]</v>
          </cell>
          <cell r="C25" t="str">
            <v>DIA</v>
          </cell>
          <cell r="D25">
            <v>52000</v>
          </cell>
        </row>
        <row r="26">
          <cell r="A26" t="str">
            <v>EQ019</v>
          </cell>
          <cell r="B26" t="str">
            <v>COMPACTADOR TIPO CANGURO (INCLUYE COMBUSTIBLE) (DIA)</v>
          </cell>
          <cell r="C26" t="str">
            <v>DÍA</v>
          </cell>
          <cell r="D26">
            <v>82000</v>
          </cell>
        </row>
        <row r="27">
          <cell r="A27" t="str">
            <v>EQ020</v>
          </cell>
          <cell r="B27" t="str">
            <v>RETROEXCAVADORA LLANTA</v>
          </cell>
          <cell r="C27" t="str">
            <v>HORA</v>
          </cell>
          <cell r="D27">
            <v>149800</v>
          </cell>
        </row>
        <row r="28">
          <cell r="A28" t="str">
            <v>EQ021</v>
          </cell>
          <cell r="B28" t="str">
            <v>COMPACTADOR VIBRATORIO 11 TON.</v>
          </cell>
          <cell r="C28" t="str">
            <v>HORA</v>
          </cell>
          <cell r="D28">
            <v>122800</v>
          </cell>
        </row>
        <row r="29">
          <cell r="A29" t="str">
            <v>EQ022</v>
          </cell>
          <cell r="B29" t="str">
            <v>CIZALLA DE BANCO CORTA PERNO, INCLUYE DADOS</v>
          </cell>
          <cell r="C29" t="str">
            <v>HORA</v>
          </cell>
          <cell r="D29">
            <v>1870</v>
          </cell>
        </row>
        <row r="30">
          <cell r="A30" t="str">
            <v>EQ023</v>
          </cell>
          <cell r="B30" t="str">
            <v>SIERRA CIRCULAR  MANUAL PARA 8 1/4" (dia)</v>
          </cell>
          <cell r="C30" t="str">
            <v>DÍA</v>
          </cell>
          <cell r="D30">
            <v>20000</v>
          </cell>
        </row>
        <row r="31">
          <cell r="A31" t="str">
            <v>EQ024</v>
          </cell>
          <cell r="B31" t="str">
            <v>VIBRADOR DE CONCRETO A GASOLINA (ALQUILER)</v>
          </cell>
          <cell r="C31" t="str">
            <v>DÍA</v>
          </cell>
          <cell r="D31">
            <v>62000</v>
          </cell>
        </row>
        <row r="32">
          <cell r="A32" t="str">
            <v>EQ025</v>
          </cell>
          <cell r="B32" t="str">
            <v>TALADRO PERCUTOR 5/8" (DIA)</v>
          </cell>
          <cell r="C32" t="str">
            <v>DIA</v>
          </cell>
          <cell r="D32">
            <v>40000</v>
          </cell>
        </row>
        <row r="33">
          <cell r="A33" t="str">
            <v>EQ026</v>
          </cell>
          <cell r="B33" t="str">
            <v>VEHÍCULO DELINEADOR PARA PINTAR LÍNEAS DE 10 A 20 CM</v>
          </cell>
          <cell r="C33" t="str">
            <v>DÍA</v>
          </cell>
          <cell r="D33">
            <v>149880</v>
          </cell>
        </row>
        <row r="34">
          <cell r="A34" t="str">
            <v>EQ027</v>
          </cell>
          <cell r="B34" t="str">
            <v>CAMIONETA D300</v>
          </cell>
          <cell r="C34" t="str">
            <v>DÍA</v>
          </cell>
          <cell r="D34">
            <v>281800</v>
          </cell>
        </row>
        <row r="35">
          <cell r="A35" t="str">
            <v>EQ028</v>
          </cell>
          <cell r="B35" t="str">
            <v>Planta Gasolina 110volts/220volts 8 Kva [dia]</v>
          </cell>
          <cell r="C35" t="str">
            <v>DIA</v>
          </cell>
          <cell r="D35">
            <v>80000</v>
          </cell>
        </row>
        <row r="36">
          <cell r="A36" t="str">
            <v>EQ029</v>
          </cell>
          <cell r="B36" t="str">
            <v>COMPRENSOR NEUMATICO. UN MARTILLO, OPERADOR Y COMBUSTIBLE (HR)</v>
          </cell>
          <cell r="C36" t="str">
            <v>HORA</v>
          </cell>
          <cell r="D36">
            <v>92000</v>
          </cell>
        </row>
        <row r="37">
          <cell r="A37" t="str">
            <v>EQ030</v>
          </cell>
          <cell r="B37" t="str">
            <v xml:space="preserve">FORMALETA METALICA (CONCRETO HIDRAULICO) </v>
          </cell>
          <cell r="C37" t="str">
            <v>DIA</v>
          </cell>
          <cell r="D37">
            <v>68000</v>
          </cell>
        </row>
        <row r="38">
          <cell r="A38" t="str">
            <v>EQ031</v>
          </cell>
          <cell r="B38" t="str">
            <v>CIZALLA MANUAL</v>
          </cell>
          <cell r="C38" t="str">
            <v>DIA</v>
          </cell>
          <cell r="D38">
            <v>3000</v>
          </cell>
        </row>
        <row r="39">
          <cell r="A39" t="str">
            <v>EQ032</v>
          </cell>
          <cell r="B39" t="str">
            <v>VOLQUETA 15 M3</v>
          </cell>
          <cell r="C39" t="str">
            <v>HORA</v>
          </cell>
          <cell r="D39">
            <v>90000</v>
          </cell>
        </row>
        <row r="40">
          <cell r="A40" t="str">
            <v>EQ033</v>
          </cell>
          <cell r="B40" t="str">
            <v xml:space="preserve">CORTADORA DE PAVIMENTOS </v>
          </cell>
          <cell r="C40" t="str">
            <v>HORA</v>
          </cell>
          <cell r="D40">
            <v>15000</v>
          </cell>
        </row>
        <row r="41">
          <cell r="A41" t="str">
            <v>EQ034</v>
          </cell>
          <cell r="B41" t="str">
            <v>Formaleta de cuerpo MH D=1,20m</v>
          </cell>
          <cell r="C41" t="str">
            <v>DIA</v>
          </cell>
          <cell r="D41">
            <v>60000</v>
          </cell>
        </row>
        <row r="42">
          <cell r="A42" t="str">
            <v>EQ035</v>
          </cell>
          <cell r="B42" t="str">
            <v>RETROEXCAVADORA DE ORUGA CON MARTILLO</v>
          </cell>
          <cell r="C42" t="str">
            <v>HR</v>
          </cell>
          <cell r="D42">
            <v>260000</v>
          </cell>
        </row>
        <row r="43">
          <cell r="A43" t="str">
            <v>EQ036</v>
          </cell>
          <cell r="B43" t="str">
            <v xml:space="preserve">TALADRO PERCUTOR </v>
          </cell>
          <cell r="C43" t="str">
            <v xml:space="preserve">DIA </v>
          </cell>
          <cell r="D43">
            <v>60000</v>
          </cell>
        </row>
        <row r="44">
          <cell r="A44" t="str">
            <v>EQ037</v>
          </cell>
          <cell r="B44" t="str">
            <v xml:space="preserve">PULIDORA DE CORTE </v>
          </cell>
          <cell r="C44" t="str">
            <v xml:space="preserve">DIA </v>
          </cell>
          <cell r="D44">
            <v>30000</v>
          </cell>
        </row>
        <row r="45">
          <cell r="A45">
            <v>30000</v>
          </cell>
          <cell r="B45">
            <v>30000</v>
          </cell>
          <cell r="C45">
            <v>30000</v>
          </cell>
          <cell r="D45">
            <v>30000</v>
          </cell>
        </row>
        <row r="46">
          <cell r="A46">
            <v>30000</v>
          </cell>
          <cell r="B46">
            <v>30000</v>
          </cell>
          <cell r="C46">
            <v>30000</v>
          </cell>
          <cell r="D46">
            <v>30000</v>
          </cell>
        </row>
        <row r="48">
          <cell r="B48" t="str">
            <v>MARLON A PEREZ HERRERA</v>
          </cell>
        </row>
        <row r="49">
          <cell r="B49" t="str">
            <v>INGENIERO BANCO DE PROYECTOS</v>
          </cell>
        </row>
      </sheetData>
      <sheetData sheetId="14"/>
      <sheetData sheetId="15"/>
      <sheetData sheetId="16">
        <row r="7">
          <cell r="A7" t="str">
            <v>CÓDIGO</v>
          </cell>
          <cell r="B7" t="str">
            <v>CARGO</v>
          </cell>
          <cell r="C7" t="str">
            <v>CLASE</v>
          </cell>
          <cell r="D7" t="str">
            <v>SALARIO MENSUAL</v>
          </cell>
          <cell r="E7" t="str">
            <v>FACTOR PRESTACIONAL</v>
          </cell>
          <cell r="F7" t="str">
            <v>JORNAL</v>
          </cell>
          <cell r="G7" t="str">
            <v>PRESTACIONES</v>
          </cell>
          <cell r="H7" t="str">
            <v>JORNAL TOTAL</v>
          </cell>
        </row>
        <row r="8">
          <cell r="A8" t="str">
            <v>MO001</v>
          </cell>
          <cell r="B8" t="str">
            <v>DIRECTOR DE OBRA</v>
          </cell>
          <cell r="C8" t="str">
            <v>ADMÓN</v>
          </cell>
          <cell r="D8">
            <v>6500000</v>
          </cell>
          <cell r="E8">
            <v>1.5</v>
          </cell>
          <cell r="F8">
            <v>213699</v>
          </cell>
          <cell r="G8">
            <v>106911</v>
          </cell>
          <cell r="H8">
            <v>320610</v>
          </cell>
        </row>
        <row r="9">
          <cell r="A9" t="str">
            <v>MO002</v>
          </cell>
          <cell r="B9" t="str">
            <v>DIRECTOR DE INTERVENTORÍA</v>
          </cell>
          <cell r="C9" t="str">
            <v>ADMÓN</v>
          </cell>
          <cell r="D9">
            <v>6500000</v>
          </cell>
          <cell r="E9">
            <v>1.5</v>
          </cell>
          <cell r="F9">
            <v>213699</v>
          </cell>
          <cell r="G9">
            <v>106911</v>
          </cell>
          <cell r="H9">
            <v>320610</v>
          </cell>
        </row>
        <row r="10">
          <cell r="A10" t="str">
            <v>MO003</v>
          </cell>
          <cell r="B10" t="str">
            <v>RESIDENTE DE OBRA</v>
          </cell>
          <cell r="C10" t="str">
            <v>ADMÓN</v>
          </cell>
          <cell r="D10">
            <v>3900000</v>
          </cell>
          <cell r="E10">
            <v>1.51</v>
          </cell>
          <cell r="F10">
            <v>128219</v>
          </cell>
          <cell r="G10">
            <v>65112</v>
          </cell>
          <cell r="H10">
            <v>193331</v>
          </cell>
        </row>
        <row r="11">
          <cell r="A11" t="str">
            <v>MO004</v>
          </cell>
          <cell r="B11" t="str">
            <v>RESIDENTE DE INTERVENTORÍA</v>
          </cell>
          <cell r="C11" t="str">
            <v>ADMÓN</v>
          </cell>
          <cell r="D11">
            <v>3900000</v>
          </cell>
          <cell r="E11">
            <v>1.51</v>
          </cell>
          <cell r="F11">
            <v>128219</v>
          </cell>
          <cell r="G11">
            <v>65112</v>
          </cell>
          <cell r="H11">
            <v>193331</v>
          </cell>
        </row>
        <row r="12">
          <cell r="A12" t="str">
            <v>MO005</v>
          </cell>
          <cell r="B12" t="str">
            <v>RESIDENTE AMBIENTAL</v>
          </cell>
          <cell r="C12" t="str">
            <v>ADMÓN</v>
          </cell>
          <cell r="D12">
            <v>3510000</v>
          </cell>
          <cell r="E12">
            <v>1.51</v>
          </cell>
          <cell r="F12">
            <v>115397</v>
          </cell>
          <cell r="G12">
            <v>58842</v>
          </cell>
          <cell r="H12">
            <v>174239</v>
          </cell>
        </row>
        <row r="13">
          <cell r="A13" t="str">
            <v>MO006</v>
          </cell>
          <cell r="B13" t="str">
            <v>RESIDENTE SOCIAL</v>
          </cell>
          <cell r="C13" t="str">
            <v>ADMÓN</v>
          </cell>
          <cell r="D13">
            <v>3900000</v>
          </cell>
          <cell r="E13">
            <v>1.51</v>
          </cell>
          <cell r="F13">
            <v>128219</v>
          </cell>
          <cell r="G13">
            <v>65112</v>
          </cell>
          <cell r="H13">
            <v>193331</v>
          </cell>
        </row>
        <row r="14">
          <cell r="A14" t="str">
            <v>MO007</v>
          </cell>
          <cell r="B14" t="str">
            <v>AUXILIAR DE RESIDENCIA</v>
          </cell>
          <cell r="C14" t="str">
            <v>ADMÓN</v>
          </cell>
          <cell r="D14">
            <v>2600000</v>
          </cell>
          <cell r="E14">
            <v>1.62</v>
          </cell>
          <cell r="F14">
            <v>85479</v>
          </cell>
          <cell r="G14">
            <v>53178</v>
          </cell>
          <cell r="H14">
            <v>138657</v>
          </cell>
        </row>
        <row r="15">
          <cell r="A15" t="str">
            <v>MO008</v>
          </cell>
          <cell r="B15" t="str">
            <v>TECNÓLOGO SST</v>
          </cell>
          <cell r="C15" t="str">
            <v>ADMÓN</v>
          </cell>
          <cell r="D15">
            <v>2990000</v>
          </cell>
          <cell r="E15">
            <v>1.51</v>
          </cell>
          <cell r="F15">
            <v>98301</v>
          </cell>
          <cell r="G15">
            <v>50482</v>
          </cell>
          <cell r="H15">
            <v>148783</v>
          </cell>
        </row>
        <row r="16">
          <cell r="A16" t="str">
            <v>MO009</v>
          </cell>
          <cell r="B16" t="str">
            <v>ASESOR LEGAL</v>
          </cell>
          <cell r="C16" t="str">
            <v>ADMÓN</v>
          </cell>
          <cell r="D16">
            <v>8710000</v>
          </cell>
          <cell r="E16">
            <v>1.5</v>
          </cell>
          <cell r="F16">
            <v>286356</v>
          </cell>
          <cell r="G16">
            <v>142441</v>
          </cell>
          <cell r="H16">
            <v>428797</v>
          </cell>
        </row>
        <row r="17">
          <cell r="A17" t="str">
            <v>MO010</v>
          </cell>
          <cell r="B17" t="str">
            <v>CONTADOR</v>
          </cell>
          <cell r="C17" t="str">
            <v>ADMÓN</v>
          </cell>
          <cell r="D17">
            <v>5980000</v>
          </cell>
          <cell r="E17">
            <v>1.5</v>
          </cell>
          <cell r="F17">
            <v>196603</v>
          </cell>
          <cell r="G17">
            <v>98551</v>
          </cell>
          <cell r="H17">
            <v>295154</v>
          </cell>
        </row>
        <row r="18">
          <cell r="A18" t="str">
            <v>MO011</v>
          </cell>
          <cell r="B18" t="str">
            <v>ALMACENISTA</v>
          </cell>
          <cell r="C18" t="str">
            <v>ADMÓN</v>
          </cell>
          <cell r="D18">
            <v>2405000</v>
          </cell>
          <cell r="E18">
            <v>1.63</v>
          </cell>
          <cell r="F18">
            <v>79068</v>
          </cell>
          <cell r="G18">
            <v>50043</v>
          </cell>
          <cell r="H18">
            <v>129111</v>
          </cell>
        </row>
        <row r="19">
          <cell r="A19" t="str">
            <v>MO012</v>
          </cell>
          <cell r="B19" t="str">
            <v>AUXILIAR DE ALMACÉN</v>
          </cell>
          <cell r="C19" t="str">
            <v>ADMÓN</v>
          </cell>
          <cell r="D19">
            <v>1885000</v>
          </cell>
          <cell r="E19">
            <v>1.67</v>
          </cell>
          <cell r="F19">
            <v>61973</v>
          </cell>
          <cell r="G19">
            <v>41683</v>
          </cell>
          <cell r="H19">
            <v>103656</v>
          </cell>
        </row>
        <row r="20">
          <cell r="A20" t="str">
            <v>MO013</v>
          </cell>
          <cell r="B20" t="str">
            <v>SECRETARIA</v>
          </cell>
          <cell r="C20" t="str">
            <v>ADMÓN</v>
          </cell>
          <cell r="D20">
            <v>1300000</v>
          </cell>
          <cell r="E20">
            <v>1.76</v>
          </cell>
          <cell r="F20">
            <v>42740</v>
          </cell>
          <cell r="G20">
            <v>32278</v>
          </cell>
          <cell r="H20">
            <v>75018</v>
          </cell>
        </row>
        <row r="21">
          <cell r="A21" t="str">
            <v>MO014</v>
          </cell>
          <cell r="B21" t="str">
            <v>MENSAJERO</v>
          </cell>
          <cell r="C21" t="str">
            <v>ADMÓN</v>
          </cell>
          <cell r="D21">
            <v>1300000</v>
          </cell>
          <cell r="E21">
            <v>1.76</v>
          </cell>
          <cell r="F21">
            <v>42740</v>
          </cell>
          <cell r="G21">
            <v>32278</v>
          </cell>
          <cell r="H21">
            <v>75018</v>
          </cell>
        </row>
        <row r="22">
          <cell r="A22" t="str">
            <v>MO015</v>
          </cell>
          <cell r="B22" t="str">
            <v>VIGILANTE</v>
          </cell>
          <cell r="C22" t="str">
            <v>ADMÓN</v>
          </cell>
          <cell r="D22">
            <v>1300000</v>
          </cell>
          <cell r="E22">
            <v>1.76</v>
          </cell>
          <cell r="F22">
            <v>42740</v>
          </cell>
          <cell r="G22">
            <v>32278</v>
          </cell>
          <cell r="H22">
            <v>75018</v>
          </cell>
        </row>
        <row r="23">
          <cell r="A23" t="str">
            <v>MO016</v>
          </cell>
          <cell r="B23" t="str">
            <v>TOPÓGRAFO</v>
          </cell>
          <cell r="C23" t="str">
            <v>OBRA</v>
          </cell>
          <cell r="D23">
            <v>6240000</v>
          </cell>
          <cell r="E23">
            <v>1.5</v>
          </cell>
          <cell r="F23">
            <v>205151</v>
          </cell>
          <cell r="G23">
            <v>103475</v>
          </cell>
          <cell r="H23">
            <v>308626</v>
          </cell>
        </row>
        <row r="24">
          <cell r="A24" t="str">
            <v>MO017</v>
          </cell>
          <cell r="B24" t="str">
            <v>CADENERO 1</v>
          </cell>
          <cell r="C24" t="str">
            <v>OBRA</v>
          </cell>
          <cell r="D24">
            <v>3055000</v>
          </cell>
          <cell r="E24">
            <v>1.53</v>
          </cell>
          <cell r="F24">
            <v>100438</v>
          </cell>
          <cell r="G24">
            <v>53307</v>
          </cell>
          <cell r="H24">
            <v>153745</v>
          </cell>
        </row>
        <row r="25">
          <cell r="A25" t="str">
            <v>MO018</v>
          </cell>
          <cell r="B25" t="str">
            <v>CADENERO 2</v>
          </cell>
          <cell r="C25" t="str">
            <v>OBRA</v>
          </cell>
          <cell r="D25">
            <v>1755000</v>
          </cell>
          <cell r="E25">
            <v>1.7</v>
          </cell>
          <cell r="F25">
            <v>57699</v>
          </cell>
          <cell r="G25">
            <v>40337</v>
          </cell>
          <cell r="H25">
            <v>98036</v>
          </cell>
        </row>
        <row r="26">
          <cell r="A26" t="str">
            <v>MO019</v>
          </cell>
          <cell r="B26" t="str">
            <v>MAESTRO PRIMERO</v>
          </cell>
          <cell r="C26" t="str">
            <v>OBRA</v>
          </cell>
          <cell r="D26">
            <v>3900000</v>
          </cell>
          <cell r="E26">
            <v>1.51</v>
          </cell>
          <cell r="F26">
            <v>128219</v>
          </cell>
          <cell r="G26">
            <v>65856</v>
          </cell>
          <cell r="H26">
            <v>194075</v>
          </cell>
        </row>
        <row r="27">
          <cell r="A27" t="str">
            <v>MO020</v>
          </cell>
          <cell r="B27" t="str">
            <v>MAESTRO SEGUNDO</v>
          </cell>
          <cell r="C27" t="str">
            <v>OBRA</v>
          </cell>
          <cell r="D27">
            <v>2990000</v>
          </cell>
          <cell r="E27">
            <v>1.52</v>
          </cell>
          <cell r="F27">
            <v>98301</v>
          </cell>
          <cell r="G27">
            <v>51226</v>
          </cell>
          <cell r="H27">
            <v>149527</v>
          </cell>
        </row>
        <row r="28">
          <cell r="A28" t="str">
            <v>MO021</v>
          </cell>
          <cell r="B28" t="str">
            <v>OFICIAL ELÉCTRICO</v>
          </cell>
          <cell r="C28" t="str">
            <v>OBRA</v>
          </cell>
          <cell r="D28">
            <v>3575000</v>
          </cell>
          <cell r="E28">
            <v>1.52</v>
          </cell>
          <cell r="F28">
            <v>117534</v>
          </cell>
          <cell r="G28">
            <v>61667</v>
          </cell>
          <cell r="H28">
            <v>179201</v>
          </cell>
        </row>
        <row r="29">
          <cell r="A29" t="str">
            <v>MO022</v>
          </cell>
          <cell r="B29" t="str">
            <v>AYUDANTE ELÉCTRICO</v>
          </cell>
          <cell r="C29" t="str">
            <v>OBRA</v>
          </cell>
          <cell r="D29">
            <v>1690000</v>
          </cell>
          <cell r="E29">
            <v>1.71</v>
          </cell>
          <cell r="F29">
            <v>55562</v>
          </cell>
          <cell r="G29">
            <v>39292</v>
          </cell>
          <cell r="H29">
            <v>94854</v>
          </cell>
        </row>
        <row r="30">
          <cell r="A30" t="str">
            <v>MO023</v>
          </cell>
          <cell r="B30" t="str">
            <v>OFICIAL PLOMERO</v>
          </cell>
          <cell r="C30" t="str">
            <v>OBRA</v>
          </cell>
          <cell r="D30">
            <v>2600000</v>
          </cell>
          <cell r="E30">
            <v>1.63</v>
          </cell>
          <cell r="F30">
            <v>85479</v>
          </cell>
          <cell r="G30">
            <v>53923</v>
          </cell>
          <cell r="H30">
            <v>139402</v>
          </cell>
        </row>
        <row r="31">
          <cell r="A31" t="str">
            <v>MO024</v>
          </cell>
          <cell r="B31" t="str">
            <v>AYUDANTE PLOMERO</v>
          </cell>
          <cell r="C31" t="str">
            <v>OBRA</v>
          </cell>
          <cell r="D31">
            <v>1560000</v>
          </cell>
          <cell r="E31">
            <v>1.73</v>
          </cell>
          <cell r="F31">
            <v>51288</v>
          </cell>
          <cell r="G31">
            <v>37202</v>
          </cell>
          <cell r="H31">
            <v>88490</v>
          </cell>
        </row>
        <row r="32">
          <cell r="A32" t="str">
            <v>MO025</v>
          </cell>
          <cell r="B32" t="str">
            <v>OFICIAL CARPINTERO</v>
          </cell>
          <cell r="C32" t="str">
            <v>OBRA</v>
          </cell>
          <cell r="D32">
            <v>2600000</v>
          </cell>
          <cell r="E32">
            <v>1.63</v>
          </cell>
          <cell r="F32">
            <v>85479</v>
          </cell>
          <cell r="G32">
            <v>53923</v>
          </cell>
          <cell r="H32">
            <v>139402</v>
          </cell>
        </row>
        <row r="33">
          <cell r="A33" t="str">
            <v>MO026</v>
          </cell>
          <cell r="B33" t="str">
            <v>AYUDANTE CARPINTERO</v>
          </cell>
          <cell r="C33" t="str">
            <v>OBRA</v>
          </cell>
          <cell r="D33">
            <v>1430000</v>
          </cell>
          <cell r="E33">
            <v>1.75</v>
          </cell>
          <cell r="F33">
            <v>47014</v>
          </cell>
          <cell r="G33">
            <v>35112</v>
          </cell>
          <cell r="H33">
            <v>82126</v>
          </cell>
        </row>
        <row r="34">
          <cell r="A34" t="str">
            <v>MO027</v>
          </cell>
          <cell r="B34" t="str">
            <v>OFICIAL PINTOR</v>
          </cell>
          <cell r="C34" t="str">
            <v>OBRA</v>
          </cell>
          <cell r="D34">
            <v>2600000</v>
          </cell>
          <cell r="E34">
            <v>1.63</v>
          </cell>
          <cell r="F34">
            <v>85479</v>
          </cell>
          <cell r="G34">
            <v>53923</v>
          </cell>
          <cell r="H34">
            <v>139402</v>
          </cell>
        </row>
        <row r="35">
          <cell r="A35" t="str">
            <v>MO028</v>
          </cell>
          <cell r="B35" t="str">
            <v>OFICIAL DE OBRA BLANCA</v>
          </cell>
          <cell r="C35" t="str">
            <v>OBRA</v>
          </cell>
          <cell r="D35">
            <v>2600000</v>
          </cell>
          <cell r="E35">
            <v>1.63</v>
          </cell>
          <cell r="F35">
            <v>85479</v>
          </cell>
          <cell r="G35">
            <v>53923</v>
          </cell>
          <cell r="H35">
            <v>139402</v>
          </cell>
        </row>
        <row r="36">
          <cell r="A36" t="str">
            <v>MO029</v>
          </cell>
          <cell r="B36" t="str">
            <v>OFICIAL DE OBRA NEGRA</v>
          </cell>
          <cell r="C36" t="str">
            <v>OBRA</v>
          </cell>
          <cell r="D36">
            <v>2600000</v>
          </cell>
          <cell r="E36">
            <v>1.63</v>
          </cell>
          <cell r="F36">
            <v>85479</v>
          </cell>
          <cell r="G36">
            <v>53923</v>
          </cell>
          <cell r="H36">
            <v>139402</v>
          </cell>
        </row>
        <row r="37">
          <cell r="A37" t="str">
            <v>MO030</v>
          </cell>
          <cell r="B37" t="str">
            <v>OFICIAL HIERRO</v>
          </cell>
          <cell r="C37" t="str">
            <v>OBRA</v>
          </cell>
          <cell r="D37">
            <v>2600000</v>
          </cell>
          <cell r="E37">
            <v>1.63</v>
          </cell>
          <cell r="F37">
            <v>85479</v>
          </cell>
          <cell r="G37">
            <v>53923</v>
          </cell>
          <cell r="H37">
            <v>139402</v>
          </cell>
        </row>
        <row r="38">
          <cell r="A38" t="str">
            <v>MO031</v>
          </cell>
          <cell r="B38" t="str">
            <v>AYUDANTE ENTENDIDO</v>
          </cell>
          <cell r="C38" t="str">
            <v>OBRA</v>
          </cell>
          <cell r="D38">
            <v>1690000</v>
          </cell>
          <cell r="E38">
            <v>1.71</v>
          </cell>
          <cell r="F38">
            <v>55562</v>
          </cell>
          <cell r="G38">
            <v>39292</v>
          </cell>
          <cell r="H38">
            <v>94854</v>
          </cell>
        </row>
        <row r="39">
          <cell r="A39" t="str">
            <v>MO032</v>
          </cell>
          <cell r="B39" t="str">
            <v>AYUDANTE RASO</v>
          </cell>
          <cell r="C39" t="str">
            <v>OBRA</v>
          </cell>
          <cell r="D39">
            <v>1430000</v>
          </cell>
          <cell r="E39">
            <v>1.75</v>
          </cell>
          <cell r="F39">
            <v>47014</v>
          </cell>
          <cell r="G39">
            <v>35112</v>
          </cell>
          <cell r="H39">
            <v>82126</v>
          </cell>
        </row>
        <row r="40">
          <cell r="A40" t="str">
            <v>MO033</v>
          </cell>
          <cell r="B40" t="str">
            <v>OPERADOR EQUIPO LIVIANO</v>
          </cell>
          <cell r="C40" t="str">
            <v>OBRA</v>
          </cell>
          <cell r="D40">
            <v>1690000</v>
          </cell>
          <cell r="E40">
            <v>1.71</v>
          </cell>
          <cell r="F40">
            <v>55562</v>
          </cell>
          <cell r="G40">
            <v>39292</v>
          </cell>
          <cell r="H40">
            <v>94854</v>
          </cell>
        </row>
        <row r="41">
          <cell r="A41" t="str">
            <v>MO034</v>
          </cell>
          <cell r="B41" t="str">
            <v>OPERADOR EQUIPO MEDIANO</v>
          </cell>
          <cell r="C41" t="str">
            <v>OBRA</v>
          </cell>
          <cell r="D41">
            <v>2925000</v>
          </cell>
          <cell r="E41">
            <v>1.53</v>
          </cell>
          <cell r="F41">
            <v>96164</v>
          </cell>
          <cell r="G41">
            <v>51217</v>
          </cell>
          <cell r="H41">
            <v>147381</v>
          </cell>
        </row>
        <row r="42">
          <cell r="A42" t="str">
            <v>MO035</v>
          </cell>
          <cell r="B42" t="str">
            <v>OPERADOR EQUIPO PESADO</v>
          </cell>
          <cell r="C42" t="str">
            <v>OBRA</v>
          </cell>
          <cell r="D42">
            <v>4160000</v>
          </cell>
          <cell r="E42">
            <v>1.52</v>
          </cell>
          <cell r="F42">
            <v>136767</v>
          </cell>
          <cell r="G42">
            <v>71072</v>
          </cell>
          <cell r="H42">
            <v>207839</v>
          </cell>
        </row>
        <row r="43">
          <cell r="A43" t="str">
            <v>MO036</v>
          </cell>
          <cell r="B43" t="str">
            <v>AUXILIAR HERRAMIENTA</v>
          </cell>
          <cell r="C43" t="str">
            <v>OBRA</v>
          </cell>
          <cell r="D43">
            <v>1300000</v>
          </cell>
          <cell r="E43">
            <v>1.77</v>
          </cell>
          <cell r="F43">
            <v>42740</v>
          </cell>
          <cell r="G43">
            <v>33022</v>
          </cell>
          <cell r="H43">
            <v>75762</v>
          </cell>
        </row>
        <row r="44">
          <cell r="A44" t="str">
            <v>MO037</v>
          </cell>
          <cell r="B44" t="str">
            <v>PATIERO</v>
          </cell>
          <cell r="C44" t="str">
            <v>OBRA</v>
          </cell>
          <cell r="D44">
            <v>1300000</v>
          </cell>
          <cell r="E44">
            <v>1.77</v>
          </cell>
          <cell r="F44">
            <v>42740</v>
          </cell>
          <cell r="G44">
            <v>33022</v>
          </cell>
          <cell r="H44">
            <v>75762</v>
          </cell>
        </row>
        <row r="45">
          <cell r="A45" t="str">
            <v>MO038</v>
          </cell>
          <cell r="B45" t="str">
            <v>AUXILIAR PARE-SIGA</v>
          </cell>
          <cell r="C45" t="str">
            <v>OBRA</v>
          </cell>
          <cell r="D45">
            <v>1300000</v>
          </cell>
          <cell r="E45">
            <v>1.77</v>
          </cell>
          <cell r="F45">
            <v>42740</v>
          </cell>
          <cell r="G45">
            <v>33022</v>
          </cell>
          <cell r="H45">
            <v>75762</v>
          </cell>
        </row>
        <row r="46">
          <cell r="A46" t="str">
            <v>MO039</v>
          </cell>
          <cell r="B46" t="str">
            <v>INGENIERO SIG</v>
          </cell>
          <cell r="C46" t="str">
            <v>ADMÓN</v>
          </cell>
          <cell r="D46">
            <v>6500000</v>
          </cell>
          <cell r="E46">
            <v>1.5</v>
          </cell>
          <cell r="F46">
            <v>213699</v>
          </cell>
          <cell r="G46">
            <v>106911</v>
          </cell>
          <cell r="H46">
            <v>320610</v>
          </cell>
        </row>
        <row r="47">
          <cell r="A47" t="str">
            <v>MO040</v>
          </cell>
          <cell r="B47" t="str">
            <v>TECNÓLOGO SIG</v>
          </cell>
          <cell r="C47" t="str">
            <v>ADMÓN</v>
          </cell>
          <cell r="D47">
            <v>2990000</v>
          </cell>
          <cell r="E47">
            <v>1.51</v>
          </cell>
          <cell r="F47">
            <v>98301</v>
          </cell>
          <cell r="G47">
            <v>50482</v>
          </cell>
          <cell r="H47">
            <v>148783</v>
          </cell>
        </row>
        <row r="48">
          <cell r="A48" t="str">
            <v>MO041</v>
          </cell>
          <cell r="B48" t="str">
            <v>DIRECTOR DE CONSULTORÍA</v>
          </cell>
          <cell r="C48" t="str">
            <v>ADMÓN</v>
          </cell>
          <cell r="D48">
            <v>8710000</v>
          </cell>
          <cell r="E48">
            <v>1.5</v>
          </cell>
          <cell r="F48">
            <v>286356</v>
          </cell>
          <cell r="G48">
            <v>142441</v>
          </cell>
          <cell r="H48">
            <v>428797</v>
          </cell>
        </row>
        <row r="49">
          <cell r="A49" t="str">
            <v>MO042</v>
          </cell>
          <cell r="B49" t="str">
            <v>DIBUJANTE</v>
          </cell>
          <cell r="C49" t="str">
            <v>ADMÓN</v>
          </cell>
          <cell r="D49">
            <v>2990000</v>
          </cell>
          <cell r="E49">
            <v>1.51</v>
          </cell>
          <cell r="F49">
            <v>98301</v>
          </cell>
          <cell r="G49">
            <v>50482</v>
          </cell>
          <cell r="H49">
            <v>148783</v>
          </cell>
        </row>
        <row r="50">
          <cell r="A50" t="str">
            <v>MO043</v>
          </cell>
          <cell r="B50" t="str">
            <v>INGENIERO ESPECIALISTA GEOTECNIA</v>
          </cell>
          <cell r="C50" t="str">
            <v>ADMÓN</v>
          </cell>
          <cell r="D50">
            <v>7800000</v>
          </cell>
          <cell r="E50">
            <v>1.5</v>
          </cell>
          <cell r="F50">
            <v>256438</v>
          </cell>
          <cell r="G50">
            <v>127811</v>
          </cell>
          <cell r="H50">
            <v>384249</v>
          </cell>
        </row>
        <row r="51">
          <cell r="A51" t="str">
            <v>MO044</v>
          </cell>
          <cell r="B51" t="str">
            <v>GEÓLOGO</v>
          </cell>
          <cell r="C51" t="str">
            <v>ADMÓN</v>
          </cell>
          <cell r="D51">
            <v>7150000</v>
          </cell>
          <cell r="E51">
            <v>1.5</v>
          </cell>
          <cell r="F51">
            <v>235068</v>
          </cell>
          <cell r="G51">
            <v>117361</v>
          </cell>
          <cell r="H51">
            <v>352429</v>
          </cell>
        </row>
        <row r="52">
          <cell r="A52" t="str">
            <v>MO045</v>
          </cell>
          <cell r="B52" t="str">
            <v xml:space="preserve">ARQUITECTO ESPECIALISTA URBANISMO </v>
          </cell>
          <cell r="C52" t="str">
            <v>ADMÓN</v>
          </cell>
          <cell r="D52">
            <v>7800000</v>
          </cell>
          <cell r="E52">
            <v>1.5</v>
          </cell>
          <cell r="F52">
            <v>256438</v>
          </cell>
          <cell r="G52">
            <v>127811</v>
          </cell>
          <cell r="H52">
            <v>384249</v>
          </cell>
        </row>
        <row r="53">
          <cell r="A53" t="str">
            <v>MO046</v>
          </cell>
          <cell r="B53" t="str">
            <v>ARQUITECTO ESPECIALISTA PAISAJISMO</v>
          </cell>
          <cell r="C53" t="str">
            <v>ADMÓN</v>
          </cell>
          <cell r="D53">
            <v>7800000</v>
          </cell>
          <cell r="E53">
            <v>1.5</v>
          </cell>
          <cell r="F53">
            <v>256438</v>
          </cell>
          <cell r="G53">
            <v>127811</v>
          </cell>
          <cell r="H53">
            <v>384249</v>
          </cell>
        </row>
        <row r="54">
          <cell r="A54" t="str">
            <v>MO047</v>
          </cell>
          <cell r="B54" t="str">
            <v>ARQUITECTO DISEÑADOR</v>
          </cell>
          <cell r="C54" t="str">
            <v>ADMÓN</v>
          </cell>
          <cell r="D54">
            <v>7150000</v>
          </cell>
          <cell r="E54">
            <v>1.5</v>
          </cell>
          <cell r="F54">
            <v>235068</v>
          </cell>
          <cell r="G54">
            <v>117361</v>
          </cell>
          <cell r="H54">
            <v>352429</v>
          </cell>
        </row>
        <row r="55">
          <cell r="A55" t="str">
            <v>MO048</v>
          </cell>
          <cell r="B55" t="str">
            <v>INGENIERO ESPECIALISTA ESTRUCTURAL</v>
          </cell>
          <cell r="C55" t="str">
            <v>ADMÓN</v>
          </cell>
          <cell r="D55">
            <v>7800000</v>
          </cell>
          <cell r="E55">
            <v>1.5</v>
          </cell>
          <cell r="F55">
            <v>256438</v>
          </cell>
          <cell r="G55">
            <v>127811</v>
          </cell>
          <cell r="H55">
            <v>384249</v>
          </cell>
        </row>
        <row r="56">
          <cell r="A56" t="str">
            <v>MO049</v>
          </cell>
          <cell r="B56" t="str">
            <v>INGENIERO REVISOR ESTRUCTURAL</v>
          </cell>
          <cell r="C56" t="str">
            <v>ADMÓN</v>
          </cell>
          <cell r="D56">
            <v>7800000</v>
          </cell>
          <cell r="E56">
            <v>1.5</v>
          </cell>
          <cell r="F56">
            <v>256438</v>
          </cell>
          <cell r="G56">
            <v>127811</v>
          </cell>
          <cell r="H56">
            <v>384249</v>
          </cell>
        </row>
        <row r="57">
          <cell r="A57" t="str">
            <v>MO050</v>
          </cell>
          <cell r="B57" t="str">
            <v>INGENIERO ESPECIALISTA HIDRÁULICO</v>
          </cell>
          <cell r="C57" t="str">
            <v>ADMÓN</v>
          </cell>
          <cell r="D57">
            <v>7800000</v>
          </cell>
          <cell r="E57">
            <v>1.5</v>
          </cell>
          <cell r="F57">
            <v>256438</v>
          </cell>
          <cell r="G57">
            <v>127811</v>
          </cell>
          <cell r="H57">
            <v>384249</v>
          </cell>
        </row>
        <row r="58">
          <cell r="A58" t="str">
            <v>MO051</v>
          </cell>
          <cell r="B58" t="str">
            <v>INGENIERO ELECTRICISTA</v>
          </cell>
          <cell r="C58" t="str">
            <v>ADMÓN</v>
          </cell>
          <cell r="D58">
            <v>7150000</v>
          </cell>
          <cell r="E58">
            <v>1.5</v>
          </cell>
          <cell r="F58">
            <v>235068</v>
          </cell>
          <cell r="G58">
            <v>117361</v>
          </cell>
          <cell r="H58">
            <v>352429</v>
          </cell>
        </row>
        <row r="59">
          <cell r="A59" t="str">
            <v>MO052</v>
          </cell>
          <cell r="B59" t="str">
            <v>INGENIERO AMBIENTAL</v>
          </cell>
          <cell r="C59" t="str">
            <v>ADMÓN</v>
          </cell>
          <cell r="D59">
            <v>7150000</v>
          </cell>
          <cell r="E59">
            <v>1.5</v>
          </cell>
          <cell r="F59">
            <v>235068</v>
          </cell>
          <cell r="G59">
            <v>117361</v>
          </cell>
          <cell r="H59">
            <v>352429</v>
          </cell>
        </row>
        <row r="60">
          <cell r="A60" t="str">
            <v>MO053</v>
          </cell>
          <cell r="B60" t="str">
            <v>INGENIERO FORESTAL</v>
          </cell>
          <cell r="C60" t="str">
            <v>ADMÓN</v>
          </cell>
          <cell r="D60">
            <v>7150000</v>
          </cell>
          <cell r="E60">
            <v>1.5</v>
          </cell>
          <cell r="F60">
            <v>235068</v>
          </cell>
          <cell r="G60">
            <v>117361</v>
          </cell>
          <cell r="H60">
            <v>352429</v>
          </cell>
        </row>
        <row r="61">
          <cell r="A61" t="str">
            <v>MO054</v>
          </cell>
          <cell r="B61" t="str">
            <v>TÉCNICO AMBIENTAL</v>
          </cell>
          <cell r="C61" t="str">
            <v>ADMÓN</v>
          </cell>
          <cell r="D61">
            <v>2600000</v>
          </cell>
          <cell r="E61">
            <v>1.62</v>
          </cell>
          <cell r="F61">
            <v>85479</v>
          </cell>
          <cell r="G61">
            <v>53178</v>
          </cell>
          <cell r="H61">
            <v>138657</v>
          </cell>
        </row>
      </sheetData>
      <sheetData sheetId="17"/>
      <sheetData sheetId="18"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 t="str">
            <v>TR001</v>
          </cell>
          <cell r="B8" t="str">
            <v>TRANSPORTE DE INSUMOS GENERALES 0-1KM</v>
          </cell>
          <cell r="C8" t="str">
            <v>TON-KM</v>
          </cell>
          <cell r="D8">
            <v>4250</v>
          </cell>
        </row>
        <row r="9">
          <cell r="A9" t="str">
            <v>TR002</v>
          </cell>
          <cell r="B9" t="str">
            <v>TRANSPORTE DE MATERIALES DE PLAYA (ARENILLON, PIEDRA RODADA DE RIO DMAX=3/4") 0-10KM</v>
          </cell>
          <cell r="C9" t="str">
            <v>M3-KM</v>
          </cell>
          <cell r="D9">
            <v>3000</v>
          </cell>
        </row>
        <row r="10">
          <cell r="A10" t="str">
            <v>TR003</v>
          </cell>
          <cell r="B10" t="str">
            <v>TRANSPORTE DE MATERIAL DE EXCAVACIÓN</v>
          </cell>
          <cell r="C10" t="str">
            <v>M3-KM</v>
          </cell>
          <cell r="D10">
            <v>3000</v>
          </cell>
        </row>
        <row r="11">
          <cell r="A11" t="str">
            <v>TR004</v>
          </cell>
          <cell r="B11" t="str">
            <v>TRANSPORTE DE ESCOMBROS</v>
          </cell>
          <cell r="C11" t="str">
            <v>M3-KM</v>
          </cell>
          <cell r="D11">
            <v>3000</v>
          </cell>
        </row>
        <row r="12">
          <cell r="A12" t="str">
            <v>TR005</v>
          </cell>
          <cell r="B12" t="str">
            <v>TRANSPORTE DE MATERIALES GRANULARES</v>
          </cell>
          <cell r="C12" t="str">
            <v>M3-KM</v>
          </cell>
          <cell r="D12">
            <v>3000</v>
          </cell>
        </row>
        <row r="13">
          <cell r="A13" t="str">
            <v>TR006</v>
          </cell>
          <cell r="B13" t="str">
            <v>TRANSPORTE DE MEZCLAS ASFÁLTICAS</v>
          </cell>
          <cell r="C13" t="str">
            <v>TON-KM</v>
          </cell>
          <cell r="D13">
            <v>3000</v>
          </cell>
        </row>
        <row r="14">
          <cell r="A14" t="str">
            <v>TR007</v>
          </cell>
          <cell r="B14" t="str">
            <v>TRANSPORTE DE INSUMOS GENERALES 0-10 KM</v>
          </cell>
          <cell r="C14" t="str">
            <v>TON-KM</v>
          </cell>
          <cell r="D14">
            <v>4250</v>
          </cell>
        </row>
        <row r="15">
          <cell r="A15" t="str">
            <v>TR008</v>
          </cell>
          <cell r="B15" t="str">
            <v>TRANSPORTE DE INSUMOS GENERALES 11-30 KM</v>
          </cell>
          <cell r="C15" t="str">
            <v>TON-KM</v>
          </cell>
          <cell r="D15">
            <v>2480</v>
          </cell>
        </row>
        <row r="16">
          <cell r="A16" t="str">
            <v>TR009</v>
          </cell>
          <cell r="B16" t="str">
            <v>TRANSPORTE DE INSUMOS GENERALES 31-70 KM</v>
          </cell>
          <cell r="C16" t="str">
            <v>TON-KM</v>
          </cell>
          <cell r="D16">
            <v>1300</v>
          </cell>
        </row>
        <row r="17">
          <cell r="A17" t="str">
            <v>TR010</v>
          </cell>
          <cell r="B17" t="str">
            <v>TRANSPORTE DE INSUMOS GENERALES 71-150 KM</v>
          </cell>
          <cell r="C17" t="str">
            <v>TON-KM</v>
          </cell>
          <cell r="D17">
            <v>860</v>
          </cell>
        </row>
        <row r="18">
          <cell r="A18" t="str">
            <v>TR011</v>
          </cell>
          <cell r="B18" t="str">
            <v>TRANSPORTE DE INSUMOS GENERALES 151-310 KM</v>
          </cell>
          <cell r="C18" t="str">
            <v>TON-KM</v>
          </cell>
          <cell r="D18">
            <v>560</v>
          </cell>
        </row>
        <row r="19">
          <cell r="A19" t="str">
            <v>TR012</v>
          </cell>
          <cell r="B19" t="str">
            <v>TRANSPORTE DE INSUMOS GENERALES MAYOR A 310 KM</v>
          </cell>
          <cell r="C19" t="str">
            <v>TON-KM</v>
          </cell>
          <cell r="D19">
            <v>280</v>
          </cell>
        </row>
        <row r="20">
          <cell r="A20" t="str">
            <v>TR013</v>
          </cell>
          <cell r="B20" t="str">
            <v>TRANSPORTE DE MATERIALES DE PLAYA, TIERRA O ESCOMBROS 0-10 KM</v>
          </cell>
          <cell r="C20" t="str">
            <v>M3-KM</v>
          </cell>
          <cell r="D20">
            <v>3500</v>
          </cell>
        </row>
        <row r="21">
          <cell r="A21" t="str">
            <v>TR014</v>
          </cell>
          <cell r="B21" t="str">
            <v>TRANSPORTE DE MATERIALES DE PLAYA, TIERRA O ESCOMBROS 11-30 KM</v>
          </cell>
          <cell r="C21" t="str">
            <v>M3-KM</v>
          </cell>
          <cell r="D21">
            <v>4220</v>
          </cell>
        </row>
        <row r="22">
          <cell r="A22" t="str">
            <v>TR015</v>
          </cell>
          <cell r="B22" t="str">
            <v>TRANSPORTE DE MATERIALES DE PLAYA, TIERRA O ESCOMBROS 31-70 KM</v>
          </cell>
          <cell r="C22" t="str">
            <v>M3-KM</v>
          </cell>
          <cell r="D22">
            <v>2210</v>
          </cell>
        </row>
        <row r="23">
          <cell r="A23" t="str">
            <v>TR016</v>
          </cell>
          <cell r="B23" t="str">
            <v>TRANSPORTE DE MATERIALES DE PLAYA, TIERRA O ESCOMBROS 71-150 KM</v>
          </cell>
          <cell r="C23" t="str">
            <v>M3-KM</v>
          </cell>
          <cell r="D23">
            <v>1460</v>
          </cell>
        </row>
        <row r="24">
          <cell r="A24" t="str">
            <v>TR017</v>
          </cell>
          <cell r="B24" t="str">
            <v>TRANSPORTE DE MATERIALES DE PLAYA, TIERRA O ESCOMBROS 151-310 KM</v>
          </cell>
          <cell r="C24" t="str">
            <v>M3-KM</v>
          </cell>
          <cell r="D24">
            <v>950</v>
          </cell>
        </row>
        <row r="25">
          <cell r="A25" t="str">
            <v>TR018</v>
          </cell>
          <cell r="B25" t="str">
            <v>TRANSPORTE DE MATERIALES DE PLAYA, TIERRA O ESCOMBROS MAYOR A 310 KM</v>
          </cell>
          <cell r="C25" t="str">
            <v>M3-KM</v>
          </cell>
          <cell r="D25">
            <v>480</v>
          </cell>
        </row>
        <row r="26">
          <cell r="A26" t="str">
            <v>TR019</v>
          </cell>
          <cell r="B26" t="str">
            <v>ACARREO INTERNO DE MATERIALES</v>
          </cell>
          <cell r="C26" t="str">
            <v>M3</v>
          </cell>
          <cell r="D26">
            <v>6500</v>
          </cell>
        </row>
        <row r="27">
          <cell r="A27" t="str">
            <v>TR020</v>
          </cell>
          <cell r="B27" t="str">
            <v>TRANSPORTE DE MATERIALES  (TRITURADO), 0-90 KM</v>
          </cell>
          <cell r="C27" t="str">
            <v>M3-KM</v>
          </cell>
          <cell r="D27">
            <v>950</v>
          </cell>
        </row>
        <row r="28">
          <cell r="A28" t="str">
            <v>TR021</v>
          </cell>
          <cell r="B28" t="str">
            <v>ACARREO INTERNO DE MATERIALES</v>
          </cell>
          <cell r="C28" t="str">
            <v>M3</v>
          </cell>
          <cell r="D28">
            <v>9000</v>
          </cell>
        </row>
        <row r="29">
          <cell r="A29" t="str">
            <v>TR022</v>
          </cell>
          <cell r="B29" t="str">
            <v>DISPOSICION FINAL DERECHO A BOTADERO</v>
          </cell>
          <cell r="C29" t="str">
            <v>M3-KM</v>
          </cell>
          <cell r="D29">
            <v>4000</v>
          </cell>
        </row>
      </sheetData>
      <sheetData sheetId="19"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 t="str">
            <v>SE005</v>
          </cell>
          <cell r="B8" t="str">
            <v>ADQUISICIÓN DE CARTOGRAFIA (IMÁGENES DE SATELITE Y FOTOS AÉREAS EXISTENTES) S/COMPROBANTE PAGO</v>
          </cell>
          <cell r="C8" t="str">
            <v>UN</v>
          </cell>
          <cell r="D8">
            <v>100000</v>
          </cell>
        </row>
        <row r="9">
          <cell r="A9" t="str">
            <v>SE003</v>
          </cell>
          <cell r="B9" t="str">
            <v>ARRIENDO OFICINA DE CAMPO + DOTACIÓN</v>
          </cell>
          <cell r="C9" t="str">
            <v>MES</v>
          </cell>
          <cell r="D9">
            <v>400000</v>
          </cell>
        </row>
        <row r="10">
          <cell r="A10" t="str">
            <v>SE001</v>
          </cell>
          <cell r="B10" t="str">
            <v>COMISIÓN TOPOGRÁFICA (1 TOP. + 1 CAD. 1 + 1 CAD. 2)</v>
          </cell>
          <cell r="C10" t="str">
            <v>DÍA</v>
          </cell>
          <cell r="D10">
            <v>516617.33808219177</v>
          </cell>
        </row>
        <row r="11">
          <cell r="A11" t="str">
            <v>SE002</v>
          </cell>
          <cell r="B11" t="str">
            <v>COMISIÓN TOPOGRÁFICA (1 TOP. + 1 CAD. 1)</v>
          </cell>
          <cell r="C11" t="str">
            <v>DÍA</v>
          </cell>
          <cell r="D11">
            <v>447639.43886027398</v>
          </cell>
        </row>
        <row r="12">
          <cell r="A12" t="str">
            <v>SEL009</v>
          </cell>
          <cell r="B12" t="str">
            <v>Compactación, densidad, estabilidad y flujo por briqueta para asfaltos</v>
          </cell>
          <cell r="C12" t="str">
            <v>UN</v>
          </cell>
          <cell r="D12">
            <v>72000</v>
          </cell>
        </row>
        <row r="13">
          <cell r="A13" t="str">
            <v>SE004</v>
          </cell>
          <cell r="B13" t="str">
            <v>DERECHO A BOTADERO</v>
          </cell>
          <cell r="C13" t="str">
            <v>M3</v>
          </cell>
          <cell r="D13">
            <v>5000</v>
          </cell>
        </row>
        <row r="14">
          <cell r="A14" t="str">
            <v>SEL003</v>
          </cell>
          <cell r="B14" t="str">
            <v>Determinación de terrones de arcilla y partículas deleznables en los agregados</v>
          </cell>
          <cell r="C14" t="str">
            <v>UN</v>
          </cell>
          <cell r="D14">
            <v>79000</v>
          </cell>
        </row>
        <row r="15">
          <cell r="A15" t="str">
            <v>SEL006</v>
          </cell>
          <cell r="B15" t="str">
            <v>Diseños de mezcla para una resistencia determinada (Incluye ensayos a agregados y verificación de resistencia)</v>
          </cell>
          <cell r="C15" t="str">
            <v>UN</v>
          </cell>
          <cell r="D15">
            <v>737000</v>
          </cell>
        </row>
        <row r="16">
          <cell r="A16" t="str">
            <v>SEL008</v>
          </cell>
          <cell r="B16" t="str">
            <v>Densidad de compactación del suelo en campo, método del cono de arena</v>
          </cell>
          <cell r="C16" t="str">
            <v>UN</v>
          </cell>
          <cell r="D16">
            <v>45000</v>
          </cell>
        </row>
        <row r="17">
          <cell r="A17" t="str">
            <v>SEL001</v>
          </cell>
          <cell r="B17" t="str">
            <v>Granulometría por tamizado con lavado sobre tamiz No 200</v>
          </cell>
          <cell r="C17" t="str">
            <v>UN</v>
          </cell>
          <cell r="D17">
            <v>107000</v>
          </cell>
        </row>
        <row r="18">
          <cell r="A18" t="str">
            <v>SEL005</v>
          </cell>
          <cell r="B18" t="str">
            <v>Relación de Soporte del Suelo en el laboratorio (CBR en el laboratorio) remodelado y sumergido. Suelos granulares (3 puntos)</v>
          </cell>
          <cell r="C18" t="str">
            <v>UN</v>
          </cell>
          <cell r="D18">
            <v>368000</v>
          </cell>
        </row>
        <row r="19">
          <cell r="A19" t="str">
            <v>SEL004</v>
          </cell>
          <cell r="B19" t="str">
            <v>Relaciones de humedad - masa unitaria seca en los suelos (ensayo modificado de compactación - Proctor Modificado) con corrección del peso unitario y contenido de agua</v>
          </cell>
          <cell r="C19" t="str">
            <v>UN</v>
          </cell>
          <cell r="D19">
            <v>147000</v>
          </cell>
        </row>
        <row r="20">
          <cell r="A20" t="str">
            <v>SEL007</v>
          </cell>
          <cell r="B20" t="str">
            <v>Resistencia a la compresión de cilindros de concreto (método normal)</v>
          </cell>
          <cell r="C20" t="str">
            <v>UN</v>
          </cell>
          <cell r="D20">
            <v>15000</v>
          </cell>
        </row>
        <row r="21">
          <cell r="A21" t="str">
            <v>SEL002</v>
          </cell>
          <cell r="B21" t="str">
            <v>Resistencia al desgaste de los agregados de tamaños menores a 37,5 mm (1 1/2") por medio de la máquina de los ángeles.</v>
          </cell>
          <cell r="C21" t="str">
            <v>UN</v>
          </cell>
          <cell r="D21">
            <v>145000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INICIALES"/>
      <sheetName val="PRESUPUESTO"/>
      <sheetName val="APU"/>
      <sheetName val="MEMORIAS"/>
      <sheetName val="PAGA"/>
      <sheetName val="PMT"/>
      <sheetName val="PAPSO "/>
      <sheetName val="INTERVENTORIA"/>
      <sheetName val="FM INTERVENTORIA"/>
      <sheetName val="POLIZAS INTERVENTORIA"/>
      <sheetName val="PAPSO INTERVENTORIA"/>
      <sheetName val="INSUMOS MATERIALES"/>
      <sheetName val="APU AUXILIARES"/>
      <sheetName val="INSUMOS EQUIPOS"/>
      <sheetName val="POLIZAS OBRA"/>
      <sheetName val="AIU"/>
      <sheetName val="INSUMOS MANO DE OBRA"/>
      <sheetName val="FACTOR PRESTACIONAL"/>
      <sheetName val="INSUMOS TRANSPORTES"/>
      <sheetName val="INSUMOS SERVICIOS"/>
    </sheetNames>
    <sheetDataSet>
      <sheetData sheetId="0">
        <row r="1">
          <cell r="B1" t="str">
            <v>DEPARTAMENTO DE ANTIOQUIA</v>
          </cell>
        </row>
        <row r="2">
          <cell r="B2" t="str">
            <v>MUNICIPIO DE DABEIBA</v>
          </cell>
        </row>
      </sheetData>
      <sheetData sheetId="1">
        <row r="7">
          <cell r="A7" t="str">
            <v>ITEM</v>
          </cell>
          <cell r="B7" t="str">
            <v>ESPECIFICACIONES</v>
          </cell>
          <cell r="C7">
            <v>0</v>
          </cell>
          <cell r="D7" t="str">
            <v>DESCRIPCIÓN</v>
          </cell>
          <cell r="E7" t="str">
            <v>UNIDAD</v>
          </cell>
          <cell r="F7" t="str">
            <v>CANTIDAD</v>
          </cell>
          <cell r="G7" t="str">
            <v>VR.UNITARIO</v>
          </cell>
          <cell r="H7" t="str">
            <v>VALOR TOTAL</v>
          </cell>
        </row>
        <row r="8">
          <cell r="A8">
            <v>0</v>
          </cell>
          <cell r="B8" t="str">
            <v>GENERAL</v>
          </cell>
          <cell r="C8" t="str">
            <v>PARTICULAR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</row>
        <row r="9">
          <cell r="A9">
            <v>1</v>
          </cell>
          <cell r="B9" t="str">
            <v>PRELIMINARES</v>
          </cell>
          <cell r="C9">
            <v>1</v>
          </cell>
          <cell r="D9">
            <v>1</v>
          </cell>
          <cell r="E9">
            <v>1</v>
          </cell>
          <cell r="F9">
            <v>1</v>
          </cell>
          <cell r="G9">
            <v>1</v>
          </cell>
          <cell r="H9">
            <v>10113437</v>
          </cell>
        </row>
        <row r="10">
          <cell r="A10">
            <v>1.1000000000000001</v>
          </cell>
          <cell r="B10">
            <v>1.0999994277954102</v>
          </cell>
          <cell r="C10">
            <v>1.0999994277954102</v>
          </cell>
          <cell r="D10" t="str">
            <v>Suministro e instalacion de valla informativa  del proyecto</v>
          </cell>
          <cell r="E10" t="str">
            <v>UND</v>
          </cell>
          <cell r="F10">
            <v>1</v>
          </cell>
          <cell r="G10">
            <v>336557</v>
          </cell>
          <cell r="H10">
            <v>336557</v>
          </cell>
        </row>
        <row r="11">
          <cell r="A11">
            <v>1.2</v>
          </cell>
          <cell r="B11">
            <v>1.1999998092651367</v>
          </cell>
          <cell r="C11">
            <v>1.1999998092651367</v>
          </cell>
          <cell r="D11" t="str">
            <v>Desmonte y limpieza de zonas verdes existentes. Incluye corte y desenraice de setos existentes, cargue, retiro y y acarreo interno de material vegetal resultante. (manual)</v>
          </cell>
          <cell r="E11" t="str">
            <v>M2</v>
          </cell>
          <cell r="F11">
            <v>224</v>
          </cell>
          <cell r="G11">
            <v>11461</v>
          </cell>
          <cell r="H11">
            <v>2567264</v>
          </cell>
        </row>
        <row r="12">
          <cell r="A12">
            <v>1.3</v>
          </cell>
          <cell r="B12">
            <v>1.2999992370605469</v>
          </cell>
          <cell r="C12">
            <v>1.2999992370605469</v>
          </cell>
          <cell r="D12" t="str">
            <v>Cerramiento provisional en tela verde Sarán H=2.50 con estacones redondos en madera común o
pino ciprés C/1.50 M (via principal)</v>
          </cell>
          <cell r="E12" t="str">
            <v>ML</v>
          </cell>
          <cell r="F12">
            <v>32</v>
          </cell>
          <cell r="G12">
            <v>21065</v>
          </cell>
          <cell r="H12">
            <v>674080</v>
          </cell>
        </row>
        <row r="13">
          <cell r="A13">
            <v>1.4</v>
          </cell>
          <cell r="B13">
            <v>1.3999996185302734</v>
          </cell>
          <cell r="C13">
            <v>1.3999996185302734</v>
          </cell>
          <cell r="D13" t="str">
            <v>Localizacion Trazado Y Replanteo con equipos de topografia</v>
          </cell>
          <cell r="E13" t="str">
            <v>DIA</v>
          </cell>
          <cell r="F13">
            <v>12</v>
          </cell>
          <cell r="G13">
            <v>544628</v>
          </cell>
          <cell r="H13">
            <v>6535536</v>
          </cell>
        </row>
        <row r="14">
          <cell r="A14">
            <v>2</v>
          </cell>
          <cell r="B14" t="str">
            <v>EXCAVACIONES Y MOVIMIENTOS DE TIERRAS DEMOLICIONES - RETIROS</v>
          </cell>
          <cell r="C14">
            <v>2</v>
          </cell>
          <cell r="D14">
            <v>2</v>
          </cell>
          <cell r="E14">
            <v>2</v>
          </cell>
          <cell r="F14">
            <v>2</v>
          </cell>
          <cell r="G14">
            <v>2</v>
          </cell>
          <cell r="H14">
            <v>96575346</v>
          </cell>
        </row>
        <row r="15">
          <cell r="A15">
            <v>2.2999999999999998</v>
          </cell>
          <cell r="B15">
            <v>2.2999992370605469</v>
          </cell>
          <cell r="C15">
            <v>2.2999992370605469</v>
          </cell>
          <cell r="D15" t="str">
            <v>Transporte de materiales granulares para preparacion de  concretos - y material de afirmado.</v>
          </cell>
          <cell r="E15" t="str">
            <v>M3/KM</v>
          </cell>
          <cell r="F15">
            <v>13084</v>
          </cell>
          <cell r="G15">
            <v>3000</v>
          </cell>
          <cell r="H15">
            <v>39252000</v>
          </cell>
        </row>
        <row r="16">
          <cell r="A16">
            <v>2.4</v>
          </cell>
          <cell r="B16">
            <v>2.3999996185302734</v>
          </cell>
          <cell r="C16">
            <v>2.3999996185302734</v>
          </cell>
          <cell r="D16" t="str">
            <v>Excavación manual en material común. Incluye acarreo interno y disposicion manual a distacias entre 0 -100m</v>
          </cell>
          <cell r="E16" t="str">
            <v>M3</v>
          </cell>
          <cell r="F16">
            <v>56</v>
          </cell>
          <cell r="G16">
            <v>53179</v>
          </cell>
          <cell r="H16">
            <v>2978024</v>
          </cell>
        </row>
        <row r="17">
          <cell r="A17">
            <v>2.5</v>
          </cell>
          <cell r="B17">
            <v>2.5</v>
          </cell>
          <cell r="C17">
            <v>2.5</v>
          </cell>
          <cell r="D17" t="str">
            <v>Excavación Mecanica en material común de la explanación, canales y préstamos, para ingreso a punto critico y acondicionamiento del terreno, perfilamiento del terreno... Sin transporte</v>
          </cell>
          <cell r="E17" t="str">
            <v>M3</v>
          </cell>
          <cell r="F17">
            <v>346</v>
          </cell>
          <cell r="G17">
            <v>39880</v>
          </cell>
          <cell r="H17">
            <v>13798480</v>
          </cell>
        </row>
        <row r="18">
          <cell r="A18">
            <v>2.6</v>
          </cell>
          <cell r="B18">
            <v>2.5999984741210938</v>
          </cell>
          <cell r="C18">
            <v>2.5999984741210938</v>
          </cell>
          <cell r="D18" t="str">
            <v xml:space="preserve">Excavación varias en material común bajo agua para pilas 5-10 m, diámetro interno 1.4 m, Incluye anillo en concreto reforzado  e=10,  21 mpa (Diámetro total de excavación 1.6 m).   Se medirá en su posición original.
</v>
          </cell>
          <cell r="E18" t="str">
            <v>ML</v>
          </cell>
          <cell r="F18">
            <v>42</v>
          </cell>
          <cell r="G18">
            <v>965401</v>
          </cell>
          <cell r="H18">
            <v>40546842</v>
          </cell>
        </row>
        <row r="19">
          <cell r="A19">
            <v>3</v>
          </cell>
          <cell r="B19" t="str">
            <v xml:space="preserve"> ESTABILIZACION DE TALUDES - MEJORAMIENTOS DE SUBRASANTE Y ESTRUCTURA DE PAVIMENTOS</v>
          </cell>
          <cell r="C19">
            <v>3</v>
          </cell>
          <cell r="D19">
            <v>3</v>
          </cell>
          <cell r="E19">
            <v>3</v>
          </cell>
          <cell r="F19">
            <v>3</v>
          </cell>
          <cell r="G19">
            <v>3</v>
          </cell>
          <cell r="H19">
            <v>54420619</v>
          </cell>
        </row>
        <row r="20">
          <cell r="A20">
            <v>3.1</v>
          </cell>
          <cell r="B20">
            <v>3.0999984741210938</v>
          </cell>
          <cell r="C20">
            <v>3.0999984741210938</v>
          </cell>
          <cell r="D20" t="str">
            <v>Suministro  y colocación de material filtrante para construcción de filtros de 2" a 3" con canto rodado</v>
          </cell>
          <cell r="E20" t="str">
            <v>M3</v>
          </cell>
          <cell r="F20">
            <v>51</v>
          </cell>
          <cell r="G20">
            <v>107651</v>
          </cell>
          <cell r="H20">
            <v>5490201</v>
          </cell>
        </row>
        <row r="21">
          <cell r="A21">
            <v>3.2</v>
          </cell>
          <cell r="B21">
            <v>3.1999988555908203</v>
          </cell>
          <cell r="C21">
            <v>3.1999988555908203</v>
          </cell>
          <cell r="D21" t="str">
            <v>Suministro,  e instalación de Geotextil NT 2500 o equivalente. No incluye excavación y llenos, los cuales se pagan por su ítem respectivo.</v>
          </cell>
          <cell r="E21" t="str">
            <v>M2</v>
          </cell>
          <cell r="F21">
            <v>302</v>
          </cell>
          <cell r="G21">
            <v>17055</v>
          </cell>
          <cell r="H21">
            <v>5150610</v>
          </cell>
        </row>
        <row r="22">
          <cell r="A22">
            <v>3.3</v>
          </cell>
          <cell r="B22">
            <v>3.2999992370605469</v>
          </cell>
          <cell r="C22">
            <v>3.2999992370605469</v>
          </cell>
          <cell r="D22" t="str">
            <v>Suministro y colocación de tubería perforada de 4" para drenaje sin filtro. Incluye los accesorios y todo lo necesario para su correcta instalación y funcionamiento</v>
          </cell>
          <cell r="E22" t="str">
            <v>ML</v>
          </cell>
          <cell r="F22">
            <v>32</v>
          </cell>
          <cell r="G22">
            <v>26300</v>
          </cell>
          <cell r="H22">
            <v>841600</v>
          </cell>
        </row>
        <row r="23">
          <cell r="A23">
            <v>3.4</v>
          </cell>
          <cell r="B23">
            <v>3.3999996185302734</v>
          </cell>
          <cell r="C23">
            <v>3.3999996185302734</v>
          </cell>
          <cell r="D23" t="str">
            <v>Suministro, colocación, conformación y compactación de afirmado para Bacheo, no incluye transporte. Compactación hasta obtener una densidad mínima del 95%, de la obtenida en el ensayo del Proctor modificado</v>
          </cell>
          <cell r="E23" t="str">
            <v>M3</v>
          </cell>
          <cell r="F23">
            <v>432</v>
          </cell>
          <cell r="G23">
            <v>99394</v>
          </cell>
          <cell r="H23">
            <v>42938208</v>
          </cell>
        </row>
        <row r="24">
          <cell r="A24">
            <v>4</v>
          </cell>
          <cell r="B24" t="str">
            <v>ESTRUCTURAS EN CONCRETO - MUROS DE CONTENCION</v>
          </cell>
          <cell r="C24">
            <v>4</v>
          </cell>
          <cell r="D24">
            <v>4</v>
          </cell>
          <cell r="E24">
            <v>4</v>
          </cell>
          <cell r="F24">
            <v>4</v>
          </cell>
          <cell r="G24">
            <v>4</v>
          </cell>
          <cell r="H24">
            <v>147356587</v>
          </cell>
        </row>
        <row r="25">
          <cell r="A25">
            <v>4.0999999999999996</v>
          </cell>
          <cell r="B25">
            <v>4.0999984741210938</v>
          </cell>
          <cell r="C25">
            <v>4.0999984741210938</v>
          </cell>
          <cell r="D25" t="str">
            <v xml:space="preserve">Concreto Clase G (Ciclópeo con concreto clase F - 14 MPa y Piedra de 2" a 4") </v>
          </cell>
          <cell r="E25" t="str">
            <v>M3</v>
          </cell>
          <cell r="F25">
            <v>0</v>
          </cell>
          <cell r="G25">
            <v>965401</v>
          </cell>
          <cell r="H25">
            <v>0</v>
          </cell>
        </row>
        <row r="26">
          <cell r="A26">
            <v>4.2</v>
          </cell>
          <cell r="B26">
            <v>4.1999969482421875</v>
          </cell>
          <cell r="C26">
            <v>4.1999969482421875</v>
          </cell>
          <cell r="D26" t="str">
            <v xml:space="preserve">Concreto Clase F (14 MPa). Solados de E=0.1 m </v>
          </cell>
          <cell r="E26" t="str">
            <v>M3</v>
          </cell>
          <cell r="F26">
            <v>4</v>
          </cell>
          <cell r="G26">
            <v>576229</v>
          </cell>
          <cell r="H26">
            <v>2304916</v>
          </cell>
        </row>
        <row r="27">
          <cell r="A27">
            <v>4.3</v>
          </cell>
          <cell r="B27">
            <v>4.2999992370605469</v>
          </cell>
          <cell r="C27">
            <v>4.2999992370605469</v>
          </cell>
          <cell r="D27" t="str">
            <v>Suministro  y colocación de Concreto Clase D (28 MPa).
Incluye impermeabilizante, formaleta para acabado a la vista, desmoldante, y todos los demás elementos necesarios para su correcta construcción y funcionamiento</v>
          </cell>
          <cell r="E27" t="str">
            <v>M3</v>
          </cell>
          <cell r="F27">
            <v>93</v>
          </cell>
          <cell r="G27">
            <v>969153</v>
          </cell>
          <cell r="H27">
            <v>90131229</v>
          </cell>
        </row>
        <row r="28">
          <cell r="A28">
            <v>4.4000000000000004</v>
          </cell>
          <cell r="B28">
            <v>4.3999977111816406</v>
          </cell>
          <cell r="C28">
            <v>4.3999977111816406</v>
          </cell>
          <cell r="D28" t="str">
            <v xml:space="preserve">Colocación de CINTA PVC TIPO O -15 Y O-22 o equivalente, entre juntas de construcción de obras en concreto. Incluye el
suministro y transporte de la cinta y todo lo necesario para su correcta colocación y funcionamiento según especificaciones del proveedor.
</v>
          </cell>
          <cell r="E28" t="str">
            <v>ML</v>
          </cell>
          <cell r="F28">
            <v>31</v>
          </cell>
          <cell r="G28">
            <v>89510</v>
          </cell>
          <cell r="H28">
            <v>2774810</v>
          </cell>
        </row>
        <row r="29">
          <cell r="A29">
            <v>4.5</v>
          </cell>
          <cell r="B29">
            <v>4.5</v>
          </cell>
          <cell r="C29">
            <v>4.5</v>
          </cell>
          <cell r="D29" t="str">
            <v xml:space="preserve">Pila-pilote-caisson en concreto Clase C (28 MPa) fundido en sitio </v>
          </cell>
          <cell r="E29" t="str">
            <v>M3</v>
          </cell>
          <cell r="F29">
            <v>56</v>
          </cell>
          <cell r="G29">
            <v>931172</v>
          </cell>
          <cell r="H29">
            <v>52145632</v>
          </cell>
        </row>
        <row r="30">
          <cell r="A30">
            <v>5</v>
          </cell>
          <cell r="B30" t="str">
            <v>ACEROS DE REFUERZO -</v>
          </cell>
          <cell r="C30">
            <v>5</v>
          </cell>
          <cell r="D30">
            <v>5</v>
          </cell>
          <cell r="E30">
            <v>5</v>
          </cell>
          <cell r="F30">
            <v>5</v>
          </cell>
          <cell r="G30">
            <v>5</v>
          </cell>
          <cell r="H30">
            <v>199774629</v>
          </cell>
        </row>
        <row r="31">
          <cell r="A31">
            <v>5.0999999999999996</v>
          </cell>
          <cell r="B31">
            <v>5.0999984741210938</v>
          </cell>
          <cell r="C31">
            <v>5.0999984741210938</v>
          </cell>
          <cell r="D31" t="str">
            <v>Suministro, transporte, figurado y colocación de acero de refuerzo fy=4200 kg/cm2</v>
          </cell>
          <cell r="E31" t="str">
            <v>KG</v>
          </cell>
          <cell r="F31">
            <v>20921</v>
          </cell>
          <cell r="G31">
            <v>9549</v>
          </cell>
          <cell r="H31">
            <v>199774629</v>
          </cell>
        </row>
        <row r="32">
          <cell r="A32" t="str">
            <v>SUBTOTAL COSTOS DIRECTOS</v>
          </cell>
          <cell r="B32">
            <v>199774592</v>
          </cell>
          <cell r="C32">
            <v>199774592</v>
          </cell>
          <cell r="D32">
            <v>199774592</v>
          </cell>
          <cell r="E32">
            <v>199774592</v>
          </cell>
          <cell r="F32">
            <v>199774592</v>
          </cell>
          <cell r="G32">
            <v>199774592</v>
          </cell>
          <cell r="H32">
            <v>508240618</v>
          </cell>
        </row>
        <row r="33">
          <cell r="A33" t="str">
            <v>%ADMINISTRACIÓN</v>
          </cell>
          <cell r="B33">
            <v>508240384</v>
          </cell>
          <cell r="C33">
            <v>508240384</v>
          </cell>
          <cell r="D33">
            <v>508240384</v>
          </cell>
          <cell r="E33">
            <v>508240384</v>
          </cell>
          <cell r="F33">
            <v>508240384</v>
          </cell>
          <cell r="G33">
            <v>0.24229999999999999</v>
          </cell>
          <cell r="H33">
            <v>123146701.74139999</v>
          </cell>
        </row>
        <row r="34">
          <cell r="A34" t="str">
            <v>%IMPREVISTOS</v>
          </cell>
          <cell r="B34">
            <v>123146688</v>
          </cell>
          <cell r="C34">
            <v>123146688</v>
          </cell>
          <cell r="D34">
            <v>123146688</v>
          </cell>
          <cell r="E34">
            <v>123146688</v>
          </cell>
          <cell r="F34">
            <v>123146688</v>
          </cell>
          <cell r="G34">
            <v>0</v>
          </cell>
          <cell r="H34">
            <v>0</v>
          </cell>
        </row>
        <row r="35">
          <cell r="A35" t="str">
            <v>%UTILIDADES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0.05</v>
          </cell>
          <cell r="H35">
            <v>25412030.900000002</v>
          </cell>
        </row>
        <row r="36">
          <cell r="A36" t="str">
            <v>COSTOS TOTAL OBRA (COSTOS DIRECTOS + INDIRECTOS)</v>
          </cell>
          <cell r="B36">
            <v>25412016</v>
          </cell>
          <cell r="C36">
            <v>25412016</v>
          </cell>
          <cell r="D36">
            <v>25412016</v>
          </cell>
          <cell r="E36">
            <v>25412016</v>
          </cell>
          <cell r="F36">
            <v>25412016</v>
          </cell>
          <cell r="G36">
            <v>25412016</v>
          </cell>
          <cell r="H36">
            <v>656799350.64139998</v>
          </cell>
        </row>
        <row r="37">
          <cell r="A37" t="str">
            <v xml:space="preserve">INTERVENTORIA </v>
          </cell>
          <cell r="B37">
            <v>656799232</v>
          </cell>
          <cell r="C37">
            <v>656799232</v>
          </cell>
          <cell r="D37">
            <v>656799232</v>
          </cell>
          <cell r="E37">
            <v>656799232</v>
          </cell>
          <cell r="F37">
            <v>656799232</v>
          </cell>
          <cell r="G37">
            <v>0.22</v>
          </cell>
          <cell r="H37">
            <v>144495857.14110801</v>
          </cell>
        </row>
        <row r="38">
          <cell r="A38" t="str">
            <v>COSTOS TOTAL PROYECTO (COSTOS TOTAL OBRA + INTERVENTORIA)</v>
          </cell>
          <cell r="B38">
            <v>144495744</v>
          </cell>
          <cell r="C38">
            <v>144495744</v>
          </cell>
          <cell r="D38">
            <v>144495744</v>
          </cell>
          <cell r="E38">
            <v>144495744</v>
          </cell>
          <cell r="F38">
            <v>144495744</v>
          </cell>
          <cell r="G38">
            <v>144495744</v>
          </cell>
          <cell r="H38">
            <v>801295207.78250802</v>
          </cell>
        </row>
        <row r="39">
          <cell r="A39">
            <v>801294848</v>
          </cell>
          <cell r="B39">
            <v>801294848</v>
          </cell>
          <cell r="C39">
            <v>801294848</v>
          </cell>
          <cell r="D39">
            <v>801294848</v>
          </cell>
          <cell r="E39">
            <v>801294848</v>
          </cell>
          <cell r="F39">
            <v>801294848</v>
          </cell>
          <cell r="G39">
            <v>801294848</v>
          </cell>
          <cell r="H39">
            <v>801294848</v>
          </cell>
        </row>
        <row r="40">
          <cell r="A40" t="str">
            <v>VALOR TOTAL DE LA OBRA</v>
          </cell>
          <cell r="B40">
            <v>801294848</v>
          </cell>
          <cell r="C40">
            <v>801294848</v>
          </cell>
          <cell r="D40">
            <v>801294848</v>
          </cell>
          <cell r="E40">
            <v>801294848</v>
          </cell>
          <cell r="F40">
            <v>801294848</v>
          </cell>
          <cell r="G40">
            <v>801294848</v>
          </cell>
          <cell r="H40">
            <v>801295207.78250802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B8" t="str">
            <v>APU AUXILIARES</v>
          </cell>
          <cell r="C8">
            <v>801294848</v>
          </cell>
          <cell r="D8">
            <v>801294848</v>
          </cell>
        </row>
        <row r="9">
          <cell r="A9" t="str">
            <v>MA001</v>
          </cell>
          <cell r="B9" t="str">
            <v>CONCRETO 2000 PSI (140 MPA) EN OBRA</v>
          </cell>
          <cell r="C9" t="str">
            <v>M3</v>
          </cell>
          <cell r="D9">
            <v>431807</v>
          </cell>
        </row>
        <row r="10">
          <cell r="A10" t="str">
            <v>MA002</v>
          </cell>
          <cell r="B10" t="str">
            <v>CONCRETO 2500 PSI (175 MPA) EN OBRA</v>
          </cell>
          <cell r="C10" t="str">
            <v>M3</v>
          </cell>
          <cell r="D10">
            <v>471782</v>
          </cell>
        </row>
        <row r="11">
          <cell r="A11" t="str">
            <v>MA003</v>
          </cell>
          <cell r="B11" t="str">
            <v>CONCRETO 3000 PSI (210 MPA) EN OBRA</v>
          </cell>
          <cell r="C11" t="str">
            <v>M3</v>
          </cell>
          <cell r="D11">
            <v>557864</v>
          </cell>
        </row>
        <row r="12">
          <cell r="A12" t="str">
            <v>MA004</v>
          </cell>
          <cell r="B12" t="str">
            <v>CONCRETO 3500 PSI (245 MPA) EN OBRA</v>
          </cell>
          <cell r="C12" t="str">
            <v>M3</v>
          </cell>
          <cell r="D12">
            <v>569839</v>
          </cell>
        </row>
        <row r="13">
          <cell r="A13" t="str">
            <v>MA005</v>
          </cell>
          <cell r="B13" t="str">
            <v>CONCRETO 4000 PSI (280 MPA) EN OBRA</v>
          </cell>
          <cell r="C13" t="str">
            <v>M3</v>
          </cell>
          <cell r="D13">
            <v>638029</v>
          </cell>
        </row>
        <row r="14">
          <cell r="A14" t="str">
            <v>MA006</v>
          </cell>
          <cell r="B14" t="str">
            <v>MORTERO 1:2 EN OBRA (REVOQUE)</v>
          </cell>
          <cell r="C14" t="str">
            <v>M3</v>
          </cell>
          <cell r="D14">
            <v>569214</v>
          </cell>
        </row>
        <row r="15">
          <cell r="A15" t="str">
            <v>MA007</v>
          </cell>
          <cell r="B15" t="str">
            <v>MORTERO 1:2 EN OBRA (GROUT)</v>
          </cell>
          <cell r="C15" t="str">
            <v>M3</v>
          </cell>
          <cell r="D15">
            <v>580052</v>
          </cell>
        </row>
        <row r="16">
          <cell r="A16" t="str">
            <v>MA008</v>
          </cell>
          <cell r="B16" t="str">
            <v>MORTERO 1:3 EN OBRA (REVOQUE)</v>
          </cell>
          <cell r="C16" t="str">
            <v>M3</v>
          </cell>
          <cell r="D16">
            <v>545000</v>
          </cell>
        </row>
        <row r="17">
          <cell r="A17" t="str">
            <v>MA009</v>
          </cell>
          <cell r="B17" t="str">
            <v>MORTERO 1:3 EN OBRA (GROUT)</v>
          </cell>
          <cell r="C17" t="str">
            <v>M3</v>
          </cell>
          <cell r="D17">
            <v>545000</v>
          </cell>
        </row>
        <row r="18">
          <cell r="A18" t="str">
            <v>MA010</v>
          </cell>
          <cell r="B18" t="str">
            <v>MORTERO 1:3 EN OBRA (PEGA)</v>
          </cell>
          <cell r="C18" t="str">
            <v>M3</v>
          </cell>
          <cell r="D18">
            <v>545000</v>
          </cell>
        </row>
        <row r="19">
          <cell r="A19" t="str">
            <v>MA011</v>
          </cell>
          <cell r="B19" t="str">
            <v>MORTERO 1:4 EN OBRA (REVOQUE)</v>
          </cell>
          <cell r="C19" t="str">
            <v>M3</v>
          </cell>
          <cell r="D19">
            <v>473855</v>
          </cell>
        </row>
        <row r="20">
          <cell r="A20" t="str">
            <v>MA012</v>
          </cell>
          <cell r="B20" t="str">
            <v>MORTERO 1:4 EN OBRA (GROUT)</v>
          </cell>
          <cell r="C20" t="str">
            <v>M3</v>
          </cell>
          <cell r="D20">
            <v>473855</v>
          </cell>
        </row>
        <row r="21">
          <cell r="A21" t="str">
            <v>MA013</v>
          </cell>
          <cell r="B21" t="str">
            <v>MORTERO 1:4 EN OBRA (PEGA)</v>
          </cell>
          <cell r="C21" t="str">
            <v>M3</v>
          </cell>
          <cell r="D21">
            <v>475258</v>
          </cell>
        </row>
        <row r="22">
          <cell r="A22" t="str">
            <v>MA014</v>
          </cell>
          <cell r="B22" t="str">
            <v>MORTERO 1:5 EN OBRA (REVOQUE)</v>
          </cell>
          <cell r="C22" t="str">
            <v>M3</v>
          </cell>
          <cell r="D22" t="str">
            <v/>
          </cell>
        </row>
        <row r="23">
          <cell r="A23" t="str">
            <v>MA015</v>
          </cell>
          <cell r="B23" t="str">
            <v>MORTERO 1:5 EN OBRA (PEGA)</v>
          </cell>
          <cell r="C23" t="str">
            <v>M3</v>
          </cell>
          <cell r="D23" t="str">
            <v/>
          </cell>
        </row>
        <row r="24">
          <cell r="A24" t="str">
            <v>MA016</v>
          </cell>
          <cell r="B24" t="str">
            <v>MORTERO 1:6 EN OBRA (PEGA)</v>
          </cell>
          <cell r="C24" t="str">
            <v>M3</v>
          </cell>
          <cell r="D24" t="str">
            <v/>
          </cell>
        </row>
        <row r="25">
          <cell r="A25" t="str">
            <v>MA017</v>
          </cell>
          <cell r="B25" t="str">
            <v>FORMALETA PARA MUROS, ALETAS, DISIPADORES Y ESTRIBOS (6 USOS)</v>
          </cell>
          <cell r="C25" t="str">
            <v>M2</v>
          </cell>
          <cell r="D25" t="str">
            <v/>
          </cell>
        </row>
        <row r="26">
          <cell r="A26" t="str">
            <v>MA018</v>
          </cell>
          <cell r="B26">
            <v>475258</v>
          </cell>
          <cell r="C26">
            <v>475258</v>
          </cell>
          <cell r="D26" t="str">
            <v/>
          </cell>
        </row>
        <row r="27">
          <cell r="A27" t="str">
            <v>MA019</v>
          </cell>
          <cell r="B27">
            <v>475258</v>
          </cell>
          <cell r="C27">
            <v>475258</v>
          </cell>
          <cell r="D27" t="str">
            <v/>
          </cell>
        </row>
        <row r="28">
          <cell r="A28">
            <v>475258</v>
          </cell>
          <cell r="B28" t="str">
            <v>MATERIALES</v>
          </cell>
          <cell r="C28">
            <v>475258</v>
          </cell>
          <cell r="D28">
            <v>475258</v>
          </cell>
        </row>
        <row r="29">
          <cell r="A29" t="str">
            <v>MA020</v>
          </cell>
          <cell r="B29" t="str">
            <v>CEMENTO GRIS (50 KG) PORTLAND TIPO I</v>
          </cell>
          <cell r="C29" t="str">
            <v>SC</v>
          </cell>
          <cell r="D29">
            <v>39000</v>
          </cell>
        </row>
        <row r="30">
          <cell r="A30" t="str">
            <v>MA021</v>
          </cell>
          <cell r="B30" t="str">
            <v xml:space="preserve">ARENA DE PEGA </v>
          </cell>
          <cell r="C30" t="str">
            <v>M3</v>
          </cell>
          <cell r="D30">
            <v>50000</v>
          </cell>
        </row>
        <row r="31">
          <cell r="A31" t="str">
            <v>MA022</v>
          </cell>
          <cell r="B31" t="str">
            <v xml:space="preserve">ARENA DE REVOQUE </v>
          </cell>
          <cell r="C31" t="str">
            <v>M3</v>
          </cell>
          <cell r="D31">
            <v>50000</v>
          </cell>
        </row>
        <row r="32">
          <cell r="A32" t="str">
            <v>MA023</v>
          </cell>
          <cell r="B32" t="str">
            <v>ARENA FINA PARA CONCRETOS</v>
          </cell>
          <cell r="C32" t="str">
            <v>M3</v>
          </cell>
          <cell r="D32">
            <v>50000</v>
          </cell>
        </row>
        <row r="33">
          <cell r="A33" t="str">
            <v>MA024</v>
          </cell>
          <cell r="B33" t="str">
            <v xml:space="preserve">MATERIAL MIXTO DE RIO -  </v>
          </cell>
          <cell r="C33" t="str">
            <v>M3</v>
          </cell>
          <cell r="D33">
            <v>50000</v>
          </cell>
        </row>
        <row r="34">
          <cell r="A34" t="str">
            <v>MA025</v>
          </cell>
          <cell r="B34" t="str">
            <v>AGUA</v>
          </cell>
          <cell r="C34" t="str">
            <v>LT</v>
          </cell>
          <cell r="D34">
            <v>85</v>
          </cell>
        </row>
        <row r="35">
          <cell r="A35" t="str">
            <v>MA026</v>
          </cell>
          <cell r="B35" t="str">
            <v xml:space="preserve"> Impermeabilizante para concreto tipo sika plastocrete o similar</v>
          </cell>
          <cell r="C35" t="str">
            <v>KG</v>
          </cell>
          <cell r="D35">
            <v>16000</v>
          </cell>
        </row>
        <row r="36">
          <cell r="A36" t="str">
            <v>MA027</v>
          </cell>
          <cell r="B36" t="str">
            <v>Super T de 19 mm.  (6 usos y incluye desperdicio del 10%)</v>
          </cell>
          <cell r="C36" t="str">
            <v>M2</v>
          </cell>
          <cell r="D36">
            <v>73000</v>
          </cell>
        </row>
        <row r="37">
          <cell r="A37" t="str">
            <v>MA028</v>
          </cell>
          <cell r="B37" t="str">
            <v xml:space="preserve">ACERO REFUERZO G-60 </v>
          </cell>
          <cell r="C37" t="str">
            <v>KG</v>
          </cell>
          <cell r="D37">
            <v>5400</v>
          </cell>
        </row>
        <row r="38">
          <cell r="A38" t="str">
            <v>MA029</v>
          </cell>
          <cell r="B38" t="str">
            <v>ALAMBRE NEGRO PARA AMARRE C 18</v>
          </cell>
          <cell r="C38" t="str">
            <v>KG</v>
          </cell>
          <cell r="D38">
            <v>6800</v>
          </cell>
        </row>
        <row r="39">
          <cell r="A39" t="str">
            <v>MA030</v>
          </cell>
          <cell r="B39" t="str">
            <v>LARGUERO MADERA COMÚN 4CMX8CMX2.80</v>
          </cell>
          <cell r="C39" t="str">
            <v>UN</v>
          </cell>
          <cell r="D39">
            <v>11000</v>
          </cell>
        </row>
        <row r="40">
          <cell r="A40" t="str">
            <v>MA031</v>
          </cell>
          <cell r="B40" t="str">
            <v xml:space="preserve">TABLERO AGLOMERADO MDP (SUPER T) 1.83 X 2.44 </v>
          </cell>
          <cell r="C40" t="str">
            <v>UN</v>
          </cell>
          <cell r="D40">
            <v>149000</v>
          </cell>
        </row>
        <row r="41">
          <cell r="A41" t="str">
            <v>MA032</v>
          </cell>
          <cell r="B41" t="str">
            <v>CLAVOS COMUNES 1½ A 3½"</v>
          </cell>
          <cell r="C41" t="str">
            <v>LB</v>
          </cell>
          <cell r="D41">
            <v>3600</v>
          </cell>
        </row>
        <row r="42">
          <cell r="A42" t="str">
            <v>MA033</v>
          </cell>
          <cell r="B42" t="str">
            <v>ESFERA REFLECTIVA</v>
          </cell>
          <cell r="C42" t="str">
            <v>KG</v>
          </cell>
          <cell r="D42">
            <v>6200</v>
          </cell>
        </row>
        <row r="43">
          <cell r="A43" t="str">
            <v>MA034</v>
          </cell>
          <cell r="B43" t="str">
            <v>PINTURA ACRILICA EN FRIO</v>
          </cell>
          <cell r="C43" t="str">
            <v>GAL</v>
          </cell>
          <cell r="D43">
            <v>92900</v>
          </cell>
        </row>
        <row r="44">
          <cell r="A44" t="str">
            <v>MA035</v>
          </cell>
          <cell r="B44" t="str">
            <v>MEZCLA ASFÁLTICA MDC-25 (RODADURA  1" AL 5.6% - INVÍAS)</v>
          </cell>
          <cell r="C44" t="str">
            <v>TON</v>
          </cell>
          <cell r="D44">
            <v>319277</v>
          </cell>
        </row>
        <row r="45">
          <cell r="A45" t="str">
            <v>MA036</v>
          </cell>
          <cell r="B45" t="str">
            <v>PARAL EN ÁNGULO 2"X2"X1/4" Y BRAZO EN ÁNGULO 2"X2"X1/8</v>
          </cell>
          <cell r="C45" t="str">
            <v>UN</v>
          </cell>
          <cell r="D45">
            <v>112000</v>
          </cell>
        </row>
        <row r="46">
          <cell r="A46" t="str">
            <v>MA037</v>
          </cell>
          <cell r="B46" t="str">
            <v>Tablero en lamina galvanizada cal. 16" de 60cmx60cm</v>
          </cell>
          <cell r="C46" t="str">
            <v>UN</v>
          </cell>
          <cell r="D46">
            <v>85000</v>
          </cell>
        </row>
        <row r="47">
          <cell r="A47" t="str">
            <v>MA038</v>
          </cell>
          <cell r="B47" t="str">
            <v>VALLA 1 (12,0X4,0M). INCLUYE ESTRUCTURA METÁLICA PARA FIJACIÓN Y SOPORTE</v>
          </cell>
          <cell r="C47" t="str">
            <v>UN</v>
          </cell>
          <cell r="D47">
            <v>4562000</v>
          </cell>
        </row>
        <row r="48">
          <cell r="A48" t="str">
            <v>MA039</v>
          </cell>
          <cell r="B48" t="str">
            <v>VALLA 2 (3,0X2,0M). INCLUYE ESTRUCTURA METÁLICA PARA FIJACIÓN Y SOPORTE</v>
          </cell>
          <cell r="C48" t="str">
            <v>UN</v>
          </cell>
          <cell r="D48">
            <v>1019000</v>
          </cell>
        </row>
        <row r="49">
          <cell r="A49" t="str">
            <v>MA040</v>
          </cell>
          <cell r="B49" t="str">
            <v>VALLA 3 (3,0X2,0M). NO INCLUYE ESTRUCTURA METÁLICA PARA FIJACIÓN Y SOPORTE (SOLO LONA)</v>
          </cell>
          <cell r="C49" t="str">
            <v>UN</v>
          </cell>
          <cell r="D49">
            <v>655000</v>
          </cell>
        </row>
        <row r="50">
          <cell r="A50" t="str">
            <v>MA041</v>
          </cell>
          <cell r="B50" t="str">
            <v>VALLA 4 (2,0X2,0M). NO INCLUYE ESTRUCTURA METÁLICA PARA FIJACIÓN Y SOPORTE (SOLO LONA)</v>
          </cell>
          <cell r="C50" t="str">
            <v>UN</v>
          </cell>
          <cell r="D50">
            <v>88000</v>
          </cell>
        </row>
        <row r="51">
          <cell r="A51" t="str">
            <v>MA042</v>
          </cell>
          <cell r="B51" t="str">
            <v>VALLA 5 (0,9X0,5M). NO INCLUYE ESTRUCTURA METÁLICA PARA FIJACIÓN Y SOPORTE (SOLO LONA)</v>
          </cell>
          <cell r="C51" t="str">
            <v>UN</v>
          </cell>
          <cell r="D51">
            <v>41000</v>
          </cell>
        </row>
        <row r="52">
          <cell r="A52" t="str">
            <v>MA043</v>
          </cell>
          <cell r="B52" t="str">
            <v>Estacas de topografía</v>
          </cell>
          <cell r="C52" t="str">
            <v>UN</v>
          </cell>
          <cell r="D52">
            <v>1000</v>
          </cell>
        </row>
        <row r="53">
          <cell r="A53" t="str">
            <v>MA044</v>
          </cell>
          <cell r="B53" t="str">
            <v>CAN EN MADERA PARA ENTIBADO</v>
          </cell>
          <cell r="C53" t="str">
            <v>UN</v>
          </cell>
          <cell r="D53">
            <v>18000</v>
          </cell>
        </row>
        <row r="54">
          <cell r="A54" t="str">
            <v>MA045</v>
          </cell>
          <cell r="B54" t="str">
            <v>TABLA EN MADERA DE 18cmx2.5cmx3.0cm</v>
          </cell>
          <cell r="C54" t="str">
            <v>UN</v>
          </cell>
          <cell r="D54">
            <v>17000</v>
          </cell>
        </row>
        <row r="55">
          <cell r="A55" t="str">
            <v>MA046</v>
          </cell>
          <cell r="B55" t="str">
            <v>PIEDRA RODADA DE RIO TAMAÑO MAXIMO 1"</v>
          </cell>
          <cell r="C55" t="str">
            <v>M3</v>
          </cell>
          <cell r="D55">
            <v>67000</v>
          </cell>
        </row>
        <row r="56">
          <cell r="A56" t="str">
            <v>MA047</v>
          </cell>
          <cell r="B56" t="str">
            <v>MATERIAL DE AFIRMADO</v>
          </cell>
          <cell r="C56" t="str">
            <v>M3</v>
          </cell>
          <cell r="D56">
            <v>39000</v>
          </cell>
        </row>
        <row r="57">
          <cell r="A57" t="str">
            <v>MA048</v>
          </cell>
          <cell r="B57" t="str">
            <v>Dilataciones en madera 1.5 x 8 cm</v>
          </cell>
          <cell r="C57" t="str">
            <v>UN</v>
          </cell>
          <cell r="D57">
            <v>4000</v>
          </cell>
        </row>
        <row r="58">
          <cell r="A58" t="str">
            <v>MA049</v>
          </cell>
          <cell r="B58" t="str">
            <v>Desmoldante para facil desencofre de concreto y protección de formaletas</v>
          </cell>
          <cell r="C58" t="str">
            <v>KG</v>
          </cell>
          <cell r="D58">
            <v>12000</v>
          </cell>
        </row>
        <row r="59">
          <cell r="A59" t="str">
            <v>MA050</v>
          </cell>
          <cell r="B59" t="str">
            <v>Cintilla de poliuretano tipo sellalon</v>
          </cell>
          <cell r="C59" t="str">
            <v>ML</v>
          </cell>
          <cell r="D59">
            <v>550</v>
          </cell>
        </row>
        <row r="60">
          <cell r="A60" t="str">
            <v>MA051</v>
          </cell>
          <cell r="B60" t="str">
            <v>Antisol blanco</v>
          </cell>
          <cell r="C60" t="str">
            <v>KG</v>
          </cell>
          <cell r="D60">
            <v>7500</v>
          </cell>
        </row>
        <row r="61">
          <cell r="A61" t="str">
            <v>MA052</v>
          </cell>
          <cell r="B61" t="str">
            <v>loseta de cemento guia tactil, formato 40 x 40.</v>
          </cell>
          <cell r="C61" t="str">
            <v>UN</v>
          </cell>
          <cell r="D61">
            <v>60452</v>
          </cell>
        </row>
        <row r="62">
          <cell r="A62" t="str">
            <v>MA053</v>
          </cell>
          <cell r="B62" t="str">
            <v>Malla Electrosoldada 15x15cm Diametro 4.0mm (D-084)</v>
          </cell>
          <cell r="C62" t="str">
            <v>M2</v>
          </cell>
          <cell r="D62">
            <v>6800</v>
          </cell>
        </row>
        <row r="63">
          <cell r="A63" t="str">
            <v>MA054</v>
          </cell>
          <cell r="B63" t="str">
            <v>Rejilla tipo basculante compuesta por un marco, ala, bisagra o punto de pivote.</v>
          </cell>
          <cell r="C63" t="str">
            <v>UN</v>
          </cell>
          <cell r="D63">
            <v>180000</v>
          </cell>
        </row>
        <row r="64">
          <cell r="A64" t="str">
            <v>MA055</v>
          </cell>
          <cell r="B64" t="str">
            <v>Tapa circular con bloqueo mediante 3  pestañas y marco de fundición</v>
          </cell>
          <cell r="C64" t="str">
            <v>UN</v>
          </cell>
          <cell r="D64">
            <v>197205</v>
          </cell>
        </row>
        <row r="65">
          <cell r="A65" t="str">
            <v>MA056</v>
          </cell>
          <cell r="B65" t="str">
            <v>Pate de polipropileno para pozo de 330 x160 mm</v>
          </cell>
          <cell r="C65" t="str">
            <v>UN</v>
          </cell>
          <cell r="D65">
            <v>10780</v>
          </cell>
        </row>
        <row r="66">
          <cell r="A66" t="str">
            <v>MA057</v>
          </cell>
          <cell r="B66" t="str">
            <v>Cono asimetrico en concreto simple</v>
          </cell>
          <cell r="C66" t="str">
            <v>UN</v>
          </cell>
          <cell r="D66">
            <v>129737</v>
          </cell>
        </row>
        <row r="67">
          <cell r="A67" t="str">
            <v>MA058</v>
          </cell>
          <cell r="B67" t="str">
            <v>Base manhol 125x125x100 en concreto simple</v>
          </cell>
          <cell r="C67" t="str">
            <v>UN</v>
          </cell>
          <cell r="D67">
            <v>382810</v>
          </cell>
        </row>
        <row r="68">
          <cell r="A68" t="str">
            <v>MA059</v>
          </cell>
          <cell r="B68" t="str">
            <v>Anillo prefabricado de concreto simple de 100 cmm D interior y 50 cm de alto</v>
          </cell>
          <cell r="C68" t="str">
            <v>UN</v>
          </cell>
          <cell r="D68">
            <v>91851</v>
          </cell>
        </row>
        <row r="69">
          <cell r="A69" t="str">
            <v>MA060</v>
          </cell>
          <cell r="B69" t="str">
            <v>Disolvente para pintura acrilica</v>
          </cell>
          <cell r="C69" t="str">
            <v>gal</v>
          </cell>
          <cell r="D69">
            <v>21000</v>
          </cell>
        </row>
        <row r="70">
          <cell r="A70" t="str">
            <v>MA061</v>
          </cell>
          <cell r="B70" t="str">
            <v>Bloque de concreto 15 x 20 x 40</v>
          </cell>
          <cell r="C70" t="str">
            <v>UN</v>
          </cell>
          <cell r="D70">
            <v>2700</v>
          </cell>
        </row>
        <row r="71">
          <cell r="A71" t="str">
            <v>MA062</v>
          </cell>
          <cell r="B71" t="str">
            <v>Sistema Epoxico para anclaje de barras</v>
          </cell>
          <cell r="C71" t="str">
            <v>Kg</v>
          </cell>
          <cell r="D71">
            <v>113711</v>
          </cell>
        </row>
        <row r="72">
          <cell r="A72" t="str">
            <v>MA063</v>
          </cell>
          <cell r="B72" t="str">
            <v>Aro base y aro tapa de Hierrro Fundido ø=0,60m</v>
          </cell>
          <cell r="C72" t="str">
            <v>Unidad</v>
          </cell>
          <cell r="D72">
            <v>280000</v>
          </cell>
        </row>
        <row r="73">
          <cell r="A73" t="str">
            <v>MA064</v>
          </cell>
          <cell r="B73" t="str">
            <v>Tubería PVC Sanitaria de 12"</v>
          </cell>
          <cell r="C73" t="str">
            <v>ml</v>
          </cell>
          <cell r="D73">
            <v>105000</v>
          </cell>
        </row>
        <row r="74">
          <cell r="A74" t="str">
            <v>MA065</v>
          </cell>
          <cell r="B74" t="str">
            <v>Tubería PVC Sanitaria de 10"</v>
          </cell>
          <cell r="C74" t="str">
            <v>ml</v>
          </cell>
          <cell r="D74">
            <v>72000</v>
          </cell>
        </row>
        <row r="75">
          <cell r="A75" t="str">
            <v>MA066</v>
          </cell>
          <cell r="B75" t="str">
            <v>Lubricante para instalación de tubería</v>
          </cell>
          <cell r="C75" t="str">
            <v>lb</v>
          </cell>
          <cell r="D75">
            <v>18000</v>
          </cell>
        </row>
        <row r="76">
          <cell r="A76" t="str">
            <v>MA067</v>
          </cell>
          <cell r="B76" t="str">
            <v>accesorios (union - codo - TE ) pvc 4"</v>
          </cell>
          <cell r="C76" t="str">
            <v xml:space="preserve">und </v>
          </cell>
          <cell r="D76">
            <v>10000</v>
          </cell>
        </row>
        <row r="77">
          <cell r="A77" t="str">
            <v>MA068</v>
          </cell>
          <cell r="B77" t="str">
            <v>Accesorios de empalme - anillo caucho 12"</v>
          </cell>
          <cell r="C77" t="str">
            <v>un</v>
          </cell>
          <cell r="D77">
            <v>28195</v>
          </cell>
        </row>
        <row r="78">
          <cell r="A78" t="str">
            <v>MA069</v>
          </cell>
          <cell r="B78" t="str">
            <v>Tuberia PVC Acueducto D=4" RDE 21</v>
          </cell>
          <cell r="C78" t="str">
            <v>ml</v>
          </cell>
          <cell r="D78">
            <v>46000</v>
          </cell>
        </row>
        <row r="79">
          <cell r="A79" t="str">
            <v>MA070</v>
          </cell>
          <cell r="B79" t="str">
            <v>Tuberia PVC Acueducto D=2" RDE 21</v>
          </cell>
          <cell r="C79" t="str">
            <v>ml</v>
          </cell>
          <cell r="D79">
            <v>15000</v>
          </cell>
        </row>
        <row r="80">
          <cell r="A80" t="str">
            <v>MA071</v>
          </cell>
          <cell r="B80" t="str">
            <v>Limpiador PVC</v>
          </cell>
          <cell r="C80" t="str">
            <v>1/4 galon</v>
          </cell>
          <cell r="D80">
            <v>27000</v>
          </cell>
        </row>
        <row r="81">
          <cell r="A81" t="str">
            <v>MA072</v>
          </cell>
          <cell r="B81" t="str">
            <v xml:space="preserve">Tubo de presión D= 1/2" RDE 9 PVC 500 PSI </v>
          </cell>
          <cell r="C81" t="str">
            <v>ml</v>
          </cell>
          <cell r="D81">
            <v>3500</v>
          </cell>
        </row>
        <row r="82">
          <cell r="A82" t="str">
            <v>MA073</v>
          </cell>
          <cell r="B82" t="str">
            <v xml:space="preserve">Collarin de derivación PVC 4"X1/2" para acueducto </v>
          </cell>
          <cell r="C82" t="str">
            <v>unidad</v>
          </cell>
          <cell r="D82">
            <v>27000</v>
          </cell>
        </row>
        <row r="83">
          <cell r="A83" t="str">
            <v>MA074</v>
          </cell>
          <cell r="B83" t="str">
            <v xml:space="preserve">Collarin de derivación PVC 2"X1/2" para acueducto </v>
          </cell>
          <cell r="C83" t="str">
            <v>unidad</v>
          </cell>
          <cell r="D83">
            <v>16000</v>
          </cell>
        </row>
        <row r="84">
          <cell r="A84" t="str">
            <v>MA075</v>
          </cell>
          <cell r="B84" t="str">
            <v>Registro de corte incorporación de 1/2" para acueducto</v>
          </cell>
          <cell r="C84" t="str">
            <v>unidad</v>
          </cell>
          <cell r="D84">
            <v>23300</v>
          </cell>
        </row>
        <row r="85">
          <cell r="A85" t="str">
            <v>MA076</v>
          </cell>
          <cell r="B85" t="str">
            <v>Bordillo barrera rectoprefabricado 15x45x80</v>
          </cell>
          <cell r="C85" t="str">
            <v>unidad</v>
          </cell>
          <cell r="D85">
            <v>40000</v>
          </cell>
        </row>
        <row r="86">
          <cell r="A86" t="str">
            <v>MA077</v>
          </cell>
          <cell r="B86" t="str">
            <v>Cinta PVC Sika Waterbar O15</v>
          </cell>
          <cell r="C86" t="str">
            <v>ml</v>
          </cell>
          <cell r="D86">
            <v>76000</v>
          </cell>
        </row>
        <row r="87">
          <cell r="A87" t="str">
            <v>MA078</v>
          </cell>
          <cell r="B87" t="str">
            <v xml:space="preserve">Cinta PVC Sika Waterbar O22 </v>
          </cell>
          <cell r="C87" t="str">
            <v>ml</v>
          </cell>
          <cell r="D87">
            <v>86000</v>
          </cell>
        </row>
        <row r="88">
          <cell r="A88" t="str">
            <v>MA079</v>
          </cell>
          <cell r="B88" t="str">
            <v xml:space="preserve">telera en madera 0,90 *1,35 </v>
          </cell>
          <cell r="C88" t="str">
            <v xml:space="preserve">und </v>
          </cell>
          <cell r="D88">
            <v>32000</v>
          </cell>
        </row>
        <row r="89">
          <cell r="A89" t="str">
            <v>MA080</v>
          </cell>
          <cell r="B89" t="str">
            <v>Accesorios de empalme - anillo caucho 24"</v>
          </cell>
          <cell r="C89" t="str">
            <v>unidad</v>
          </cell>
          <cell r="D89">
            <v>104460</v>
          </cell>
        </row>
        <row r="90">
          <cell r="A90" t="str">
            <v>MA081</v>
          </cell>
          <cell r="B90" t="str">
            <v>Piedra Bolo Tamaño max. 12"</v>
          </cell>
          <cell r="C90" t="str">
            <v>m3</v>
          </cell>
          <cell r="D90">
            <v>76000</v>
          </cell>
        </row>
        <row r="91">
          <cell r="A91" t="str">
            <v>MA082</v>
          </cell>
          <cell r="B91" t="str">
            <v>Material afirmado de la zona</v>
          </cell>
          <cell r="C91" t="str">
            <v>m3</v>
          </cell>
          <cell r="D91">
            <v>25000</v>
          </cell>
        </row>
        <row r="92">
          <cell r="A92" t="str">
            <v>MA083</v>
          </cell>
          <cell r="B92" t="str">
            <v>gavion triple torcion (2 x 1 x 1) cal 13 hueco de 8 x 10cm</v>
          </cell>
          <cell r="C92" t="str">
            <v xml:space="preserve">und </v>
          </cell>
          <cell r="D92">
            <v>150000</v>
          </cell>
        </row>
        <row r="93">
          <cell r="A93" t="str">
            <v>MA084</v>
          </cell>
          <cell r="B93" t="str">
            <v xml:space="preserve">alambre galvanizado calibre 13 </v>
          </cell>
          <cell r="C93" t="str">
            <v>kg</v>
          </cell>
          <cell r="D93">
            <v>10500</v>
          </cell>
        </row>
        <row r="94">
          <cell r="A94" t="str">
            <v>MA085</v>
          </cell>
          <cell r="B94" t="str">
            <v xml:space="preserve">piedra selecionada </v>
          </cell>
          <cell r="C94" t="str">
            <v>m3</v>
          </cell>
          <cell r="D94">
            <v>70000</v>
          </cell>
        </row>
        <row r="95">
          <cell r="A95" t="str">
            <v>MA086</v>
          </cell>
          <cell r="B95" t="str">
            <v>tuberia pvc sanitaria Perforada de 4´´</v>
          </cell>
          <cell r="C95" t="str">
            <v xml:space="preserve">ml </v>
          </cell>
          <cell r="D95">
            <v>17000</v>
          </cell>
        </row>
        <row r="96">
          <cell r="A96" t="str">
            <v>MA087</v>
          </cell>
          <cell r="B96" t="str">
            <v>Geotextil NT 2500 1mt Largo 1 X 3.5mt Ancho</v>
          </cell>
          <cell r="C96" t="str">
            <v>M2</v>
          </cell>
          <cell r="D96">
            <v>10200</v>
          </cell>
        </row>
        <row r="97">
          <cell r="A97" t="str">
            <v>MA088</v>
          </cell>
          <cell r="B97" t="str">
            <v xml:space="preserve">Tela cerramiento verde 4" h=2.5 m
</v>
          </cell>
          <cell r="C97" t="str">
            <v>m</v>
          </cell>
          <cell r="D97">
            <v>3200</v>
          </cell>
        </row>
        <row r="98">
          <cell r="A98" t="str">
            <v>MA089</v>
          </cell>
          <cell r="B98" t="str">
            <v xml:space="preserve">Varillón en madera de 2"*2"x 3m
</v>
          </cell>
          <cell r="C98" t="str">
            <v>m</v>
          </cell>
          <cell r="D98">
            <v>6200</v>
          </cell>
        </row>
        <row r="99">
          <cell r="A99" t="str">
            <v>MA090</v>
          </cell>
          <cell r="B99" t="str">
            <v xml:space="preserve">Grapas y otros
</v>
          </cell>
          <cell r="C99" t="str">
            <v>kg</v>
          </cell>
          <cell r="D99">
            <v>7800</v>
          </cell>
        </row>
      </sheetData>
      <sheetData sheetId="12">
        <row r="1">
          <cell r="A1" t="str">
            <v>DEPARTAMENTO DE ANTIOQUIA</v>
          </cell>
          <cell r="B1">
            <v>7800</v>
          </cell>
          <cell r="C1">
            <v>7800</v>
          </cell>
          <cell r="D1">
            <v>7800</v>
          </cell>
          <cell r="E1">
            <v>7800</v>
          </cell>
          <cell r="F1" t="str">
            <v/>
          </cell>
          <cell r="G1">
            <v>7800</v>
          </cell>
        </row>
        <row r="2">
          <cell r="A2" t="str">
            <v>MUNICIPIO DE DABEIBA</v>
          </cell>
          <cell r="B2">
            <v>7800</v>
          </cell>
          <cell r="C2">
            <v>7800</v>
          </cell>
          <cell r="D2">
            <v>7800</v>
          </cell>
          <cell r="E2">
            <v>7800</v>
          </cell>
          <cell r="F2">
            <v>7800</v>
          </cell>
          <cell r="G2">
            <v>7800</v>
          </cell>
        </row>
        <row r="3">
          <cell r="A3" t="str">
            <v>CONSTRUCCION DE MUROS DE CONTENCION EN CONCRETO REFORZADO PARA EMERGENCIA EN LA VIA QUE CONDUCE AL CORREGIMIENTO DE URAMA  KM 0+22 (SECTOR LOS COCOS)  EN EL MUNICIPIO DE DABEIBA ANTIOQUIA.</v>
          </cell>
          <cell r="B3">
            <v>7800</v>
          </cell>
          <cell r="C3">
            <v>7800</v>
          </cell>
          <cell r="D3">
            <v>7800</v>
          </cell>
          <cell r="E3">
            <v>7800</v>
          </cell>
          <cell r="F3">
            <v>7800</v>
          </cell>
          <cell r="G3">
            <v>7800</v>
          </cell>
        </row>
        <row r="4">
          <cell r="A4">
            <v>7800</v>
          </cell>
          <cell r="B4">
            <v>7800</v>
          </cell>
          <cell r="C4">
            <v>7800</v>
          </cell>
          <cell r="D4">
            <v>7800</v>
          </cell>
          <cell r="E4">
            <v>7800</v>
          </cell>
          <cell r="F4">
            <v>7800</v>
          </cell>
          <cell r="G4">
            <v>7800</v>
          </cell>
        </row>
        <row r="5">
          <cell r="A5" t="str">
            <v>ANÁLISIS DE PRECIOS UNITARIOS</v>
          </cell>
          <cell r="B5">
            <v>7800</v>
          </cell>
          <cell r="C5">
            <v>7800</v>
          </cell>
          <cell r="D5">
            <v>7800</v>
          </cell>
          <cell r="E5">
            <v>7800</v>
          </cell>
          <cell r="F5">
            <v>7800</v>
          </cell>
          <cell r="G5">
            <v>7800</v>
          </cell>
        </row>
        <row r="6">
          <cell r="A6">
            <v>7800</v>
          </cell>
          <cell r="B6">
            <v>7800</v>
          </cell>
          <cell r="C6">
            <v>7800</v>
          </cell>
          <cell r="D6">
            <v>7800</v>
          </cell>
          <cell r="E6">
            <v>7800</v>
          </cell>
          <cell r="F6">
            <v>7800</v>
          </cell>
          <cell r="G6">
            <v>7800</v>
          </cell>
        </row>
        <row r="7">
          <cell r="A7" t="str">
            <v>ITEM</v>
          </cell>
          <cell r="B7" t="str">
            <v>DESCRIPCIÓN</v>
          </cell>
          <cell r="C7">
            <v>7800</v>
          </cell>
          <cell r="D7">
            <v>7800</v>
          </cell>
          <cell r="E7" t="str">
            <v>UNIDAD</v>
          </cell>
          <cell r="F7" t="str">
            <v>CANTIDAD</v>
          </cell>
          <cell r="G7" t="str">
            <v>COSTO DIRECTO</v>
          </cell>
        </row>
        <row r="8">
          <cell r="A8" t="str">
            <v>MA001</v>
          </cell>
          <cell r="B8" t="str">
            <v>CONCRETO 2000 PSI (140 MPA) EN OBRA</v>
          </cell>
          <cell r="C8">
            <v>7800</v>
          </cell>
          <cell r="D8">
            <v>7800</v>
          </cell>
          <cell r="E8" t="str">
            <v>M3</v>
          </cell>
          <cell r="F8" t="str">
            <v>N.D</v>
          </cell>
          <cell r="G8">
            <v>431807</v>
          </cell>
        </row>
        <row r="9">
          <cell r="A9">
            <v>431807</v>
          </cell>
          <cell r="B9">
            <v>431807</v>
          </cell>
          <cell r="C9">
            <v>431807</v>
          </cell>
          <cell r="D9">
            <v>431807</v>
          </cell>
          <cell r="E9">
            <v>431807</v>
          </cell>
          <cell r="F9">
            <v>431807</v>
          </cell>
          <cell r="G9">
            <v>431807</v>
          </cell>
        </row>
        <row r="10">
          <cell r="A10" t="str">
            <v>1. COSTOS DIRECTOS</v>
          </cell>
          <cell r="B10">
            <v>431807</v>
          </cell>
          <cell r="C10">
            <v>431807</v>
          </cell>
          <cell r="D10">
            <v>431807</v>
          </cell>
          <cell r="E10">
            <v>431807</v>
          </cell>
          <cell r="F10">
            <v>431807</v>
          </cell>
          <cell r="G10">
            <v>431807</v>
          </cell>
        </row>
        <row r="11">
          <cell r="A11">
            <v>431807</v>
          </cell>
          <cell r="B11">
            <v>431807</v>
          </cell>
          <cell r="C11">
            <v>431807</v>
          </cell>
          <cell r="D11">
            <v>431807</v>
          </cell>
          <cell r="E11">
            <v>431807</v>
          </cell>
          <cell r="F11">
            <v>431807</v>
          </cell>
          <cell r="G11">
            <v>431807</v>
          </cell>
        </row>
        <row r="12">
          <cell r="A12" t="str">
            <v>I. EQUIPO</v>
          </cell>
          <cell r="B12">
            <v>431807</v>
          </cell>
          <cell r="C12">
            <v>431807</v>
          </cell>
          <cell r="D12">
            <v>431807</v>
          </cell>
          <cell r="E12">
            <v>431807</v>
          </cell>
          <cell r="F12">
            <v>431807</v>
          </cell>
          <cell r="G12">
            <v>431807</v>
          </cell>
        </row>
        <row r="13">
          <cell r="A13" t="str">
            <v>CÓDIGO</v>
          </cell>
          <cell r="B13" t="str">
            <v>DESCRIPCIÓN</v>
          </cell>
          <cell r="C13">
            <v>431807</v>
          </cell>
          <cell r="D13" t="str">
            <v>UNIDAD</v>
          </cell>
          <cell r="E13" t="str">
            <v>TARIFA</v>
          </cell>
          <cell r="F13" t="str">
            <v>RENDIMIENTO</v>
          </cell>
          <cell r="G13" t="str">
            <v>VR. UNITARIO</v>
          </cell>
        </row>
        <row r="14">
          <cell r="A14" t="str">
            <v>EQ004</v>
          </cell>
          <cell r="B14" t="str">
            <v>CONCRETADORA 1.5 SACOS A GASOLINA</v>
          </cell>
          <cell r="C14">
            <v>431807</v>
          </cell>
          <cell r="D14" t="str">
            <v>DÍA</v>
          </cell>
          <cell r="E14">
            <v>62000</v>
          </cell>
          <cell r="F14">
            <v>8</v>
          </cell>
          <cell r="G14">
            <v>7750</v>
          </cell>
        </row>
        <row r="15">
          <cell r="A15" t="str">
            <v>EQ001</v>
          </cell>
          <cell r="B15" t="str">
            <v>HERRAMIENTA MENOR (10% DE LA MANO DE OBRA)</v>
          </cell>
          <cell r="C15">
            <v>7750</v>
          </cell>
          <cell r="D15" t="str">
            <v>%</v>
          </cell>
          <cell r="E15">
            <v>0.1</v>
          </cell>
          <cell r="F15">
            <v>52919.75</v>
          </cell>
          <cell r="G15">
            <v>5291.9750000000004</v>
          </cell>
        </row>
        <row r="16">
          <cell r="A16">
            <v>5291.97265625</v>
          </cell>
          <cell r="B16">
            <v>5291.97265625</v>
          </cell>
          <cell r="C16">
            <v>5291.97265625</v>
          </cell>
          <cell r="D16">
            <v>5291.97265625</v>
          </cell>
          <cell r="E16">
            <v>5291.97265625</v>
          </cell>
          <cell r="F16" t="str">
            <v>SUBTOTAL</v>
          </cell>
          <cell r="G16">
            <v>13041.975</v>
          </cell>
        </row>
        <row r="17">
          <cell r="A17">
            <v>13041.96875</v>
          </cell>
          <cell r="B17">
            <v>13041.96875</v>
          </cell>
          <cell r="C17">
            <v>13041.96875</v>
          </cell>
          <cell r="D17">
            <v>13041.96875</v>
          </cell>
          <cell r="E17">
            <v>13041.96875</v>
          </cell>
          <cell r="F17">
            <v>13041.96875</v>
          </cell>
          <cell r="G17">
            <v>13041.96875</v>
          </cell>
        </row>
        <row r="18">
          <cell r="A18" t="str">
            <v>II. MATERIALES</v>
          </cell>
          <cell r="B18">
            <v>13041.96875</v>
          </cell>
          <cell r="C18">
            <v>13041.96875</v>
          </cell>
          <cell r="D18">
            <v>13041.96875</v>
          </cell>
          <cell r="E18">
            <v>13041.96875</v>
          </cell>
          <cell r="F18">
            <v>13041.96875</v>
          </cell>
          <cell r="G18">
            <v>13041.96875</v>
          </cell>
        </row>
        <row r="19">
          <cell r="A19" t="str">
            <v>CÓDIGO</v>
          </cell>
          <cell r="B19" t="str">
            <v>DESCRIPCIÓN</v>
          </cell>
          <cell r="C19" t="str">
            <v>UNIDAD</v>
          </cell>
          <cell r="D19" t="str">
            <v>CANTIDAD</v>
          </cell>
          <cell r="E19" t="str">
            <v>DESP.</v>
          </cell>
          <cell r="F19" t="str">
            <v>PRECIO UNIT.</v>
          </cell>
          <cell r="G19" t="str">
            <v>VR. UNITARIO</v>
          </cell>
        </row>
        <row r="20">
          <cell r="A20" t="str">
            <v>MA020</v>
          </cell>
          <cell r="B20" t="str">
            <v>CEMENTO GRIS (50 KG) PORTLAND TIPO I</v>
          </cell>
          <cell r="C20" t="str">
            <v>SC</v>
          </cell>
          <cell r="D20">
            <v>6</v>
          </cell>
          <cell r="E20">
            <v>0.05</v>
          </cell>
          <cell r="F20">
            <v>39000</v>
          </cell>
          <cell r="G20">
            <v>245700</v>
          </cell>
        </row>
        <row r="21">
          <cell r="A21" t="str">
            <v>MA024</v>
          </cell>
          <cell r="B21" t="str">
            <v xml:space="preserve">MATERIAL MIXTO DE RIO -  </v>
          </cell>
          <cell r="C21" t="str">
            <v>M3</v>
          </cell>
          <cell r="D21">
            <v>1.5</v>
          </cell>
          <cell r="E21">
            <v>0.05</v>
          </cell>
          <cell r="F21">
            <v>50000</v>
          </cell>
          <cell r="G21">
            <v>78750</v>
          </cell>
        </row>
        <row r="22">
          <cell r="A22" t="str">
            <v>MA025</v>
          </cell>
          <cell r="B22" t="str">
            <v>AGUA</v>
          </cell>
          <cell r="C22" t="str">
            <v>LT</v>
          </cell>
          <cell r="D22">
            <v>170</v>
          </cell>
          <cell r="E22">
            <v>0.1</v>
          </cell>
          <cell r="F22">
            <v>85</v>
          </cell>
          <cell r="G22">
            <v>15895.000000000002</v>
          </cell>
        </row>
        <row r="23">
          <cell r="A23" t="str">
            <v/>
          </cell>
          <cell r="B23">
            <v>15895</v>
          </cell>
          <cell r="C23" t="str">
            <v/>
          </cell>
          <cell r="D23">
            <v>15895</v>
          </cell>
          <cell r="E23">
            <v>15895</v>
          </cell>
          <cell r="F23" t="str">
            <v/>
          </cell>
          <cell r="G23" t="str">
            <v/>
          </cell>
        </row>
        <row r="24">
          <cell r="A24">
            <v>15895</v>
          </cell>
          <cell r="B24">
            <v>15895</v>
          </cell>
          <cell r="C24">
            <v>15895</v>
          </cell>
          <cell r="D24">
            <v>15895</v>
          </cell>
          <cell r="E24">
            <v>15895</v>
          </cell>
          <cell r="F24" t="str">
            <v>SUBTOTAL</v>
          </cell>
          <cell r="G24">
            <v>340345</v>
          </cell>
        </row>
        <row r="25">
          <cell r="A25">
            <v>340345</v>
          </cell>
          <cell r="B25">
            <v>340345</v>
          </cell>
          <cell r="C25">
            <v>340345</v>
          </cell>
          <cell r="D25">
            <v>340345</v>
          </cell>
          <cell r="E25">
            <v>340345</v>
          </cell>
          <cell r="F25">
            <v>340345</v>
          </cell>
          <cell r="G25">
            <v>340345</v>
          </cell>
        </row>
        <row r="26">
          <cell r="A26" t="str">
            <v>III. TRANSPORTES</v>
          </cell>
          <cell r="B26">
            <v>340345</v>
          </cell>
          <cell r="C26">
            <v>340345</v>
          </cell>
          <cell r="D26">
            <v>340345</v>
          </cell>
          <cell r="E26">
            <v>340345</v>
          </cell>
          <cell r="F26">
            <v>340345</v>
          </cell>
          <cell r="G26">
            <v>340345</v>
          </cell>
        </row>
        <row r="27">
          <cell r="A27" t="str">
            <v>CÓDIGO</v>
          </cell>
          <cell r="B27" t="str">
            <v>DESCRIPCIÓN</v>
          </cell>
          <cell r="C27" t="str">
            <v>TIPO</v>
          </cell>
          <cell r="D27" t="str">
            <v>VOLUMEN/PESO</v>
          </cell>
          <cell r="E27" t="str">
            <v>DISTANCIA</v>
          </cell>
          <cell r="F27" t="str">
            <v>TARIFA</v>
          </cell>
          <cell r="G27" t="str">
            <v>VR. UNITARIO</v>
          </cell>
        </row>
        <row r="28">
          <cell r="A28" t="str">
            <v/>
          </cell>
          <cell r="B28">
            <v>340345</v>
          </cell>
          <cell r="C28">
            <v>340345</v>
          </cell>
          <cell r="D28">
            <v>340345</v>
          </cell>
          <cell r="E28">
            <v>340345</v>
          </cell>
          <cell r="F28" t="str">
            <v/>
          </cell>
          <cell r="G28" t="str">
            <v/>
          </cell>
        </row>
        <row r="29">
          <cell r="A29" t="str">
            <v>TR001</v>
          </cell>
          <cell r="B29" t="str">
            <v>TRANSPORTE DE INSUMOS GENERALES 0-1KM</v>
          </cell>
          <cell r="C29" t="str">
            <v>INSUMOS</v>
          </cell>
          <cell r="D29">
            <v>0.3</v>
          </cell>
          <cell r="E29">
            <v>20</v>
          </cell>
          <cell r="F29">
            <v>4250</v>
          </cell>
          <cell r="G29">
            <v>25500</v>
          </cell>
        </row>
        <row r="30">
          <cell r="A30">
            <v>25500</v>
          </cell>
          <cell r="B30">
            <v>25500</v>
          </cell>
          <cell r="C30">
            <v>25500</v>
          </cell>
          <cell r="D30">
            <v>25500</v>
          </cell>
          <cell r="E30">
            <v>25500</v>
          </cell>
          <cell r="F30" t="str">
            <v>SUBTOTAL</v>
          </cell>
          <cell r="G30">
            <v>25500</v>
          </cell>
        </row>
        <row r="31">
          <cell r="A31">
            <v>25500</v>
          </cell>
          <cell r="B31">
            <v>25500</v>
          </cell>
          <cell r="C31">
            <v>25500</v>
          </cell>
          <cell r="D31">
            <v>25500</v>
          </cell>
          <cell r="E31">
            <v>25500</v>
          </cell>
          <cell r="F31">
            <v>25500</v>
          </cell>
          <cell r="G31">
            <v>25500</v>
          </cell>
        </row>
        <row r="32">
          <cell r="A32" t="str">
            <v>IV. MANO DE OBRA</v>
          </cell>
          <cell r="B32">
            <v>25500</v>
          </cell>
          <cell r="C32">
            <v>25500</v>
          </cell>
          <cell r="D32">
            <v>25500</v>
          </cell>
          <cell r="E32">
            <v>25500</v>
          </cell>
          <cell r="F32">
            <v>25500</v>
          </cell>
          <cell r="G32">
            <v>25500</v>
          </cell>
        </row>
        <row r="33">
          <cell r="A33" t="str">
            <v>CÓDIGO</v>
          </cell>
          <cell r="B33" t="str">
            <v>CARGOS PERSONAL</v>
          </cell>
          <cell r="C33">
            <v>25500</v>
          </cell>
          <cell r="D33" t="str">
            <v>CANTIDAD</v>
          </cell>
          <cell r="E33" t="str">
            <v>JORNAL TOTAL</v>
          </cell>
          <cell r="F33" t="str">
            <v>RENDIMIENTO</v>
          </cell>
          <cell r="G33" t="str">
            <v>VR. UNITARIO</v>
          </cell>
        </row>
        <row r="34">
          <cell r="A34" t="str">
            <v>MO033</v>
          </cell>
          <cell r="B34" t="str">
            <v>OPERADOR EQUIPO LIVIANO</v>
          </cell>
          <cell r="C34">
            <v>25500</v>
          </cell>
          <cell r="D34">
            <v>1</v>
          </cell>
          <cell r="E34">
            <v>94854</v>
          </cell>
          <cell r="F34">
            <v>8</v>
          </cell>
          <cell r="G34">
            <v>11856.75</v>
          </cell>
        </row>
        <row r="35">
          <cell r="A35" t="str">
            <v>MO032</v>
          </cell>
          <cell r="B35" t="str">
            <v>AYUDANTE RASO</v>
          </cell>
          <cell r="C35">
            <v>11856.75</v>
          </cell>
          <cell r="D35">
            <v>4</v>
          </cell>
          <cell r="E35">
            <v>82126</v>
          </cell>
          <cell r="F35">
            <v>8</v>
          </cell>
          <cell r="G35">
            <v>41063</v>
          </cell>
        </row>
        <row r="36">
          <cell r="A36">
            <v>41063</v>
          </cell>
          <cell r="B36">
            <v>41063</v>
          </cell>
          <cell r="C36">
            <v>41063</v>
          </cell>
          <cell r="D36">
            <v>41063</v>
          </cell>
          <cell r="E36">
            <v>41063</v>
          </cell>
          <cell r="F36">
            <v>41063</v>
          </cell>
          <cell r="G36" t="str">
            <v/>
          </cell>
        </row>
        <row r="37">
          <cell r="A37" t="str">
            <v/>
          </cell>
          <cell r="B37">
            <v>41063</v>
          </cell>
          <cell r="C37">
            <v>41063</v>
          </cell>
          <cell r="D37">
            <v>41063</v>
          </cell>
          <cell r="E37" t="str">
            <v/>
          </cell>
          <cell r="F37" t="str">
            <v/>
          </cell>
          <cell r="G37" t="str">
            <v/>
          </cell>
        </row>
        <row r="38">
          <cell r="A38">
            <v>41063</v>
          </cell>
          <cell r="B38">
            <v>41063</v>
          </cell>
          <cell r="C38">
            <v>41063</v>
          </cell>
          <cell r="D38">
            <v>41063</v>
          </cell>
          <cell r="E38">
            <v>41063</v>
          </cell>
          <cell r="F38" t="str">
            <v>SUBTOTAL</v>
          </cell>
          <cell r="G38">
            <v>52919.75</v>
          </cell>
        </row>
        <row r="39">
          <cell r="A39">
            <v>52919.75</v>
          </cell>
          <cell r="B39">
            <v>52919.75</v>
          </cell>
          <cell r="C39">
            <v>52919.75</v>
          </cell>
          <cell r="D39">
            <v>52919.75</v>
          </cell>
          <cell r="E39">
            <v>52919.75</v>
          </cell>
          <cell r="F39">
            <v>52919.75</v>
          </cell>
          <cell r="G39">
            <v>52919.75</v>
          </cell>
        </row>
        <row r="40">
          <cell r="A40" t="str">
            <v>V. SERVICIOS</v>
          </cell>
          <cell r="B40">
            <v>52919.75</v>
          </cell>
          <cell r="C40">
            <v>52919.75</v>
          </cell>
          <cell r="D40">
            <v>52919.75</v>
          </cell>
          <cell r="E40">
            <v>52919.75</v>
          </cell>
          <cell r="F40">
            <v>52919.75</v>
          </cell>
          <cell r="G40">
            <v>52919.75</v>
          </cell>
        </row>
        <row r="41">
          <cell r="A41" t="str">
            <v>CÓDIGO</v>
          </cell>
          <cell r="B41" t="str">
            <v>DESCRIPCIÓN</v>
          </cell>
          <cell r="C41">
            <v>52919.75</v>
          </cell>
          <cell r="D41" t="str">
            <v>UNIDAD</v>
          </cell>
          <cell r="E41" t="str">
            <v>CANTIDAD</v>
          </cell>
          <cell r="F41" t="str">
            <v>PRECIO UNIT.</v>
          </cell>
          <cell r="G41" t="str">
            <v>VR. UNITARIO</v>
          </cell>
        </row>
        <row r="42">
          <cell r="A42" t="str">
            <v/>
          </cell>
          <cell r="B42">
            <v>52919.75</v>
          </cell>
          <cell r="C42">
            <v>52919.75</v>
          </cell>
          <cell r="D42" t="str">
            <v/>
          </cell>
          <cell r="E42">
            <v>1</v>
          </cell>
          <cell r="F42" t="str">
            <v/>
          </cell>
          <cell r="G42" t="str">
            <v/>
          </cell>
        </row>
        <row r="43">
          <cell r="A43" t="str">
            <v/>
          </cell>
          <cell r="B43">
            <v>1</v>
          </cell>
          <cell r="C43">
            <v>1</v>
          </cell>
          <cell r="D43" t="str">
            <v/>
          </cell>
          <cell r="E43">
            <v>1</v>
          </cell>
          <cell r="F43" t="str">
            <v/>
          </cell>
          <cell r="G43" t="str">
            <v/>
          </cell>
        </row>
        <row r="44">
          <cell r="A44" t="str">
            <v/>
          </cell>
          <cell r="B44">
            <v>1</v>
          </cell>
          <cell r="C44">
            <v>1</v>
          </cell>
          <cell r="D44" t="str">
            <v/>
          </cell>
          <cell r="E44">
            <v>1</v>
          </cell>
          <cell r="F44" t="str">
            <v/>
          </cell>
          <cell r="G44" t="str">
            <v/>
          </cell>
        </row>
        <row r="45">
          <cell r="A45">
            <v>1</v>
          </cell>
          <cell r="B45">
            <v>1</v>
          </cell>
          <cell r="C45">
            <v>1</v>
          </cell>
          <cell r="D45">
            <v>1</v>
          </cell>
          <cell r="E45">
            <v>1</v>
          </cell>
          <cell r="F45" t="str">
            <v>SUBTOTAL</v>
          </cell>
          <cell r="G45" t="str">
            <v/>
          </cell>
        </row>
        <row r="46">
          <cell r="A46">
            <v>1</v>
          </cell>
          <cell r="B46">
            <v>1</v>
          </cell>
          <cell r="C46">
            <v>1</v>
          </cell>
          <cell r="D46">
            <v>1</v>
          </cell>
          <cell r="E46">
            <v>1</v>
          </cell>
          <cell r="F46">
            <v>1</v>
          </cell>
          <cell r="G46">
            <v>1</v>
          </cell>
        </row>
        <row r="47">
          <cell r="A47" t="str">
            <v>TOTAL COSTO DIRECTO</v>
          </cell>
          <cell r="B47">
            <v>1</v>
          </cell>
          <cell r="C47">
            <v>1</v>
          </cell>
          <cell r="D47">
            <v>1</v>
          </cell>
          <cell r="E47">
            <v>1</v>
          </cell>
          <cell r="F47">
            <v>1</v>
          </cell>
          <cell r="G47">
            <v>431807</v>
          </cell>
        </row>
        <row r="48">
          <cell r="A48">
            <v>431807</v>
          </cell>
          <cell r="B48">
            <v>431807</v>
          </cell>
          <cell r="C48">
            <v>431807</v>
          </cell>
          <cell r="D48">
            <v>431807</v>
          </cell>
          <cell r="E48">
            <v>431807</v>
          </cell>
          <cell r="F48">
            <v>431807</v>
          </cell>
          <cell r="G48">
            <v>431807</v>
          </cell>
        </row>
        <row r="49">
          <cell r="A49" t="str">
            <v>2. COSTOS INDIRECTOS</v>
          </cell>
          <cell r="B49">
            <v>431807</v>
          </cell>
          <cell r="C49">
            <v>431807</v>
          </cell>
          <cell r="D49">
            <v>431807</v>
          </cell>
          <cell r="E49">
            <v>431807</v>
          </cell>
          <cell r="F49">
            <v>431807</v>
          </cell>
          <cell r="G49">
            <v>431807</v>
          </cell>
        </row>
        <row r="50">
          <cell r="A50">
            <v>431807</v>
          </cell>
          <cell r="B50">
            <v>431807</v>
          </cell>
          <cell r="C50">
            <v>431807</v>
          </cell>
          <cell r="D50">
            <v>431807</v>
          </cell>
          <cell r="E50">
            <v>431807</v>
          </cell>
          <cell r="F50">
            <v>431807</v>
          </cell>
          <cell r="G50">
            <v>431807</v>
          </cell>
        </row>
        <row r="51">
          <cell r="A51" t="str">
            <v>DESCRIPCIÓN</v>
          </cell>
          <cell r="B51">
            <v>431807</v>
          </cell>
          <cell r="C51">
            <v>431807</v>
          </cell>
          <cell r="D51">
            <v>431807</v>
          </cell>
          <cell r="E51">
            <v>431807</v>
          </cell>
          <cell r="F51" t="str">
            <v>PORCENTAJE</v>
          </cell>
          <cell r="G51" t="str">
            <v>VALOR TOTAL</v>
          </cell>
        </row>
        <row r="52">
          <cell r="A52" t="str">
            <v>ADMINISTRACION</v>
          </cell>
          <cell r="B52">
            <v>431807</v>
          </cell>
          <cell r="C52">
            <v>431807</v>
          </cell>
          <cell r="D52">
            <v>431807</v>
          </cell>
          <cell r="E52">
            <v>431807</v>
          </cell>
          <cell r="F52">
            <v>0.24229999999999999</v>
          </cell>
          <cell r="G52">
            <v>104626.8361</v>
          </cell>
        </row>
        <row r="53">
          <cell r="A53" t="str">
            <v>IMPREVISTOS</v>
          </cell>
          <cell r="B53">
            <v>104626.8125</v>
          </cell>
          <cell r="C53">
            <v>104626.8125</v>
          </cell>
          <cell r="D53">
            <v>104626.8125</v>
          </cell>
          <cell r="E53">
            <v>104626.8125</v>
          </cell>
          <cell r="F53" t="str">
            <v/>
          </cell>
          <cell r="G53" t="str">
            <v/>
          </cell>
        </row>
        <row r="54">
          <cell r="A54" t="str">
            <v>UTILIDADES</v>
          </cell>
          <cell r="B54">
            <v>104626.8125</v>
          </cell>
          <cell r="C54">
            <v>104626.8125</v>
          </cell>
          <cell r="D54">
            <v>104626.8125</v>
          </cell>
          <cell r="E54">
            <v>104626.8125</v>
          </cell>
          <cell r="F54">
            <v>0.05</v>
          </cell>
          <cell r="G54">
            <v>21590.350000000002</v>
          </cell>
        </row>
        <row r="55">
          <cell r="A55" t="str">
            <v>TOTAL COSTO INDIRECTO</v>
          </cell>
          <cell r="B55">
            <v>21590.34375</v>
          </cell>
          <cell r="C55">
            <v>21590.34375</v>
          </cell>
          <cell r="D55">
            <v>21590.34375</v>
          </cell>
          <cell r="E55">
            <v>21590.34375</v>
          </cell>
          <cell r="F55">
            <v>0.2923</v>
          </cell>
          <cell r="G55">
            <v>126217</v>
          </cell>
        </row>
        <row r="56">
          <cell r="A56">
            <v>126217</v>
          </cell>
          <cell r="B56">
            <v>126217</v>
          </cell>
          <cell r="C56">
            <v>126217</v>
          </cell>
          <cell r="D56">
            <v>126217</v>
          </cell>
          <cell r="E56">
            <v>126217</v>
          </cell>
          <cell r="F56">
            <v>126217</v>
          </cell>
          <cell r="G56">
            <v>126217</v>
          </cell>
        </row>
        <row r="57">
          <cell r="A57" t="str">
            <v>PRECIO UNITARIO TOTAL APROXIMADO AL PESO</v>
          </cell>
          <cell r="B57">
            <v>126217</v>
          </cell>
          <cell r="C57">
            <v>126217</v>
          </cell>
          <cell r="D57">
            <v>126217</v>
          </cell>
          <cell r="E57">
            <v>126217</v>
          </cell>
          <cell r="F57">
            <v>126217</v>
          </cell>
          <cell r="G57">
            <v>558024</v>
          </cell>
        </row>
        <row r="58">
          <cell r="A58">
            <v>558024</v>
          </cell>
          <cell r="B58">
            <v>558024</v>
          </cell>
          <cell r="C58">
            <v>558024</v>
          </cell>
          <cell r="D58">
            <v>558024</v>
          </cell>
          <cell r="E58">
            <v>558024</v>
          </cell>
          <cell r="F58">
            <v>558024</v>
          </cell>
          <cell r="G58">
            <v>558024</v>
          </cell>
        </row>
        <row r="59">
          <cell r="A59">
            <v>558024</v>
          </cell>
          <cell r="B59">
            <v>558024</v>
          </cell>
          <cell r="C59">
            <v>558024</v>
          </cell>
          <cell r="D59">
            <v>558024</v>
          </cell>
          <cell r="E59">
            <v>558024</v>
          </cell>
          <cell r="F59">
            <v>558024</v>
          </cell>
          <cell r="G59">
            <v>558024</v>
          </cell>
        </row>
        <row r="60">
          <cell r="A60">
            <v>558024</v>
          </cell>
          <cell r="B60" t="str">
            <v>SECRETARIA DE PLANEACIÓN E INFRAESTRUCTURA</v>
          </cell>
          <cell r="C60">
            <v>558024</v>
          </cell>
          <cell r="D60">
            <v>558024</v>
          </cell>
          <cell r="E60">
            <v>558024</v>
          </cell>
          <cell r="F60">
            <v>558024</v>
          </cell>
          <cell r="G60">
            <v>558024</v>
          </cell>
        </row>
        <row r="61">
          <cell r="A61">
            <v>558024</v>
          </cell>
          <cell r="B61">
            <v>558024</v>
          </cell>
          <cell r="C61">
            <v>558024</v>
          </cell>
          <cell r="D61">
            <v>558024</v>
          </cell>
          <cell r="E61">
            <v>558024</v>
          </cell>
          <cell r="F61">
            <v>558024</v>
          </cell>
          <cell r="G61">
            <v>558024</v>
          </cell>
        </row>
        <row r="62">
          <cell r="A62">
            <v>558024</v>
          </cell>
          <cell r="B62">
            <v>558024</v>
          </cell>
          <cell r="C62">
            <v>558024</v>
          </cell>
          <cell r="D62" t="str">
            <v>FIRMA RESPONSABLE</v>
          </cell>
          <cell r="E62">
            <v>558024</v>
          </cell>
          <cell r="F62">
            <v>558024</v>
          </cell>
          <cell r="G62">
            <v>558024</v>
          </cell>
        </row>
        <row r="64">
          <cell r="A64" t="str">
            <v>DEPARTAMENTO DE ANTIOQUIA</v>
          </cell>
          <cell r="B64">
            <v>558024</v>
          </cell>
          <cell r="C64">
            <v>558024</v>
          </cell>
          <cell r="D64">
            <v>558024</v>
          </cell>
          <cell r="E64">
            <v>558024</v>
          </cell>
          <cell r="F64" t="str">
            <v/>
          </cell>
          <cell r="G64">
            <v>558024</v>
          </cell>
        </row>
        <row r="65">
          <cell r="A65" t="str">
            <v>MUNICIPIO DE DABEIBA</v>
          </cell>
          <cell r="B65">
            <v>558024</v>
          </cell>
          <cell r="C65">
            <v>558024</v>
          </cell>
          <cell r="D65">
            <v>558024</v>
          </cell>
          <cell r="E65">
            <v>558024</v>
          </cell>
          <cell r="F65">
            <v>558024</v>
          </cell>
          <cell r="G65">
            <v>558024</v>
          </cell>
        </row>
        <row r="66">
          <cell r="A66" t="str">
            <v>CONSTRUCCION DE MUROS DE CONTENCION EN CONCRETO REFORZADO PARA EMERGENCIA EN LA VIA QUE CONDUCE AL CORREGIMIENTO DE URAMA  KM 0+22 (SECTOR LOS COCOS)  EN EL MUNICIPIO DE DABEIBA ANTIOQUIA.</v>
          </cell>
          <cell r="B66">
            <v>558024</v>
          </cell>
          <cell r="C66">
            <v>558024</v>
          </cell>
          <cell r="D66">
            <v>558024</v>
          </cell>
          <cell r="E66">
            <v>558024</v>
          </cell>
          <cell r="F66">
            <v>558024</v>
          </cell>
          <cell r="G66">
            <v>558024</v>
          </cell>
        </row>
        <row r="67">
          <cell r="A67">
            <v>558024</v>
          </cell>
          <cell r="B67">
            <v>558024</v>
          </cell>
          <cell r="C67">
            <v>558024</v>
          </cell>
          <cell r="D67">
            <v>558024</v>
          </cell>
          <cell r="E67">
            <v>558024</v>
          </cell>
          <cell r="F67">
            <v>558024</v>
          </cell>
          <cell r="G67">
            <v>558024</v>
          </cell>
        </row>
        <row r="68">
          <cell r="A68" t="str">
            <v>ANÁLISIS DE PRECIOS UNITARIOS</v>
          </cell>
          <cell r="B68">
            <v>558024</v>
          </cell>
          <cell r="C68">
            <v>558024</v>
          </cell>
          <cell r="D68">
            <v>558024</v>
          </cell>
          <cell r="E68">
            <v>558024</v>
          </cell>
          <cell r="F68">
            <v>558024</v>
          </cell>
          <cell r="G68">
            <v>558024</v>
          </cell>
        </row>
        <row r="69">
          <cell r="A69">
            <v>558024</v>
          </cell>
          <cell r="B69">
            <v>558024</v>
          </cell>
          <cell r="C69">
            <v>558024</v>
          </cell>
          <cell r="D69">
            <v>558024</v>
          </cell>
          <cell r="E69">
            <v>558024</v>
          </cell>
          <cell r="F69">
            <v>558024</v>
          </cell>
          <cell r="G69">
            <v>558024</v>
          </cell>
        </row>
        <row r="70">
          <cell r="A70" t="str">
            <v>ITEM</v>
          </cell>
          <cell r="B70" t="str">
            <v>DESCRIPCIÓN</v>
          </cell>
          <cell r="C70">
            <v>558024</v>
          </cell>
          <cell r="D70">
            <v>558024</v>
          </cell>
          <cell r="E70" t="str">
            <v>UNIDAD</v>
          </cell>
          <cell r="F70" t="str">
            <v>CANTIDAD</v>
          </cell>
          <cell r="G70" t="str">
            <v>COSTO DIRECTO</v>
          </cell>
        </row>
        <row r="71">
          <cell r="A71" t="str">
            <v>MA002</v>
          </cell>
          <cell r="B71" t="str">
            <v>CONCRETO 2500 PSI (175 MPA) EN OBRA</v>
          </cell>
          <cell r="C71">
            <v>558024</v>
          </cell>
          <cell r="D71">
            <v>558024</v>
          </cell>
          <cell r="E71" t="str">
            <v>M3</v>
          </cell>
          <cell r="F71" t="str">
            <v>N.D</v>
          </cell>
          <cell r="G71">
            <v>471782</v>
          </cell>
        </row>
        <row r="72">
          <cell r="A72">
            <v>471782</v>
          </cell>
          <cell r="B72">
            <v>471782</v>
          </cell>
          <cell r="C72">
            <v>471782</v>
          </cell>
          <cell r="D72">
            <v>471782</v>
          </cell>
          <cell r="E72">
            <v>471782</v>
          </cell>
          <cell r="F72">
            <v>471782</v>
          </cell>
          <cell r="G72">
            <v>471782</v>
          </cell>
        </row>
        <row r="73">
          <cell r="A73" t="str">
            <v>1. COSTOS DIRECTOS</v>
          </cell>
          <cell r="B73">
            <v>471782</v>
          </cell>
          <cell r="C73">
            <v>471782</v>
          </cell>
          <cell r="D73">
            <v>471782</v>
          </cell>
          <cell r="E73">
            <v>471782</v>
          </cell>
          <cell r="F73">
            <v>471782</v>
          </cell>
          <cell r="G73">
            <v>471782</v>
          </cell>
        </row>
        <row r="74">
          <cell r="A74">
            <v>471782</v>
          </cell>
          <cell r="B74">
            <v>471782</v>
          </cell>
          <cell r="C74">
            <v>471782</v>
          </cell>
          <cell r="D74">
            <v>471782</v>
          </cell>
          <cell r="E74">
            <v>471782</v>
          </cell>
          <cell r="F74">
            <v>471782</v>
          </cell>
          <cell r="G74">
            <v>471782</v>
          </cell>
        </row>
        <row r="75">
          <cell r="A75" t="str">
            <v>I. EQUIPO</v>
          </cell>
          <cell r="B75">
            <v>471782</v>
          </cell>
          <cell r="C75">
            <v>471782</v>
          </cell>
          <cell r="D75">
            <v>471782</v>
          </cell>
          <cell r="E75">
            <v>471782</v>
          </cell>
          <cell r="F75">
            <v>471782</v>
          </cell>
          <cell r="G75">
            <v>471782</v>
          </cell>
        </row>
        <row r="76">
          <cell r="A76" t="str">
            <v>CÓDIGO</v>
          </cell>
          <cell r="B76" t="str">
            <v>DESCRIPCIÓN</v>
          </cell>
          <cell r="C76">
            <v>471782</v>
          </cell>
          <cell r="D76" t="str">
            <v>UNIDAD</v>
          </cell>
          <cell r="E76" t="str">
            <v>TARIFA</v>
          </cell>
          <cell r="F76" t="str">
            <v>RENDIMIENTO</v>
          </cell>
          <cell r="G76" t="str">
            <v>VR. UNITARIO</v>
          </cell>
        </row>
        <row r="77">
          <cell r="A77" t="str">
            <v>EQ004</v>
          </cell>
          <cell r="B77" t="str">
            <v>CONCRETADORA 1.5 SACOS A GASOLINA</v>
          </cell>
          <cell r="C77">
            <v>471782</v>
          </cell>
          <cell r="D77" t="str">
            <v>DÍA</v>
          </cell>
          <cell r="E77">
            <v>62000</v>
          </cell>
          <cell r="F77">
            <v>8</v>
          </cell>
          <cell r="G77">
            <v>7750</v>
          </cell>
        </row>
        <row r="78">
          <cell r="A78" t="str">
            <v>EQ001</v>
          </cell>
          <cell r="B78" t="str">
            <v>HERRAMIENTA MENOR (10% DE LA MANO DE OBRA)</v>
          </cell>
          <cell r="C78">
            <v>7750</v>
          </cell>
          <cell r="D78" t="str">
            <v>%</v>
          </cell>
          <cell r="E78">
            <v>0.1</v>
          </cell>
          <cell r="F78">
            <v>52919.75</v>
          </cell>
          <cell r="G78">
            <v>5291.9750000000004</v>
          </cell>
        </row>
        <row r="79">
          <cell r="A79">
            <v>5291.97265625</v>
          </cell>
          <cell r="B79">
            <v>5291.97265625</v>
          </cell>
          <cell r="C79">
            <v>5291.97265625</v>
          </cell>
          <cell r="D79">
            <v>5291.97265625</v>
          </cell>
          <cell r="E79">
            <v>5291.97265625</v>
          </cell>
          <cell r="F79" t="str">
            <v>SUBTOTAL</v>
          </cell>
          <cell r="G79">
            <v>13041.975</v>
          </cell>
        </row>
        <row r="80">
          <cell r="A80">
            <v>13041.96875</v>
          </cell>
          <cell r="B80">
            <v>13041.96875</v>
          </cell>
          <cell r="C80">
            <v>13041.96875</v>
          </cell>
          <cell r="D80">
            <v>13041.96875</v>
          </cell>
          <cell r="E80">
            <v>13041.96875</v>
          </cell>
          <cell r="F80">
            <v>13041.96875</v>
          </cell>
          <cell r="G80">
            <v>13041.96875</v>
          </cell>
        </row>
        <row r="81">
          <cell r="A81" t="str">
            <v>II. MATERIALES</v>
          </cell>
          <cell r="B81">
            <v>13041.96875</v>
          </cell>
          <cell r="C81">
            <v>13041.96875</v>
          </cell>
          <cell r="D81">
            <v>13041.96875</v>
          </cell>
          <cell r="E81">
            <v>13041.96875</v>
          </cell>
          <cell r="F81">
            <v>13041.96875</v>
          </cell>
          <cell r="G81">
            <v>13041.96875</v>
          </cell>
        </row>
        <row r="82">
          <cell r="A82" t="str">
            <v>CÓDIGO</v>
          </cell>
          <cell r="B82" t="str">
            <v>DESCRIPCIÓN</v>
          </cell>
          <cell r="C82" t="str">
            <v>UNIDAD</v>
          </cell>
          <cell r="D82" t="str">
            <v>CANTIDAD</v>
          </cell>
          <cell r="E82" t="str">
            <v>DESP.</v>
          </cell>
          <cell r="F82" t="str">
            <v>PRECIO UNIT.</v>
          </cell>
          <cell r="G82" t="str">
            <v>VR. UNITARIO</v>
          </cell>
        </row>
        <row r="83">
          <cell r="A83" t="str">
            <v>MA020</v>
          </cell>
          <cell r="B83" t="str">
            <v>CEMENTO GRIS (50 KG) PORTLAND TIPO I</v>
          </cell>
          <cell r="C83" t="str">
            <v>SC</v>
          </cell>
          <cell r="D83">
            <v>6.5</v>
          </cell>
          <cell r="E83">
            <v>0.05</v>
          </cell>
          <cell r="F83">
            <v>39000</v>
          </cell>
          <cell r="G83">
            <v>266175</v>
          </cell>
        </row>
        <row r="84">
          <cell r="A84" t="str">
            <v>MA024</v>
          </cell>
          <cell r="B84" t="str">
            <v xml:space="preserve">MATERIAL MIXTO DE RIO -  </v>
          </cell>
          <cell r="C84" t="str">
            <v>M3</v>
          </cell>
          <cell r="D84">
            <v>1.5</v>
          </cell>
          <cell r="E84">
            <v>0.05</v>
          </cell>
          <cell r="F84">
            <v>50000</v>
          </cell>
          <cell r="G84">
            <v>78750</v>
          </cell>
        </row>
        <row r="85">
          <cell r="A85" t="str">
            <v>MA025</v>
          </cell>
          <cell r="B85" t="str">
            <v>AGUA</v>
          </cell>
          <cell r="C85" t="str">
            <v>LT</v>
          </cell>
          <cell r="D85">
            <v>170</v>
          </cell>
          <cell r="E85">
            <v>0.1</v>
          </cell>
          <cell r="F85">
            <v>85</v>
          </cell>
          <cell r="G85">
            <v>15895.000000000002</v>
          </cell>
        </row>
        <row r="86">
          <cell r="A86">
            <v>15895</v>
          </cell>
          <cell r="B86">
            <v>15895</v>
          </cell>
          <cell r="C86">
            <v>15895</v>
          </cell>
          <cell r="D86">
            <v>15895</v>
          </cell>
          <cell r="E86">
            <v>15895</v>
          </cell>
          <cell r="F86" t="str">
            <v>SUBTOTAL</v>
          </cell>
          <cell r="G86">
            <v>360820</v>
          </cell>
        </row>
        <row r="87">
          <cell r="A87">
            <v>360820</v>
          </cell>
          <cell r="B87">
            <v>360820</v>
          </cell>
          <cell r="C87">
            <v>360820</v>
          </cell>
          <cell r="D87">
            <v>360820</v>
          </cell>
          <cell r="E87">
            <v>360820</v>
          </cell>
          <cell r="F87">
            <v>360820</v>
          </cell>
          <cell r="G87">
            <v>360820</v>
          </cell>
        </row>
        <row r="88">
          <cell r="A88" t="str">
            <v>III. TRANSPORTES</v>
          </cell>
          <cell r="B88">
            <v>360820</v>
          </cell>
          <cell r="C88">
            <v>360820</v>
          </cell>
          <cell r="D88">
            <v>360820</v>
          </cell>
          <cell r="E88">
            <v>360820</v>
          </cell>
          <cell r="F88">
            <v>360820</v>
          </cell>
          <cell r="G88">
            <v>360820</v>
          </cell>
        </row>
        <row r="89">
          <cell r="A89" t="str">
            <v>CÓDIGO</v>
          </cell>
          <cell r="B89" t="str">
            <v>DESCRIPCIÓN</v>
          </cell>
          <cell r="C89" t="str">
            <v>TIPO</v>
          </cell>
          <cell r="D89" t="str">
            <v>VOLUMEN/PESO</v>
          </cell>
          <cell r="E89" t="str">
            <v>DISTANCIA</v>
          </cell>
          <cell r="F89" t="str">
            <v>TARIFA</v>
          </cell>
          <cell r="G89" t="str">
            <v>VR. UNITARIO</v>
          </cell>
        </row>
        <row r="90">
          <cell r="A90" t="str">
            <v>TR002</v>
          </cell>
          <cell r="B90" t="str">
            <v>TRANSPORTE DE MATERIALES DE PLAYA (ARENILLON, PIEDRA RODADA DE RIO DMAX=3/4") 0-10KM</v>
          </cell>
          <cell r="C90" t="str">
            <v>PLAYATRITURADO</v>
          </cell>
          <cell r="D90">
            <v>1.5</v>
          </cell>
          <cell r="E90">
            <v>10</v>
          </cell>
          <cell r="F90">
            <v>3000</v>
          </cell>
          <cell r="G90">
            <v>45000</v>
          </cell>
        </row>
        <row r="91">
          <cell r="A91" t="str">
            <v>TR001</v>
          </cell>
          <cell r="B91" t="str">
            <v>TRANSPORTE DE INSUMOS GENERALES 0-1KM</v>
          </cell>
          <cell r="C91" t="str">
            <v>INSUMOS</v>
          </cell>
          <cell r="D91">
            <v>0.32500000000000001</v>
          </cell>
          <cell r="E91">
            <v>5</v>
          </cell>
          <cell r="F91">
            <v>4250</v>
          </cell>
          <cell r="G91">
            <v>6906.25</v>
          </cell>
        </row>
        <row r="92">
          <cell r="A92">
            <v>6906.25</v>
          </cell>
          <cell r="B92">
            <v>6906.25</v>
          </cell>
          <cell r="C92">
            <v>6906.25</v>
          </cell>
          <cell r="D92">
            <v>6906.25</v>
          </cell>
          <cell r="E92">
            <v>6906.25</v>
          </cell>
          <cell r="F92" t="str">
            <v>SUBTOTAL</v>
          </cell>
          <cell r="G92">
            <v>45000</v>
          </cell>
        </row>
        <row r="93">
          <cell r="A93">
            <v>45000</v>
          </cell>
          <cell r="B93">
            <v>45000</v>
          </cell>
          <cell r="C93">
            <v>45000</v>
          </cell>
          <cell r="D93">
            <v>45000</v>
          </cell>
          <cell r="E93">
            <v>45000</v>
          </cell>
          <cell r="F93">
            <v>45000</v>
          </cell>
          <cell r="G93">
            <v>45000</v>
          </cell>
        </row>
        <row r="94">
          <cell r="A94" t="str">
            <v>IV. MANO DE OBRA</v>
          </cell>
          <cell r="B94">
            <v>45000</v>
          </cell>
          <cell r="C94">
            <v>45000</v>
          </cell>
          <cell r="D94">
            <v>45000</v>
          </cell>
          <cell r="E94">
            <v>45000</v>
          </cell>
          <cell r="F94">
            <v>45000</v>
          </cell>
          <cell r="G94">
            <v>45000</v>
          </cell>
        </row>
        <row r="95">
          <cell r="A95" t="str">
            <v>CÓDIGO</v>
          </cell>
          <cell r="B95" t="str">
            <v>CARGOS PERSONAL</v>
          </cell>
          <cell r="C95">
            <v>45000</v>
          </cell>
          <cell r="D95" t="str">
            <v>CANTIDAD</v>
          </cell>
          <cell r="E95" t="str">
            <v>JORNAL TOTAL</v>
          </cell>
          <cell r="F95" t="str">
            <v>RENDIMIENTO</v>
          </cell>
          <cell r="G95" t="str">
            <v>VR. UNITARIO</v>
          </cell>
        </row>
        <row r="96">
          <cell r="A96" t="str">
            <v>MO033</v>
          </cell>
          <cell r="B96" t="str">
            <v>OPERADOR EQUIPO LIVIANO</v>
          </cell>
          <cell r="C96">
            <v>45000</v>
          </cell>
          <cell r="D96">
            <v>1</v>
          </cell>
          <cell r="E96">
            <v>94854</v>
          </cell>
          <cell r="F96">
            <v>8</v>
          </cell>
          <cell r="G96">
            <v>11856.75</v>
          </cell>
        </row>
        <row r="97">
          <cell r="A97" t="str">
            <v>MO032</v>
          </cell>
          <cell r="B97" t="str">
            <v>AYUDANTE RASO</v>
          </cell>
          <cell r="C97">
            <v>11856.75</v>
          </cell>
          <cell r="D97">
            <v>4</v>
          </cell>
          <cell r="E97">
            <v>82126</v>
          </cell>
          <cell r="F97">
            <v>8</v>
          </cell>
          <cell r="G97">
            <v>41063</v>
          </cell>
        </row>
        <row r="98">
          <cell r="A98">
            <v>41063</v>
          </cell>
          <cell r="B98">
            <v>41063</v>
          </cell>
          <cell r="C98">
            <v>41063</v>
          </cell>
          <cell r="D98">
            <v>41063</v>
          </cell>
          <cell r="E98">
            <v>41063</v>
          </cell>
          <cell r="F98">
            <v>41063</v>
          </cell>
          <cell r="G98" t="str">
            <v/>
          </cell>
        </row>
        <row r="99">
          <cell r="A99" t="str">
            <v/>
          </cell>
          <cell r="B99">
            <v>41063</v>
          </cell>
          <cell r="C99">
            <v>41063</v>
          </cell>
          <cell r="D99">
            <v>41063</v>
          </cell>
          <cell r="E99" t="str">
            <v/>
          </cell>
          <cell r="F99" t="str">
            <v/>
          </cell>
          <cell r="G99" t="str">
            <v/>
          </cell>
        </row>
        <row r="100">
          <cell r="A100">
            <v>41063</v>
          </cell>
          <cell r="B100">
            <v>41063</v>
          </cell>
          <cell r="C100">
            <v>41063</v>
          </cell>
          <cell r="D100">
            <v>41063</v>
          </cell>
          <cell r="E100">
            <v>41063</v>
          </cell>
          <cell r="F100" t="str">
            <v>SUBTOTAL</v>
          </cell>
          <cell r="G100">
            <v>52919.75</v>
          </cell>
        </row>
        <row r="101">
          <cell r="A101">
            <v>52919.75</v>
          </cell>
          <cell r="B101">
            <v>52919.75</v>
          </cell>
          <cell r="C101">
            <v>52919.75</v>
          </cell>
          <cell r="D101">
            <v>52919.75</v>
          </cell>
          <cell r="E101">
            <v>52919.75</v>
          </cell>
          <cell r="F101">
            <v>52919.75</v>
          </cell>
          <cell r="G101">
            <v>52919.75</v>
          </cell>
        </row>
        <row r="102">
          <cell r="A102" t="str">
            <v>V. SERVICIOS</v>
          </cell>
          <cell r="B102">
            <v>52919.75</v>
          </cell>
          <cell r="C102">
            <v>52919.75</v>
          </cell>
          <cell r="D102">
            <v>52919.75</v>
          </cell>
          <cell r="E102">
            <v>52919.75</v>
          </cell>
          <cell r="F102">
            <v>52919.75</v>
          </cell>
          <cell r="G102">
            <v>52919.75</v>
          </cell>
        </row>
        <row r="103">
          <cell r="A103" t="str">
            <v>CÓDIGO</v>
          </cell>
          <cell r="B103" t="str">
            <v>DESCRIPCIÓN</v>
          </cell>
          <cell r="C103">
            <v>52919.75</v>
          </cell>
          <cell r="D103" t="str">
            <v>UNIDAD</v>
          </cell>
          <cell r="E103" t="str">
            <v>CANTIDAD</v>
          </cell>
          <cell r="F103" t="str">
            <v>PRECIO UNIT.</v>
          </cell>
          <cell r="G103" t="str">
            <v>VR. UNITARIO</v>
          </cell>
        </row>
        <row r="104">
          <cell r="A104" t="str">
            <v/>
          </cell>
          <cell r="B104">
            <v>52919.75</v>
          </cell>
          <cell r="C104">
            <v>52919.75</v>
          </cell>
          <cell r="D104" t="str">
            <v/>
          </cell>
          <cell r="E104">
            <v>1</v>
          </cell>
          <cell r="F104" t="str">
            <v/>
          </cell>
          <cell r="G104" t="str">
            <v/>
          </cell>
        </row>
        <row r="105">
          <cell r="A105" t="str">
            <v/>
          </cell>
          <cell r="B105">
            <v>1</v>
          </cell>
          <cell r="C105">
            <v>1</v>
          </cell>
          <cell r="D105" t="str">
            <v/>
          </cell>
          <cell r="E105">
            <v>1</v>
          </cell>
          <cell r="F105" t="str">
            <v/>
          </cell>
          <cell r="G105" t="str">
            <v/>
          </cell>
        </row>
        <row r="106">
          <cell r="A106" t="str">
            <v/>
          </cell>
          <cell r="B106">
            <v>1</v>
          </cell>
          <cell r="C106">
            <v>1</v>
          </cell>
          <cell r="D106" t="str">
            <v/>
          </cell>
          <cell r="E106">
            <v>1</v>
          </cell>
          <cell r="F106" t="str">
            <v/>
          </cell>
          <cell r="G106" t="str">
            <v/>
          </cell>
        </row>
        <row r="107">
          <cell r="A107">
            <v>1</v>
          </cell>
          <cell r="B107">
            <v>1</v>
          </cell>
          <cell r="C107">
            <v>1</v>
          </cell>
          <cell r="D107">
            <v>1</v>
          </cell>
          <cell r="E107">
            <v>1</v>
          </cell>
          <cell r="F107" t="str">
            <v>SUBTOTAL</v>
          </cell>
          <cell r="G107" t="str">
            <v/>
          </cell>
        </row>
        <row r="108">
          <cell r="A108">
            <v>1</v>
          </cell>
          <cell r="B108">
            <v>1</v>
          </cell>
          <cell r="C108">
            <v>1</v>
          </cell>
          <cell r="D108">
            <v>1</v>
          </cell>
          <cell r="E108">
            <v>1</v>
          </cell>
          <cell r="F108">
            <v>1</v>
          </cell>
          <cell r="G108">
            <v>1</v>
          </cell>
        </row>
        <row r="109">
          <cell r="A109" t="str">
            <v>TOTAL COSTO DIRECTO</v>
          </cell>
          <cell r="B109">
            <v>1</v>
          </cell>
          <cell r="C109">
            <v>1</v>
          </cell>
          <cell r="D109">
            <v>1</v>
          </cell>
          <cell r="E109">
            <v>1</v>
          </cell>
          <cell r="F109">
            <v>1</v>
          </cell>
          <cell r="G109">
            <v>471782</v>
          </cell>
        </row>
        <row r="110">
          <cell r="A110">
            <v>471782</v>
          </cell>
          <cell r="B110">
            <v>471782</v>
          </cell>
          <cell r="C110">
            <v>471782</v>
          </cell>
          <cell r="D110">
            <v>471782</v>
          </cell>
          <cell r="E110">
            <v>471782</v>
          </cell>
          <cell r="F110">
            <v>471782</v>
          </cell>
          <cell r="G110">
            <v>471782</v>
          </cell>
        </row>
        <row r="111">
          <cell r="A111" t="str">
            <v>2. COSTOS INDIRECTOS</v>
          </cell>
          <cell r="B111">
            <v>471782</v>
          </cell>
          <cell r="C111">
            <v>471782</v>
          </cell>
          <cell r="D111">
            <v>471782</v>
          </cell>
          <cell r="E111">
            <v>471782</v>
          </cell>
          <cell r="F111">
            <v>471782</v>
          </cell>
          <cell r="G111">
            <v>471782</v>
          </cell>
        </row>
        <row r="112">
          <cell r="A112">
            <v>471782</v>
          </cell>
          <cell r="B112">
            <v>471782</v>
          </cell>
          <cell r="C112">
            <v>471782</v>
          </cell>
          <cell r="D112">
            <v>471782</v>
          </cell>
          <cell r="E112">
            <v>471782</v>
          </cell>
          <cell r="F112">
            <v>471782</v>
          </cell>
          <cell r="G112">
            <v>471782</v>
          </cell>
        </row>
        <row r="113">
          <cell r="A113" t="str">
            <v>DESCRIPCIÓN</v>
          </cell>
          <cell r="B113">
            <v>471782</v>
          </cell>
          <cell r="C113">
            <v>471782</v>
          </cell>
          <cell r="D113">
            <v>471782</v>
          </cell>
          <cell r="E113">
            <v>471782</v>
          </cell>
          <cell r="F113" t="str">
            <v>PORCENTAJE</v>
          </cell>
          <cell r="G113" t="str">
            <v>VALOR TOTAL</v>
          </cell>
        </row>
        <row r="114">
          <cell r="A114" t="str">
            <v>ADMINISTRACION</v>
          </cell>
          <cell r="B114">
            <v>471782</v>
          </cell>
          <cell r="C114">
            <v>471782</v>
          </cell>
          <cell r="D114">
            <v>471782</v>
          </cell>
          <cell r="E114">
            <v>471782</v>
          </cell>
          <cell r="F114">
            <v>0.24229999999999999</v>
          </cell>
          <cell r="G114">
            <v>114312.77859999999</v>
          </cell>
        </row>
        <row r="115">
          <cell r="A115" t="str">
            <v>IMPREVISTOS</v>
          </cell>
          <cell r="B115">
            <v>114312.75</v>
          </cell>
          <cell r="C115">
            <v>114312.75</v>
          </cell>
          <cell r="D115">
            <v>114312.75</v>
          </cell>
          <cell r="E115">
            <v>114312.75</v>
          </cell>
          <cell r="F115" t="str">
            <v/>
          </cell>
          <cell r="G115" t="str">
            <v/>
          </cell>
        </row>
        <row r="116">
          <cell r="A116" t="str">
            <v>UTILIDADES</v>
          </cell>
          <cell r="B116">
            <v>114312.75</v>
          </cell>
          <cell r="C116">
            <v>114312.75</v>
          </cell>
          <cell r="D116">
            <v>114312.75</v>
          </cell>
          <cell r="E116">
            <v>114312.75</v>
          </cell>
          <cell r="F116">
            <v>0.05</v>
          </cell>
          <cell r="G116">
            <v>23589.100000000002</v>
          </cell>
        </row>
        <row r="117">
          <cell r="A117" t="str">
            <v>TOTAL COSTO INDIRECTO</v>
          </cell>
          <cell r="B117">
            <v>23589.09375</v>
          </cell>
          <cell r="C117">
            <v>23589.09375</v>
          </cell>
          <cell r="D117">
            <v>23589.09375</v>
          </cell>
          <cell r="E117">
            <v>23589.09375</v>
          </cell>
          <cell r="F117">
            <v>0.2923</v>
          </cell>
          <cell r="G117">
            <v>137902</v>
          </cell>
        </row>
        <row r="118">
          <cell r="A118">
            <v>137902</v>
          </cell>
          <cell r="B118">
            <v>137902</v>
          </cell>
          <cell r="C118">
            <v>137902</v>
          </cell>
          <cell r="D118">
            <v>137902</v>
          </cell>
          <cell r="E118">
            <v>137902</v>
          </cell>
          <cell r="F118">
            <v>137902</v>
          </cell>
          <cell r="G118">
            <v>137902</v>
          </cell>
        </row>
        <row r="119">
          <cell r="A119" t="str">
            <v>PRECIO UNITARIO TOTAL APROXIMADO AL PESO</v>
          </cell>
          <cell r="B119">
            <v>137902</v>
          </cell>
          <cell r="C119">
            <v>137902</v>
          </cell>
          <cell r="D119">
            <v>137902</v>
          </cell>
          <cell r="E119">
            <v>137902</v>
          </cell>
          <cell r="F119">
            <v>137902</v>
          </cell>
          <cell r="G119">
            <v>609684</v>
          </cell>
        </row>
        <row r="120">
          <cell r="A120">
            <v>609684</v>
          </cell>
          <cell r="B120">
            <v>609684</v>
          </cell>
          <cell r="C120">
            <v>609684</v>
          </cell>
          <cell r="D120">
            <v>609684</v>
          </cell>
          <cell r="E120">
            <v>609684</v>
          </cell>
          <cell r="F120">
            <v>609684</v>
          </cell>
          <cell r="G120">
            <v>609684</v>
          </cell>
        </row>
        <row r="121">
          <cell r="A121">
            <v>609684</v>
          </cell>
          <cell r="B121">
            <v>609684</v>
          </cell>
          <cell r="C121">
            <v>609684</v>
          </cell>
          <cell r="D121">
            <v>609684</v>
          </cell>
          <cell r="E121">
            <v>609684</v>
          </cell>
          <cell r="F121">
            <v>609684</v>
          </cell>
          <cell r="G121">
            <v>609684</v>
          </cell>
        </row>
        <row r="122">
          <cell r="A122">
            <v>609684</v>
          </cell>
          <cell r="B122" t="str">
            <v>SECRETARIA DE PLANEACIÓN E INFRAESTRUCTURA</v>
          </cell>
          <cell r="C122">
            <v>609684</v>
          </cell>
          <cell r="D122">
            <v>609684</v>
          </cell>
          <cell r="E122">
            <v>609684</v>
          </cell>
          <cell r="F122">
            <v>609684</v>
          </cell>
          <cell r="G122">
            <v>609684</v>
          </cell>
        </row>
        <row r="123">
          <cell r="A123">
            <v>609684</v>
          </cell>
          <cell r="B123">
            <v>609684</v>
          </cell>
          <cell r="C123">
            <v>609684</v>
          </cell>
          <cell r="D123">
            <v>609684</v>
          </cell>
          <cell r="E123">
            <v>609684</v>
          </cell>
          <cell r="F123">
            <v>609684</v>
          </cell>
          <cell r="G123">
            <v>609684</v>
          </cell>
        </row>
        <row r="124">
          <cell r="A124">
            <v>609684</v>
          </cell>
          <cell r="B124">
            <v>609684</v>
          </cell>
          <cell r="C124">
            <v>609684</v>
          </cell>
          <cell r="D124" t="str">
            <v>FIRMA RESPONSABLE</v>
          </cell>
          <cell r="E124">
            <v>609684</v>
          </cell>
          <cell r="F124">
            <v>609684</v>
          </cell>
          <cell r="G124">
            <v>609684</v>
          </cell>
        </row>
        <row r="125">
          <cell r="A125">
            <v>609684</v>
          </cell>
          <cell r="B125">
            <v>609684</v>
          </cell>
          <cell r="C125">
            <v>609684</v>
          </cell>
          <cell r="D125">
            <v>609684</v>
          </cell>
          <cell r="E125">
            <v>609684</v>
          </cell>
          <cell r="F125">
            <v>609684</v>
          </cell>
          <cell r="G125">
            <v>609684</v>
          </cell>
        </row>
        <row r="126">
          <cell r="A126" t="str">
            <v>DEPARTAMENTO DE ANTIOQUIA</v>
          </cell>
          <cell r="B126">
            <v>609684</v>
          </cell>
          <cell r="C126">
            <v>609684</v>
          </cell>
          <cell r="D126">
            <v>609684</v>
          </cell>
          <cell r="E126">
            <v>609684</v>
          </cell>
          <cell r="F126" t="str">
            <v/>
          </cell>
          <cell r="G126">
            <v>609684</v>
          </cell>
        </row>
        <row r="127">
          <cell r="A127" t="str">
            <v>MUNICIPIO DE DABEIBA</v>
          </cell>
          <cell r="B127">
            <v>609684</v>
          </cell>
          <cell r="C127">
            <v>609684</v>
          </cell>
          <cell r="D127">
            <v>609684</v>
          </cell>
          <cell r="E127">
            <v>609684</v>
          </cell>
          <cell r="F127">
            <v>609684</v>
          </cell>
          <cell r="G127">
            <v>609684</v>
          </cell>
        </row>
        <row r="128">
          <cell r="A128" t="str">
            <v>CONSTRUCCION DE MUROS DE CONTENCION EN CONCRETO REFORZADO PARA EMERGENCIA EN LA VIA QUE CONDUCE AL CORREGIMIENTO DE URAMA  KM 0+22 (SECTOR LOS COCOS)  EN EL MUNICIPIO DE DABEIBA ANTIOQUIA.</v>
          </cell>
          <cell r="B128">
            <v>609684</v>
          </cell>
          <cell r="C128">
            <v>609684</v>
          </cell>
          <cell r="D128">
            <v>609684</v>
          </cell>
          <cell r="E128">
            <v>609684</v>
          </cell>
          <cell r="F128">
            <v>609684</v>
          </cell>
          <cell r="G128">
            <v>609684</v>
          </cell>
        </row>
        <row r="129">
          <cell r="A129">
            <v>609684</v>
          </cell>
          <cell r="B129">
            <v>609684</v>
          </cell>
          <cell r="C129">
            <v>609684</v>
          </cell>
          <cell r="D129">
            <v>609684</v>
          </cell>
          <cell r="E129">
            <v>609684</v>
          </cell>
          <cell r="F129">
            <v>609684</v>
          </cell>
          <cell r="G129">
            <v>609684</v>
          </cell>
        </row>
        <row r="130">
          <cell r="A130" t="str">
            <v>ANÁLISIS DE PRECIOS UNITARIOS</v>
          </cell>
          <cell r="B130">
            <v>609684</v>
          </cell>
          <cell r="C130">
            <v>609684</v>
          </cell>
          <cell r="D130">
            <v>609684</v>
          </cell>
          <cell r="E130">
            <v>609684</v>
          </cell>
          <cell r="F130">
            <v>609684</v>
          </cell>
          <cell r="G130">
            <v>609684</v>
          </cell>
        </row>
        <row r="131">
          <cell r="A131">
            <v>609684</v>
          </cell>
          <cell r="B131">
            <v>609684</v>
          </cell>
          <cell r="C131">
            <v>609684</v>
          </cell>
          <cell r="D131">
            <v>609684</v>
          </cell>
          <cell r="E131">
            <v>609684</v>
          </cell>
          <cell r="F131">
            <v>609684</v>
          </cell>
          <cell r="G131">
            <v>609684</v>
          </cell>
        </row>
        <row r="132">
          <cell r="A132" t="str">
            <v>ITEM</v>
          </cell>
          <cell r="B132" t="str">
            <v>DESCRIPCIÓN</v>
          </cell>
          <cell r="C132">
            <v>609684</v>
          </cell>
          <cell r="D132">
            <v>609684</v>
          </cell>
          <cell r="E132" t="str">
            <v>UNIDAD</v>
          </cell>
          <cell r="F132" t="str">
            <v>CANTIDAD</v>
          </cell>
          <cell r="G132" t="str">
            <v>COSTO DIRECTO</v>
          </cell>
        </row>
        <row r="133">
          <cell r="A133" t="str">
            <v>MA003</v>
          </cell>
          <cell r="B133" t="str">
            <v>CONCRETO 3000 PSI (210 MPA) EN OBRA</v>
          </cell>
          <cell r="C133">
            <v>609684</v>
          </cell>
          <cell r="D133">
            <v>609684</v>
          </cell>
          <cell r="E133" t="str">
            <v>M3</v>
          </cell>
          <cell r="F133" t="str">
            <v>N.D</v>
          </cell>
          <cell r="G133">
            <v>557864</v>
          </cell>
        </row>
        <row r="134">
          <cell r="A134">
            <v>557864</v>
          </cell>
          <cell r="B134">
            <v>557864</v>
          </cell>
          <cell r="C134">
            <v>557864</v>
          </cell>
          <cell r="D134">
            <v>557864</v>
          </cell>
          <cell r="E134">
            <v>557864</v>
          </cell>
          <cell r="F134">
            <v>557864</v>
          </cell>
          <cell r="G134">
            <v>557864</v>
          </cell>
        </row>
        <row r="135">
          <cell r="A135" t="str">
            <v>1. COSTOS DIRECTOS</v>
          </cell>
          <cell r="B135">
            <v>557864</v>
          </cell>
          <cell r="C135">
            <v>557864</v>
          </cell>
          <cell r="D135">
            <v>557864</v>
          </cell>
          <cell r="E135">
            <v>557864</v>
          </cell>
          <cell r="F135">
            <v>557864</v>
          </cell>
          <cell r="G135">
            <v>557864</v>
          </cell>
        </row>
        <row r="136">
          <cell r="A136">
            <v>557864</v>
          </cell>
          <cell r="B136">
            <v>557864</v>
          </cell>
          <cell r="C136">
            <v>557864</v>
          </cell>
          <cell r="D136">
            <v>557864</v>
          </cell>
          <cell r="E136">
            <v>557864</v>
          </cell>
          <cell r="F136">
            <v>557864</v>
          </cell>
          <cell r="G136">
            <v>557864</v>
          </cell>
        </row>
        <row r="137">
          <cell r="A137" t="str">
            <v>I. EQUIPO</v>
          </cell>
          <cell r="B137">
            <v>557864</v>
          </cell>
          <cell r="C137">
            <v>557864</v>
          </cell>
          <cell r="D137">
            <v>557864</v>
          </cell>
          <cell r="E137">
            <v>557864</v>
          </cell>
          <cell r="F137">
            <v>557864</v>
          </cell>
          <cell r="G137">
            <v>557864</v>
          </cell>
        </row>
        <row r="138">
          <cell r="A138" t="str">
            <v>CÓDIGO</v>
          </cell>
          <cell r="B138" t="str">
            <v>DESCRIPCIÓN</v>
          </cell>
          <cell r="C138">
            <v>557864</v>
          </cell>
          <cell r="D138" t="str">
            <v>UNIDAD</v>
          </cell>
          <cell r="E138" t="str">
            <v>TARIFA</v>
          </cell>
          <cell r="F138" t="str">
            <v>RENDIMIENTO</v>
          </cell>
          <cell r="G138" t="str">
            <v>VR. UNITARIO</v>
          </cell>
        </row>
        <row r="139">
          <cell r="A139" t="str">
            <v>EQ004</v>
          </cell>
          <cell r="B139" t="str">
            <v>CONCRETADORA 1.5 SACOS A GASOLINA</v>
          </cell>
          <cell r="C139">
            <v>557864</v>
          </cell>
          <cell r="D139" t="str">
            <v>DÍA</v>
          </cell>
          <cell r="E139">
            <v>62000</v>
          </cell>
          <cell r="F139">
            <v>6.5</v>
          </cell>
          <cell r="G139">
            <v>9538.461538461539</v>
          </cell>
        </row>
        <row r="140">
          <cell r="A140" t="str">
            <v>EQ001</v>
          </cell>
          <cell r="B140" t="str">
            <v>HERRAMIENTA MENOR (10% DE LA MANO DE OBRA)</v>
          </cell>
          <cell r="C140">
            <v>9538.4609375</v>
          </cell>
          <cell r="D140" t="str">
            <v>%</v>
          </cell>
          <cell r="E140">
            <v>0.1</v>
          </cell>
          <cell r="F140">
            <v>65132</v>
          </cell>
          <cell r="G140">
            <v>6513.2000000000007</v>
          </cell>
        </row>
        <row r="141">
          <cell r="A141">
            <v>6513.19921875</v>
          </cell>
          <cell r="B141">
            <v>6513.19921875</v>
          </cell>
          <cell r="C141">
            <v>6513.19921875</v>
          </cell>
          <cell r="D141">
            <v>6513.19921875</v>
          </cell>
          <cell r="E141">
            <v>6513.19921875</v>
          </cell>
          <cell r="F141" t="str">
            <v>SUBTOTAL</v>
          </cell>
          <cell r="G141">
            <v>16051.66153846154</v>
          </cell>
        </row>
        <row r="142">
          <cell r="A142">
            <v>16051.65625</v>
          </cell>
          <cell r="B142">
            <v>16051.65625</v>
          </cell>
          <cell r="C142">
            <v>16051.65625</v>
          </cell>
          <cell r="D142">
            <v>16051.65625</v>
          </cell>
          <cell r="E142">
            <v>16051.65625</v>
          </cell>
          <cell r="F142">
            <v>16051.65625</v>
          </cell>
          <cell r="G142">
            <v>16051.65625</v>
          </cell>
        </row>
        <row r="143">
          <cell r="A143" t="str">
            <v>II. MATERIALES</v>
          </cell>
          <cell r="B143">
            <v>16051.65625</v>
          </cell>
          <cell r="C143">
            <v>16051.65625</v>
          </cell>
          <cell r="D143">
            <v>16051.65625</v>
          </cell>
          <cell r="E143">
            <v>16051.65625</v>
          </cell>
          <cell r="F143">
            <v>16051.65625</v>
          </cell>
          <cell r="G143">
            <v>16051.65625</v>
          </cell>
        </row>
        <row r="144">
          <cell r="A144" t="str">
            <v>CÓDIGO</v>
          </cell>
          <cell r="B144" t="str">
            <v>DESCRIPCIÓN</v>
          </cell>
          <cell r="C144" t="str">
            <v>UNIDAD</v>
          </cell>
          <cell r="D144" t="str">
            <v>CANTIDAD</v>
          </cell>
          <cell r="E144" t="str">
            <v>DESP.</v>
          </cell>
          <cell r="F144" t="str">
            <v>PRECIO UNIT.</v>
          </cell>
          <cell r="G144" t="str">
            <v>VR. UNITARIO</v>
          </cell>
        </row>
        <row r="145">
          <cell r="A145" t="str">
            <v>MA020</v>
          </cell>
          <cell r="B145" t="str">
            <v>CEMENTO GRIS (50 KG) PORTLAND TIPO I</v>
          </cell>
          <cell r="C145" t="str">
            <v>SC</v>
          </cell>
          <cell r="D145">
            <v>8</v>
          </cell>
          <cell r="E145">
            <v>0.05</v>
          </cell>
          <cell r="F145">
            <v>39000</v>
          </cell>
          <cell r="G145">
            <v>327600</v>
          </cell>
        </row>
        <row r="146">
          <cell r="A146" t="str">
            <v>MA024</v>
          </cell>
          <cell r="B146" t="str">
            <v xml:space="preserve">MATERIAL MIXTO DE RIO -  </v>
          </cell>
          <cell r="C146" t="str">
            <v>M3</v>
          </cell>
          <cell r="D146">
            <v>1.5</v>
          </cell>
          <cell r="E146">
            <v>0.05</v>
          </cell>
          <cell r="F146">
            <v>50000</v>
          </cell>
          <cell r="G146">
            <v>78750</v>
          </cell>
        </row>
        <row r="147">
          <cell r="A147" t="str">
            <v>MA025</v>
          </cell>
          <cell r="B147" t="str">
            <v>AGUA</v>
          </cell>
          <cell r="C147" t="str">
            <v>LT</v>
          </cell>
          <cell r="D147">
            <v>180</v>
          </cell>
          <cell r="E147">
            <v>0.1</v>
          </cell>
          <cell r="F147">
            <v>85</v>
          </cell>
          <cell r="G147">
            <v>16830</v>
          </cell>
        </row>
        <row r="148">
          <cell r="A148">
            <v>16830</v>
          </cell>
          <cell r="B148">
            <v>16830</v>
          </cell>
          <cell r="C148">
            <v>16830</v>
          </cell>
          <cell r="D148">
            <v>16830</v>
          </cell>
          <cell r="E148">
            <v>16830</v>
          </cell>
          <cell r="F148" t="str">
            <v>SUBTOTAL</v>
          </cell>
          <cell r="G148">
            <v>423180</v>
          </cell>
        </row>
        <row r="149">
          <cell r="A149">
            <v>423180</v>
          </cell>
          <cell r="B149">
            <v>423180</v>
          </cell>
          <cell r="C149">
            <v>423180</v>
          </cell>
          <cell r="D149">
            <v>423180</v>
          </cell>
          <cell r="E149">
            <v>423180</v>
          </cell>
          <cell r="F149">
            <v>423180</v>
          </cell>
          <cell r="G149">
            <v>423180</v>
          </cell>
        </row>
        <row r="150">
          <cell r="A150" t="str">
            <v>III. TRANSPORTES</v>
          </cell>
          <cell r="B150">
            <v>423180</v>
          </cell>
          <cell r="C150">
            <v>423180</v>
          </cell>
          <cell r="D150">
            <v>423180</v>
          </cell>
          <cell r="E150">
            <v>423180</v>
          </cell>
          <cell r="F150">
            <v>423180</v>
          </cell>
          <cell r="G150">
            <v>423180</v>
          </cell>
        </row>
        <row r="151">
          <cell r="A151" t="str">
            <v>CÓDIGO</v>
          </cell>
          <cell r="B151" t="str">
            <v>DESCRIPCIÓN</v>
          </cell>
          <cell r="C151" t="str">
            <v>TIPO</v>
          </cell>
          <cell r="D151" t="str">
            <v>VOLUMEN/PESO</v>
          </cell>
          <cell r="E151" t="str">
            <v>DISTANCIA</v>
          </cell>
          <cell r="F151" t="str">
            <v>TARIFA</v>
          </cell>
          <cell r="G151" t="str">
            <v>VR. UNITARIO</v>
          </cell>
        </row>
        <row r="152">
          <cell r="A152" t="str">
            <v>TR002</v>
          </cell>
          <cell r="B152" t="str">
            <v>TRANSPORTE DE MATERIALES DE PLAYA (ARENILLON, PIEDRA RODADA DE RIO DMAX=3/4") 0-10KM</v>
          </cell>
          <cell r="C152" t="str">
            <v>PLAYATRITURADO</v>
          </cell>
          <cell r="D152">
            <v>1.5</v>
          </cell>
          <cell r="E152">
            <v>10</v>
          </cell>
          <cell r="F152">
            <v>3000</v>
          </cell>
          <cell r="G152">
            <v>45000</v>
          </cell>
        </row>
        <row r="153">
          <cell r="A153" t="str">
            <v>TR001</v>
          </cell>
          <cell r="B153" t="str">
            <v>TRANSPORTE DE INSUMOS GENERALES 0-1KM</v>
          </cell>
          <cell r="C153" t="str">
            <v>INSUMOS</v>
          </cell>
          <cell r="D153">
            <v>0.4</v>
          </cell>
          <cell r="E153">
            <v>5</v>
          </cell>
          <cell r="F153">
            <v>4250</v>
          </cell>
          <cell r="G153">
            <v>8500</v>
          </cell>
        </row>
        <row r="154">
          <cell r="A154">
            <v>8500</v>
          </cell>
          <cell r="B154">
            <v>8500</v>
          </cell>
          <cell r="C154">
            <v>8500</v>
          </cell>
          <cell r="D154">
            <v>8500</v>
          </cell>
          <cell r="E154">
            <v>8500</v>
          </cell>
          <cell r="F154" t="str">
            <v>SUBTOTAL</v>
          </cell>
          <cell r="G154">
            <v>53500</v>
          </cell>
        </row>
        <row r="155">
          <cell r="A155">
            <v>53500</v>
          </cell>
          <cell r="B155">
            <v>53500</v>
          </cell>
          <cell r="C155">
            <v>53500</v>
          </cell>
          <cell r="D155">
            <v>53500</v>
          </cell>
          <cell r="E155">
            <v>53500</v>
          </cell>
          <cell r="F155">
            <v>53500</v>
          </cell>
          <cell r="G155">
            <v>53500</v>
          </cell>
        </row>
        <row r="156">
          <cell r="A156" t="str">
            <v>IV. MANO DE OBRA</v>
          </cell>
          <cell r="B156">
            <v>53500</v>
          </cell>
          <cell r="C156">
            <v>53500</v>
          </cell>
          <cell r="D156">
            <v>53500</v>
          </cell>
          <cell r="E156">
            <v>53500</v>
          </cell>
          <cell r="F156">
            <v>53500</v>
          </cell>
          <cell r="G156">
            <v>53500</v>
          </cell>
        </row>
        <row r="157">
          <cell r="A157" t="str">
            <v>CÓDIGO</v>
          </cell>
          <cell r="B157" t="str">
            <v>CARGOS PERSONAL</v>
          </cell>
          <cell r="C157">
            <v>53500</v>
          </cell>
          <cell r="D157" t="str">
            <v>CANTIDAD</v>
          </cell>
          <cell r="E157" t="str">
            <v>JORNAL TOTAL</v>
          </cell>
          <cell r="F157" t="str">
            <v>RENDIMIENTO</v>
          </cell>
          <cell r="G157" t="str">
            <v>VR. UNITARIO</v>
          </cell>
        </row>
        <row r="158">
          <cell r="A158" t="str">
            <v>MO033</v>
          </cell>
          <cell r="B158" t="str">
            <v>OPERADOR EQUIPO LIVIANO</v>
          </cell>
          <cell r="C158">
            <v>53500</v>
          </cell>
          <cell r="D158">
            <v>1</v>
          </cell>
          <cell r="E158">
            <v>94854</v>
          </cell>
          <cell r="F158">
            <v>6.5</v>
          </cell>
          <cell r="G158">
            <v>14592.923076923076</v>
          </cell>
        </row>
        <row r="159">
          <cell r="A159" t="str">
            <v>MO032</v>
          </cell>
          <cell r="B159" t="str">
            <v>AYUDANTE RASO</v>
          </cell>
          <cell r="C159">
            <v>14592.921875</v>
          </cell>
          <cell r="D159">
            <v>4</v>
          </cell>
          <cell r="E159">
            <v>82126</v>
          </cell>
          <cell r="F159">
            <v>6.5</v>
          </cell>
          <cell r="G159">
            <v>50539.076923076922</v>
          </cell>
        </row>
        <row r="160">
          <cell r="A160">
            <v>50539.0625</v>
          </cell>
          <cell r="B160">
            <v>50539.0625</v>
          </cell>
          <cell r="C160">
            <v>50539.0625</v>
          </cell>
          <cell r="D160">
            <v>50539.0625</v>
          </cell>
          <cell r="E160">
            <v>50539.0625</v>
          </cell>
          <cell r="F160">
            <v>50539.0625</v>
          </cell>
          <cell r="G160" t="str">
            <v/>
          </cell>
        </row>
        <row r="161">
          <cell r="A161" t="str">
            <v/>
          </cell>
          <cell r="B161">
            <v>50539.0625</v>
          </cell>
          <cell r="C161">
            <v>50539.0625</v>
          </cell>
          <cell r="D161">
            <v>50539.0625</v>
          </cell>
          <cell r="E161" t="str">
            <v/>
          </cell>
          <cell r="F161" t="str">
            <v/>
          </cell>
          <cell r="G161" t="str">
            <v/>
          </cell>
        </row>
        <row r="162">
          <cell r="A162">
            <v>50539.0625</v>
          </cell>
          <cell r="B162">
            <v>50539.0625</v>
          </cell>
          <cell r="C162">
            <v>50539.0625</v>
          </cell>
          <cell r="D162">
            <v>50539.0625</v>
          </cell>
          <cell r="E162">
            <v>50539.0625</v>
          </cell>
          <cell r="F162" t="str">
            <v>SUBTOTAL</v>
          </cell>
          <cell r="G162">
            <v>65132</v>
          </cell>
        </row>
        <row r="163">
          <cell r="A163">
            <v>65132</v>
          </cell>
          <cell r="B163">
            <v>65132</v>
          </cell>
          <cell r="C163">
            <v>65132</v>
          </cell>
          <cell r="D163">
            <v>65132</v>
          </cell>
          <cell r="E163">
            <v>65132</v>
          </cell>
          <cell r="F163">
            <v>65132</v>
          </cell>
          <cell r="G163">
            <v>65132</v>
          </cell>
        </row>
        <row r="164">
          <cell r="A164" t="str">
            <v>V. SERVICIOS</v>
          </cell>
          <cell r="B164">
            <v>65132</v>
          </cell>
          <cell r="C164">
            <v>65132</v>
          </cell>
          <cell r="D164">
            <v>65132</v>
          </cell>
          <cell r="E164">
            <v>65132</v>
          </cell>
          <cell r="F164">
            <v>65132</v>
          </cell>
          <cell r="G164">
            <v>65132</v>
          </cell>
        </row>
        <row r="165">
          <cell r="A165" t="str">
            <v>CÓDIGO</v>
          </cell>
          <cell r="B165" t="str">
            <v>DESCRIPCIÓN</v>
          </cell>
          <cell r="C165">
            <v>65132</v>
          </cell>
          <cell r="D165" t="str">
            <v>UNIDAD</v>
          </cell>
          <cell r="E165" t="str">
            <v>CANTIDAD</v>
          </cell>
          <cell r="F165" t="str">
            <v>PRECIO UNIT.</v>
          </cell>
          <cell r="G165" t="str">
            <v>VR. UNITARIO</v>
          </cell>
        </row>
        <row r="166">
          <cell r="A166" t="str">
            <v/>
          </cell>
          <cell r="B166">
            <v>65132</v>
          </cell>
          <cell r="C166">
            <v>65132</v>
          </cell>
          <cell r="D166" t="str">
            <v/>
          </cell>
          <cell r="E166">
            <v>65132</v>
          </cell>
          <cell r="F166" t="str">
            <v/>
          </cell>
          <cell r="G166" t="str">
            <v/>
          </cell>
        </row>
        <row r="167">
          <cell r="A167" t="str">
            <v/>
          </cell>
          <cell r="B167">
            <v>65132</v>
          </cell>
          <cell r="C167">
            <v>65132</v>
          </cell>
          <cell r="D167" t="str">
            <v/>
          </cell>
          <cell r="E167">
            <v>65132</v>
          </cell>
          <cell r="F167" t="str">
            <v/>
          </cell>
          <cell r="G167" t="str">
            <v/>
          </cell>
        </row>
        <row r="168">
          <cell r="A168" t="str">
            <v/>
          </cell>
          <cell r="B168">
            <v>65132</v>
          </cell>
          <cell r="C168">
            <v>65132</v>
          </cell>
          <cell r="D168" t="str">
            <v/>
          </cell>
          <cell r="E168">
            <v>65132</v>
          </cell>
          <cell r="F168" t="str">
            <v/>
          </cell>
          <cell r="G168" t="str">
            <v/>
          </cell>
        </row>
        <row r="169">
          <cell r="A169">
            <v>65132</v>
          </cell>
          <cell r="B169">
            <v>65132</v>
          </cell>
          <cell r="C169">
            <v>65132</v>
          </cell>
          <cell r="D169">
            <v>65132</v>
          </cell>
          <cell r="E169">
            <v>65132</v>
          </cell>
          <cell r="F169" t="str">
            <v>SUBTOTAL</v>
          </cell>
          <cell r="G169" t="str">
            <v/>
          </cell>
        </row>
        <row r="170">
          <cell r="A170">
            <v>65132</v>
          </cell>
          <cell r="B170">
            <v>65132</v>
          </cell>
          <cell r="C170">
            <v>65132</v>
          </cell>
          <cell r="D170">
            <v>65132</v>
          </cell>
          <cell r="E170">
            <v>65132</v>
          </cell>
          <cell r="F170">
            <v>65132</v>
          </cell>
          <cell r="G170">
            <v>65132</v>
          </cell>
        </row>
        <row r="171">
          <cell r="A171" t="str">
            <v>TOTAL COSTO DIRECTO</v>
          </cell>
          <cell r="B171">
            <v>65132</v>
          </cell>
          <cell r="C171">
            <v>65132</v>
          </cell>
          <cell r="D171">
            <v>65132</v>
          </cell>
          <cell r="E171">
            <v>65132</v>
          </cell>
          <cell r="F171">
            <v>65132</v>
          </cell>
          <cell r="G171">
            <v>557864</v>
          </cell>
        </row>
        <row r="172">
          <cell r="A172">
            <v>557864</v>
          </cell>
          <cell r="B172">
            <v>557864</v>
          </cell>
          <cell r="C172">
            <v>557864</v>
          </cell>
          <cell r="D172">
            <v>557864</v>
          </cell>
          <cell r="E172">
            <v>557864</v>
          </cell>
          <cell r="F172">
            <v>557864</v>
          </cell>
          <cell r="G172">
            <v>557864</v>
          </cell>
        </row>
        <row r="173">
          <cell r="A173" t="str">
            <v>2. COSTOS INDIRECTOS</v>
          </cell>
          <cell r="B173">
            <v>557864</v>
          </cell>
          <cell r="C173">
            <v>557864</v>
          </cell>
          <cell r="D173">
            <v>557864</v>
          </cell>
          <cell r="E173">
            <v>557864</v>
          </cell>
          <cell r="F173">
            <v>557864</v>
          </cell>
          <cell r="G173">
            <v>557864</v>
          </cell>
        </row>
        <row r="174">
          <cell r="A174">
            <v>557864</v>
          </cell>
          <cell r="B174">
            <v>557864</v>
          </cell>
          <cell r="C174">
            <v>557864</v>
          </cell>
          <cell r="D174">
            <v>557864</v>
          </cell>
          <cell r="E174">
            <v>557864</v>
          </cell>
          <cell r="F174">
            <v>557864</v>
          </cell>
          <cell r="G174">
            <v>557864</v>
          </cell>
        </row>
        <row r="175">
          <cell r="A175" t="str">
            <v>DESCRIPCIÓN</v>
          </cell>
          <cell r="B175">
            <v>557864</v>
          </cell>
          <cell r="C175">
            <v>557864</v>
          </cell>
          <cell r="D175">
            <v>557864</v>
          </cell>
          <cell r="E175">
            <v>557864</v>
          </cell>
          <cell r="F175" t="str">
            <v>PORCENTAJE</v>
          </cell>
          <cell r="G175" t="str">
            <v>VALOR TOTAL</v>
          </cell>
        </row>
        <row r="176">
          <cell r="A176" t="str">
            <v>ADMINISTRACION</v>
          </cell>
          <cell r="B176">
            <v>557864</v>
          </cell>
          <cell r="C176">
            <v>557864</v>
          </cell>
          <cell r="D176">
            <v>557864</v>
          </cell>
          <cell r="E176">
            <v>557864</v>
          </cell>
          <cell r="F176">
            <v>0.24229999999999999</v>
          </cell>
          <cell r="G176">
            <v>135170.4472</v>
          </cell>
        </row>
        <row r="177">
          <cell r="A177" t="str">
            <v>IMPREVISTOS</v>
          </cell>
          <cell r="B177">
            <v>135170.375</v>
          </cell>
          <cell r="C177">
            <v>135170.375</v>
          </cell>
          <cell r="D177">
            <v>135170.375</v>
          </cell>
          <cell r="E177">
            <v>135170.375</v>
          </cell>
          <cell r="F177" t="str">
            <v/>
          </cell>
          <cell r="G177" t="str">
            <v/>
          </cell>
        </row>
        <row r="178">
          <cell r="A178" t="str">
            <v>UTILIDADES</v>
          </cell>
          <cell r="B178">
            <v>135170.375</v>
          </cell>
          <cell r="C178">
            <v>135170.375</v>
          </cell>
          <cell r="D178">
            <v>135170.375</v>
          </cell>
          <cell r="E178">
            <v>135170.375</v>
          </cell>
          <cell r="F178">
            <v>0.05</v>
          </cell>
          <cell r="G178">
            <v>27893.200000000001</v>
          </cell>
        </row>
        <row r="179">
          <cell r="A179" t="str">
            <v>TOTAL COSTO INDIRECTO</v>
          </cell>
          <cell r="B179">
            <v>27893.1875</v>
          </cell>
          <cell r="C179">
            <v>27893.1875</v>
          </cell>
          <cell r="D179">
            <v>27893.1875</v>
          </cell>
          <cell r="E179">
            <v>27893.1875</v>
          </cell>
          <cell r="F179">
            <v>0.2923</v>
          </cell>
          <cell r="G179">
            <v>163064</v>
          </cell>
        </row>
        <row r="180">
          <cell r="A180">
            <v>163064</v>
          </cell>
          <cell r="B180">
            <v>163064</v>
          </cell>
          <cell r="C180">
            <v>163064</v>
          </cell>
          <cell r="D180">
            <v>163064</v>
          </cell>
          <cell r="E180">
            <v>163064</v>
          </cell>
          <cell r="F180">
            <v>163064</v>
          </cell>
          <cell r="G180">
            <v>163064</v>
          </cell>
        </row>
        <row r="181">
          <cell r="A181" t="str">
            <v>PRECIO UNITARIO TOTAL APROXIMADO AL PESO</v>
          </cell>
          <cell r="B181">
            <v>163064</v>
          </cell>
          <cell r="C181">
            <v>163064</v>
          </cell>
          <cell r="D181">
            <v>163064</v>
          </cell>
          <cell r="E181">
            <v>163064</v>
          </cell>
          <cell r="F181">
            <v>163064</v>
          </cell>
          <cell r="G181">
            <v>720928</v>
          </cell>
        </row>
        <row r="182">
          <cell r="A182">
            <v>720928</v>
          </cell>
          <cell r="B182">
            <v>720928</v>
          </cell>
          <cell r="C182">
            <v>720928</v>
          </cell>
          <cell r="D182">
            <v>720928</v>
          </cell>
          <cell r="E182">
            <v>720928</v>
          </cell>
          <cell r="F182">
            <v>720928</v>
          </cell>
          <cell r="G182">
            <v>720928</v>
          </cell>
        </row>
        <row r="183">
          <cell r="A183">
            <v>720928</v>
          </cell>
          <cell r="B183">
            <v>720928</v>
          </cell>
          <cell r="C183">
            <v>720928</v>
          </cell>
          <cell r="D183">
            <v>720928</v>
          </cell>
          <cell r="E183">
            <v>720928</v>
          </cell>
          <cell r="F183">
            <v>720928</v>
          </cell>
          <cell r="G183">
            <v>720928</v>
          </cell>
        </row>
        <row r="184">
          <cell r="A184">
            <v>720928</v>
          </cell>
          <cell r="B184" t="str">
            <v>SECRETARIA DE PLANEACIÓN E INFRAESTRUCTURA</v>
          </cell>
          <cell r="C184">
            <v>720928</v>
          </cell>
          <cell r="D184">
            <v>720928</v>
          </cell>
          <cell r="E184">
            <v>720928</v>
          </cell>
          <cell r="F184">
            <v>720928</v>
          </cell>
          <cell r="G184">
            <v>720928</v>
          </cell>
        </row>
        <row r="185">
          <cell r="A185">
            <v>720928</v>
          </cell>
          <cell r="B185">
            <v>720928</v>
          </cell>
          <cell r="C185">
            <v>720928</v>
          </cell>
          <cell r="D185">
            <v>720928</v>
          </cell>
          <cell r="E185">
            <v>720928</v>
          </cell>
          <cell r="F185">
            <v>720928</v>
          </cell>
          <cell r="G185">
            <v>720928</v>
          </cell>
        </row>
        <row r="186">
          <cell r="A186">
            <v>720928</v>
          </cell>
          <cell r="B186">
            <v>720928</v>
          </cell>
          <cell r="C186">
            <v>720928</v>
          </cell>
          <cell r="D186" t="str">
            <v>FIRMA RESPONSABLE</v>
          </cell>
          <cell r="E186">
            <v>720928</v>
          </cell>
          <cell r="F186">
            <v>720928</v>
          </cell>
          <cell r="G186">
            <v>720928</v>
          </cell>
        </row>
        <row r="188">
          <cell r="A188" t="str">
            <v>DEPARTAMENTO DE ANTIOQUIA</v>
          </cell>
          <cell r="B188">
            <v>720928</v>
          </cell>
          <cell r="C188">
            <v>720928</v>
          </cell>
          <cell r="D188">
            <v>720928</v>
          </cell>
          <cell r="E188">
            <v>720928</v>
          </cell>
          <cell r="F188" t="str">
            <v/>
          </cell>
          <cell r="G188">
            <v>720928</v>
          </cell>
        </row>
        <row r="189">
          <cell r="A189" t="str">
            <v>MUNICIPIO DE DABEIBA</v>
          </cell>
          <cell r="B189">
            <v>720928</v>
          </cell>
          <cell r="C189">
            <v>720928</v>
          </cell>
          <cell r="D189">
            <v>720928</v>
          </cell>
          <cell r="E189">
            <v>720928</v>
          </cell>
          <cell r="F189">
            <v>720928</v>
          </cell>
          <cell r="G189">
            <v>720928</v>
          </cell>
        </row>
        <row r="190">
          <cell r="A190" t="str">
            <v>CONSTRUCCION DE MUROS DE CONTENCION EN CONCRETO REFORZADO PARA EMERGENCIA EN LA VIA QUE CONDUCE AL CORREGIMIENTO DE URAMA  KM 0+22 (SECTOR LOS COCOS)  EN EL MUNICIPIO DE DABEIBA ANTIOQUIA.</v>
          </cell>
          <cell r="B190">
            <v>720928</v>
          </cell>
          <cell r="C190">
            <v>720928</v>
          </cell>
          <cell r="D190">
            <v>720928</v>
          </cell>
          <cell r="E190">
            <v>720928</v>
          </cell>
          <cell r="F190">
            <v>720928</v>
          </cell>
          <cell r="G190">
            <v>720928</v>
          </cell>
        </row>
        <row r="191">
          <cell r="A191">
            <v>720928</v>
          </cell>
          <cell r="B191">
            <v>720928</v>
          </cell>
          <cell r="C191">
            <v>720928</v>
          </cell>
          <cell r="D191">
            <v>720928</v>
          </cell>
          <cell r="E191">
            <v>720928</v>
          </cell>
          <cell r="F191">
            <v>720928</v>
          </cell>
          <cell r="G191">
            <v>720928</v>
          </cell>
        </row>
        <row r="192">
          <cell r="A192" t="str">
            <v>ANÁLISIS DE PRECIOS UNITARIOS</v>
          </cell>
          <cell r="B192">
            <v>720928</v>
          </cell>
          <cell r="C192">
            <v>720928</v>
          </cell>
          <cell r="D192">
            <v>720928</v>
          </cell>
          <cell r="E192">
            <v>720928</v>
          </cell>
          <cell r="F192">
            <v>720928</v>
          </cell>
          <cell r="G192">
            <v>720928</v>
          </cell>
        </row>
        <row r="193">
          <cell r="A193">
            <v>720928</v>
          </cell>
          <cell r="B193">
            <v>720928</v>
          </cell>
          <cell r="C193">
            <v>720928</v>
          </cell>
          <cell r="D193">
            <v>720928</v>
          </cell>
          <cell r="E193">
            <v>720928</v>
          </cell>
          <cell r="F193">
            <v>720928</v>
          </cell>
          <cell r="G193">
            <v>720928</v>
          </cell>
        </row>
        <row r="194">
          <cell r="A194" t="str">
            <v>ITEM</v>
          </cell>
          <cell r="B194" t="str">
            <v>DESCRIPCIÓN</v>
          </cell>
          <cell r="C194">
            <v>720928</v>
          </cell>
          <cell r="D194">
            <v>720928</v>
          </cell>
          <cell r="E194" t="str">
            <v>UNIDAD</v>
          </cell>
          <cell r="F194" t="str">
            <v>CANTIDAD</v>
          </cell>
          <cell r="G194" t="str">
            <v>COSTO DIRECTO</v>
          </cell>
        </row>
        <row r="195">
          <cell r="A195" t="str">
            <v>MA004</v>
          </cell>
          <cell r="B195" t="str">
            <v>CONCRETO 3500 PSI (245 MPA) EN OBRA</v>
          </cell>
          <cell r="C195">
            <v>720928</v>
          </cell>
          <cell r="D195">
            <v>720928</v>
          </cell>
          <cell r="E195" t="str">
            <v>M3</v>
          </cell>
          <cell r="F195" t="str">
            <v>N.D</v>
          </cell>
          <cell r="G195">
            <v>569839</v>
          </cell>
        </row>
        <row r="196">
          <cell r="A196">
            <v>569839</v>
          </cell>
          <cell r="B196">
            <v>569839</v>
          </cell>
          <cell r="C196">
            <v>569839</v>
          </cell>
          <cell r="D196">
            <v>569839</v>
          </cell>
          <cell r="E196">
            <v>569839</v>
          </cell>
          <cell r="F196">
            <v>569839</v>
          </cell>
          <cell r="G196">
            <v>569839</v>
          </cell>
        </row>
        <row r="197">
          <cell r="A197" t="str">
            <v>1. COSTOS DIRECTOS</v>
          </cell>
          <cell r="B197">
            <v>569839</v>
          </cell>
          <cell r="C197">
            <v>569839</v>
          </cell>
          <cell r="D197">
            <v>569839</v>
          </cell>
          <cell r="E197">
            <v>569839</v>
          </cell>
          <cell r="F197">
            <v>569839</v>
          </cell>
          <cell r="G197">
            <v>569839</v>
          </cell>
        </row>
        <row r="198">
          <cell r="A198">
            <v>569839</v>
          </cell>
          <cell r="B198">
            <v>569839</v>
          </cell>
          <cell r="C198">
            <v>569839</v>
          </cell>
          <cell r="D198">
            <v>569839</v>
          </cell>
          <cell r="E198">
            <v>569839</v>
          </cell>
          <cell r="F198">
            <v>569839</v>
          </cell>
          <cell r="G198">
            <v>569839</v>
          </cell>
        </row>
        <row r="199">
          <cell r="A199" t="str">
            <v>I. EQUIPO</v>
          </cell>
          <cell r="B199">
            <v>569839</v>
          </cell>
          <cell r="C199">
            <v>569839</v>
          </cell>
          <cell r="D199">
            <v>569839</v>
          </cell>
          <cell r="E199">
            <v>569839</v>
          </cell>
          <cell r="F199">
            <v>569839</v>
          </cell>
          <cell r="G199">
            <v>569839</v>
          </cell>
        </row>
        <row r="200">
          <cell r="A200" t="str">
            <v>CÓDIGO</v>
          </cell>
          <cell r="B200" t="str">
            <v>DESCRIPCIÓN</v>
          </cell>
          <cell r="C200">
            <v>569839</v>
          </cell>
          <cell r="D200" t="str">
            <v>UNIDAD</v>
          </cell>
          <cell r="E200" t="str">
            <v>TARIFA</v>
          </cell>
          <cell r="F200" t="str">
            <v>RENDIMIENTO</v>
          </cell>
          <cell r="G200" t="str">
            <v>VR. UNITARIO</v>
          </cell>
        </row>
        <row r="201">
          <cell r="A201" t="str">
            <v>EQ004</v>
          </cell>
          <cell r="B201" t="str">
            <v>CONCRETADORA 1.5 SACOS A GASOLINA</v>
          </cell>
          <cell r="C201">
            <v>569839</v>
          </cell>
          <cell r="D201" t="str">
            <v>DÍA</v>
          </cell>
          <cell r="E201">
            <v>62000</v>
          </cell>
          <cell r="F201">
            <v>6.5</v>
          </cell>
          <cell r="G201">
            <v>9538.461538461539</v>
          </cell>
        </row>
        <row r="202">
          <cell r="A202" t="str">
            <v>EQ001</v>
          </cell>
          <cell r="B202" t="str">
            <v>HERRAMIENTA MENOR (10% DE LA MANO DE OBRA)</v>
          </cell>
          <cell r="C202">
            <v>9538.4609375</v>
          </cell>
          <cell r="D202" t="str">
            <v>%</v>
          </cell>
          <cell r="E202">
            <v>0.1</v>
          </cell>
          <cell r="F202">
            <v>65132</v>
          </cell>
          <cell r="G202">
            <v>6513.2000000000007</v>
          </cell>
        </row>
        <row r="203">
          <cell r="A203">
            <v>6513.19921875</v>
          </cell>
          <cell r="B203">
            <v>6513.19921875</v>
          </cell>
          <cell r="C203">
            <v>6513.19921875</v>
          </cell>
          <cell r="D203">
            <v>6513.19921875</v>
          </cell>
          <cell r="E203">
            <v>6513.19921875</v>
          </cell>
          <cell r="F203" t="str">
            <v>SUBTOTAL</v>
          </cell>
          <cell r="G203">
            <v>16051.66153846154</v>
          </cell>
        </row>
        <row r="204">
          <cell r="A204">
            <v>16051.65625</v>
          </cell>
          <cell r="B204">
            <v>16051.65625</v>
          </cell>
          <cell r="C204">
            <v>16051.65625</v>
          </cell>
          <cell r="D204">
            <v>16051.65625</v>
          </cell>
          <cell r="E204">
            <v>16051.65625</v>
          </cell>
          <cell r="F204">
            <v>16051.65625</v>
          </cell>
          <cell r="G204">
            <v>16051.65625</v>
          </cell>
        </row>
        <row r="205">
          <cell r="A205" t="str">
            <v>II. MATERIALES</v>
          </cell>
          <cell r="B205">
            <v>16051.65625</v>
          </cell>
          <cell r="C205">
            <v>16051.65625</v>
          </cell>
          <cell r="D205">
            <v>16051.65625</v>
          </cell>
          <cell r="E205">
            <v>16051.65625</v>
          </cell>
          <cell r="F205">
            <v>16051.65625</v>
          </cell>
          <cell r="G205">
            <v>16051.65625</v>
          </cell>
        </row>
        <row r="206">
          <cell r="A206" t="str">
            <v>CÓDIGO</v>
          </cell>
          <cell r="B206" t="str">
            <v>DESCRIPCIÓN</v>
          </cell>
          <cell r="C206" t="str">
            <v>UNIDAD</v>
          </cell>
          <cell r="D206" t="str">
            <v>CANTIDAD</v>
          </cell>
          <cell r="E206" t="str">
            <v>DESP.</v>
          </cell>
          <cell r="F206" t="str">
            <v>PRECIO UNIT.</v>
          </cell>
          <cell r="G206" t="str">
            <v>VR. UNITARIO</v>
          </cell>
        </row>
        <row r="207">
          <cell r="A207" t="str">
            <v>MA020</v>
          </cell>
          <cell r="B207" t="str">
            <v>CEMENTO GRIS (50 KG) PORTLAND TIPO I</v>
          </cell>
          <cell r="C207" t="str">
            <v>SC</v>
          </cell>
          <cell r="D207">
            <v>8.5</v>
          </cell>
          <cell r="E207">
            <v>0.05</v>
          </cell>
          <cell r="F207">
            <v>39000</v>
          </cell>
          <cell r="G207">
            <v>348075</v>
          </cell>
        </row>
        <row r="208">
          <cell r="A208" t="str">
            <v>MA024</v>
          </cell>
          <cell r="B208" t="str">
            <v xml:space="preserve">MATERIAL MIXTO DE RIO -  </v>
          </cell>
          <cell r="C208" t="str">
            <v>M3</v>
          </cell>
          <cell r="D208">
            <v>1.5</v>
          </cell>
          <cell r="E208">
            <v>0.05</v>
          </cell>
          <cell r="F208">
            <v>50000</v>
          </cell>
          <cell r="G208">
            <v>78750</v>
          </cell>
        </row>
        <row r="209">
          <cell r="A209" t="str">
            <v>MA025</v>
          </cell>
          <cell r="B209" t="str">
            <v>AGUA</v>
          </cell>
          <cell r="C209" t="str">
            <v>LT</v>
          </cell>
          <cell r="D209">
            <v>180</v>
          </cell>
          <cell r="E209">
            <v>0.1</v>
          </cell>
          <cell r="F209">
            <v>85</v>
          </cell>
          <cell r="G209">
            <v>16830</v>
          </cell>
        </row>
        <row r="210">
          <cell r="A210">
            <v>16830</v>
          </cell>
          <cell r="B210">
            <v>16830</v>
          </cell>
          <cell r="C210">
            <v>16830</v>
          </cell>
          <cell r="D210">
            <v>16830</v>
          </cell>
          <cell r="E210">
            <v>16830</v>
          </cell>
          <cell r="F210" t="str">
            <v>SUBTOTAL</v>
          </cell>
          <cell r="G210">
            <v>443655</v>
          </cell>
        </row>
        <row r="211">
          <cell r="A211">
            <v>443655</v>
          </cell>
          <cell r="B211">
            <v>443655</v>
          </cell>
          <cell r="C211">
            <v>443655</v>
          </cell>
          <cell r="D211">
            <v>443655</v>
          </cell>
          <cell r="E211">
            <v>443655</v>
          </cell>
          <cell r="F211">
            <v>443655</v>
          </cell>
          <cell r="G211">
            <v>443655</v>
          </cell>
        </row>
        <row r="212">
          <cell r="A212" t="str">
            <v>III. TRANSPORTES</v>
          </cell>
          <cell r="B212">
            <v>443655</v>
          </cell>
          <cell r="C212">
            <v>443655</v>
          </cell>
          <cell r="D212">
            <v>443655</v>
          </cell>
          <cell r="E212">
            <v>443655</v>
          </cell>
          <cell r="F212">
            <v>443655</v>
          </cell>
          <cell r="G212">
            <v>443655</v>
          </cell>
        </row>
        <row r="213">
          <cell r="A213" t="str">
            <v>CÓDIGO</v>
          </cell>
          <cell r="B213" t="str">
            <v>DESCRIPCIÓN</v>
          </cell>
          <cell r="C213" t="str">
            <v>TIPO</v>
          </cell>
          <cell r="D213" t="str">
            <v>VOLUMEN/PESO</v>
          </cell>
          <cell r="E213" t="str">
            <v>DISTANCIA</v>
          </cell>
          <cell r="F213" t="str">
            <v>TARIFA</v>
          </cell>
          <cell r="G213" t="str">
            <v>VR. UNITARIO</v>
          </cell>
        </row>
        <row r="214">
          <cell r="A214" t="str">
            <v>TR002</v>
          </cell>
          <cell r="B214" t="str">
            <v>TRANSPORTE DE MATERIALES DE PLAYA (ARENILLON, PIEDRA RODADA DE RIO DMAX=3/4") 0-10KM</v>
          </cell>
          <cell r="C214" t="str">
            <v>PLAYATRITURADO</v>
          </cell>
          <cell r="D214">
            <v>1.5</v>
          </cell>
          <cell r="E214">
            <v>10</v>
          </cell>
          <cell r="F214">
            <v>3000</v>
          </cell>
          <cell r="G214">
            <v>45000</v>
          </cell>
        </row>
        <row r="215">
          <cell r="A215" t="str">
            <v>TR001</v>
          </cell>
          <cell r="B215" t="str">
            <v>TRANSPORTE DE INSUMOS GENERALES 0-1KM</v>
          </cell>
          <cell r="C215" t="str">
            <v>INSUMOS</v>
          </cell>
          <cell r="D215">
            <v>0.42499999999999999</v>
          </cell>
          <cell r="E215">
            <v>5</v>
          </cell>
          <cell r="F215">
            <v>4250</v>
          </cell>
          <cell r="G215">
            <v>9031.25</v>
          </cell>
        </row>
        <row r="216">
          <cell r="A216">
            <v>9031.25</v>
          </cell>
          <cell r="B216">
            <v>9031.25</v>
          </cell>
          <cell r="C216">
            <v>9031.25</v>
          </cell>
          <cell r="D216">
            <v>9031.25</v>
          </cell>
          <cell r="E216">
            <v>9031.25</v>
          </cell>
          <cell r="F216" t="str">
            <v>SUBTOTAL</v>
          </cell>
          <cell r="G216">
            <v>45000</v>
          </cell>
        </row>
        <row r="217">
          <cell r="A217">
            <v>45000</v>
          </cell>
          <cell r="B217">
            <v>45000</v>
          </cell>
          <cell r="C217">
            <v>45000</v>
          </cell>
          <cell r="D217">
            <v>45000</v>
          </cell>
          <cell r="E217">
            <v>45000</v>
          </cell>
          <cell r="F217">
            <v>45000</v>
          </cell>
          <cell r="G217">
            <v>45000</v>
          </cell>
        </row>
        <row r="218">
          <cell r="A218" t="str">
            <v>IV. MANO DE OBRA</v>
          </cell>
          <cell r="B218">
            <v>45000</v>
          </cell>
          <cell r="C218">
            <v>45000</v>
          </cell>
          <cell r="D218">
            <v>45000</v>
          </cell>
          <cell r="E218">
            <v>45000</v>
          </cell>
          <cell r="F218">
            <v>45000</v>
          </cell>
          <cell r="G218">
            <v>45000</v>
          </cell>
        </row>
        <row r="219">
          <cell r="A219" t="str">
            <v>CÓDIGO</v>
          </cell>
          <cell r="B219" t="str">
            <v>CARGOS PERSONAL</v>
          </cell>
          <cell r="C219">
            <v>45000</v>
          </cell>
          <cell r="D219" t="str">
            <v>CANTIDAD</v>
          </cell>
          <cell r="E219" t="str">
            <v>JORNAL TOTAL</v>
          </cell>
          <cell r="F219" t="str">
            <v>RENDIMIENTO</v>
          </cell>
          <cell r="G219" t="str">
            <v>VR. UNITARIO</v>
          </cell>
        </row>
        <row r="220">
          <cell r="A220" t="str">
            <v>MO033</v>
          </cell>
          <cell r="B220" t="str">
            <v>OPERADOR EQUIPO LIVIANO</v>
          </cell>
          <cell r="C220">
            <v>45000</v>
          </cell>
          <cell r="D220">
            <v>1</v>
          </cell>
          <cell r="E220">
            <v>94854</v>
          </cell>
          <cell r="F220">
            <v>6.5</v>
          </cell>
          <cell r="G220">
            <v>14592.923076923076</v>
          </cell>
        </row>
        <row r="221">
          <cell r="A221" t="str">
            <v>MO032</v>
          </cell>
          <cell r="B221" t="str">
            <v>AYUDANTE RASO</v>
          </cell>
          <cell r="C221">
            <v>14592.921875</v>
          </cell>
          <cell r="D221">
            <v>4</v>
          </cell>
          <cell r="E221">
            <v>82126</v>
          </cell>
          <cell r="F221">
            <v>6.5</v>
          </cell>
          <cell r="G221">
            <v>50539.076923076922</v>
          </cell>
        </row>
        <row r="222">
          <cell r="A222">
            <v>50539.0625</v>
          </cell>
          <cell r="B222">
            <v>50539.0625</v>
          </cell>
          <cell r="C222">
            <v>50539.0625</v>
          </cell>
          <cell r="D222">
            <v>50539.0625</v>
          </cell>
          <cell r="E222">
            <v>50539.0625</v>
          </cell>
          <cell r="F222">
            <v>50539.0625</v>
          </cell>
          <cell r="G222" t="str">
            <v/>
          </cell>
        </row>
        <row r="223">
          <cell r="A223" t="str">
            <v/>
          </cell>
          <cell r="B223">
            <v>50539.0625</v>
          </cell>
          <cell r="C223">
            <v>50539.0625</v>
          </cell>
          <cell r="D223">
            <v>50539.0625</v>
          </cell>
          <cell r="E223" t="str">
            <v/>
          </cell>
          <cell r="F223" t="str">
            <v/>
          </cell>
          <cell r="G223" t="str">
            <v/>
          </cell>
        </row>
        <row r="224">
          <cell r="A224">
            <v>50539.0625</v>
          </cell>
          <cell r="B224">
            <v>50539.0625</v>
          </cell>
          <cell r="C224">
            <v>50539.0625</v>
          </cell>
          <cell r="D224">
            <v>50539.0625</v>
          </cell>
          <cell r="E224">
            <v>50539.0625</v>
          </cell>
          <cell r="F224" t="str">
            <v>SUBTOTAL</v>
          </cell>
          <cell r="G224">
            <v>65132</v>
          </cell>
        </row>
        <row r="225">
          <cell r="A225">
            <v>65132</v>
          </cell>
          <cell r="B225">
            <v>65132</v>
          </cell>
          <cell r="C225">
            <v>65132</v>
          </cell>
          <cell r="D225">
            <v>65132</v>
          </cell>
          <cell r="E225">
            <v>65132</v>
          </cell>
          <cell r="F225">
            <v>65132</v>
          </cell>
          <cell r="G225">
            <v>65132</v>
          </cell>
        </row>
        <row r="226">
          <cell r="A226" t="str">
            <v>V. SERVICIOS</v>
          </cell>
          <cell r="B226">
            <v>65132</v>
          </cell>
          <cell r="C226">
            <v>65132</v>
          </cell>
          <cell r="D226">
            <v>65132</v>
          </cell>
          <cell r="E226">
            <v>65132</v>
          </cell>
          <cell r="F226">
            <v>65132</v>
          </cell>
          <cell r="G226">
            <v>65132</v>
          </cell>
        </row>
        <row r="227">
          <cell r="A227" t="str">
            <v>CÓDIGO</v>
          </cell>
          <cell r="B227" t="str">
            <v>DESCRIPCIÓN</v>
          </cell>
          <cell r="C227">
            <v>65132</v>
          </cell>
          <cell r="D227" t="str">
            <v>UNIDAD</v>
          </cell>
          <cell r="E227" t="str">
            <v>CANTIDAD</v>
          </cell>
          <cell r="F227" t="str">
            <v>PRECIO UNIT.</v>
          </cell>
          <cell r="G227" t="str">
            <v>VR. UNITARIO</v>
          </cell>
        </row>
        <row r="228">
          <cell r="A228" t="str">
            <v/>
          </cell>
          <cell r="B228">
            <v>65132</v>
          </cell>
          <cell r="C228">
            <v>65132</v>
          </cell>
          <cell r="D228" t="str">
            <v/>
          </cell>
          <cell r="E228">
            <v>1</v>
          </cell>
          <cell r="F228" t="str">
            <v/>
          </cell>
          <cell r="G228" t="str">
            <v/>
          </cell>
        </row>
        <row r="229">
          <cell r="A229" t="str">
            <v/>
          </cell>
          <cell r="B229">
            <v>1</v>
          </cell>
          <cell r="C229">
            <v>1</v>
          </cell>
          <cell r="D229" t="str">
            <v/>
          </cell>
          <cell r="E229">
            <v>1</v>
          </cell>
          <cell r="F229" t="str">
            <v/>
          </cell>
          <cell r="G229" t="str">
            <v/>
          </cell>
        </row>
        <row r="230">
          <cell r="A230" t="str">
            <v/>
          </cell>
          <cell r="B230">
            <v>1</v>
          </cell>
          <cell r="C230">
            <v>1</v>
          </cell>
          <cell r="D230" t="str">
            <v/>
          </cell>
          <cell r="E230">
            <v>1</v>
          </cell>
          <cell r="F230" t="str">
            <v/>
          </cell>
          <cell r="G230" t="str">
            <v/>
          </cell>
        </row>
        <row r="231">
          <cell r="A231">
            <v>1</v>
          </cell>
          <cell r="B231">
            <v>1</v>
          </cell>
          <cell r="C231">
            <v>1</v>
          </cell>
          <cell r="D231">
            <v>1</v>
          </cell>
          <cell r="E231">
            <v>1</v>
          </cell>
          <cell r="F231" t="str">
            <v>SUBTOTAL</v>
          </cell>
          <cell r="G231" t="str">
            <v/>
          </cell>
        </row>
        <row r="232">
          <cell r="A232">
            <v>1</v>
          </cell>
          <cell r="B232">
            <v>1</v>
          </cell>
          <cell r="C232">
            <v>1</v>
          </cell>
          <cell r="D232">
            <v>1</v>
          </cell>
          <cell r="E232">
            <v>1</v>
          </cell>
          <cell r="F232">
            <v>1</v>
          </cell>
          <cell r="G232">
            <v>1</v>
          </cell>
        </row>
        <row r="233">
          <cell r="A233" t="str">
            <v>TOTAL COSTO DIRECTO</v>
          </cell>
          <cell r="B233">
            <v>1</v>
          </cell>
          <cell r="C233">
            <v>1</v>
          </cell>
          <cell r="D233">
            <v>1</v>
          </cell>
          <cell r="E233">
            <v>1</v>
          </cell>
          <cell r="F233">
            <v>1</v>
          </cell>
          <cell r="G233">
            <v>569839</v>
          </cell>
        </row>
        <row r="234">
          <cell r="A234">
            <v>569839</v>
          </cell>
          <cell r="B234">
            <v>569839</v>
          </cell>
          <cell r="C234">
            <v>569839</v>
          </cell>
          <cell r="D234">
            <v>569839</v>
          </cell>
          <cell r="E234">
            <v>569839</v>
          </cell>
          <cell r="F234">
            <v>569839</v>
          </cell>
          <cell r="G234">
            <v>569839</v>
          </cell>
        </row>
        <row r="235">
          <cell r="A235" t="str">
            <v>2. COSTOS INDIRECTOS</v>
          </cell>
          <cell r="B235">
            <v>569839</v>
          </cell>
          <cell r="C235">
            <v>569839</v>
          </cell>
          <cell r="D235">
            <v>569839</v>
          </cell>
          <cell r="E235">
            <v>569839</v>
          </cell>
          <cell r="F235">
            <v>569839</v>
          </cell>
          <cell r="G235">
            <v>569839</v>
          </cell>
        </row>
        <row r="236">
          <cell r="A236">
            <v>569839</v>
          </cell>
          <cell r="B236">
            <v>569839</v>
          </cell>
          <cell r="C236">
            <v>569839</v>
          </cell>
          <cell r="D236">
            <v>569839</v>
          </cell>
          <cell r="E236">
            <v>569839</v>
          </cell>
          <cell r="F236">
            <v>569839</v>
          </cell>
          <cell r="G236">
            <v>569839</v>
          </cell>
        </row>
        <row r="237">
          <cell r="A237" t="str">
            <v>DESCRIPCIÓN</v>
          </cell>
          <cell r="B237">
            <v>569839</v>
          </cell>
          <cell r="C237">
            <v>569839</v>
          </cell>
          <cell r="D237">
            <v>569839</v>
          </cell>
          <cell r="E237">
            <v>569839</v>
          </cell>
          <cell r="F237" t="str">
            <v>PORCENTAJE</v>
          </cell>
          <cell r="G237" t="str">
            <v>VALOR TOTAL</v>
          </cell>
        </row>
        <row r="238">
          <cell r="A238" t="str">
            <v>ADMINISTRACION</v>
          </cell>
          <cell r="B238">
            <v>569839</v>
          </cell>
          <cell r="C238">
            <v>569839</v>
          </cell>
          <cell r="D238">
            <v>569839</v>
          </cell>
          <cell r="E238">
            <v>569839</v>
          </cell>
          <cell r="F238">
            <v>0.24229999999999999</v>
          </cell>
          <cell r="G238">
            <v>138071.98970000001</v>
          </cell>
        </row>
        <row r="239">
          <cell r="A239" t="str">
            <v>IMPREVISTOS</v>
          </cell>
          <cell r="B239">
            <v>138071.875</v>
          </cell>
          <cell r="C239">
            <v>138071.875</v>
          </cell>
          <cell r="D239">
            <v>138071.875</v>
          </cell>
          <cell r="E239">
            <v>138071.875</v>
          </cell>
          <cell r="F239" t="str">
            <v/>
          </cell>
          <cell r="G239" t="str">
            <v/>
          </cell>
        </row>
        <row r="240">
          <cell r="A240" t="str">
            <v>UTILIDADES</v>
          </cell>
          <cell r="B240">
            <v>138071.875</v>
          </cell>
          <cell r="C240">
            <v>138071.875</v>
          </cell>
          <cell r="D240">
            <v>138071.875</v>
          </cell>
          <cell r="E240">
            <v>138071.875</v>
          </cell>
          <cell r="F240">
            <v>0.05</v>
          </cell>
          <cell r="G240">
            <v>28491.95</v>
          </cell>
        </row>
        <row r="241">
          <cell r="A241" t="str">
            <v>TOTAL COSTO INDIRECTO</v>
          </cell>
          <cell r="B241">
            <v>28491.9375</v>
          </cell>
          <cell r="C241">
            <v>28491.9375</v>
          </cell>
          <cell r="D241">
            <v>28491.9375</v>
          </cell>
          <cell r="E241">
            <v>28491.9375</v>
          </cell>
          <cell r="F241">
            <v>0.2923</v>
          </cell>
          <cell r="G241">
            <v>166564</v>
          </cell>
        </row>
        <row r="242">
          <cell r="A242">
            <v>166564</v>
          </cell>
          <cell r="B242">
            <v>166564</v>
          </cell>
          <cell r="C242">
            <v>166564</v>
          </cell>
          <cell r="D242">
            <v>166564</v>
          </cell>
          <cell r="E242">
            <v>166564</v>
          </cell>
          <cell r="F242">
            <v>166564</v>
          </cell>
          <cell r="G242">
            <v>166564</v>
          </cell>
        </row>
        <row r="243">
          <cell r="A243" t="str">
            <v>PRECIO UNITARIO TOTAL APROXIMADO AL PESO</v>
          </cell>
          <cell r="B243">
            <v>166564</v>
          </cell>
          <cell r="C243">
            <v>166564</v>
          </cell>
          <cell r="D243">
            <v>166564</v>
          </cell>
          <cell r="E243">
            <v>166564</v>
          </cell>
          <cell r="F243">
            <v>166564</v>
          </cell>
          <cell r="G243">
            <v>736403</v>
          </cell>
        </row>
        <row r="244">
          <cell r="A244">
            <v>736403</v>
          </cell>
          <cell r="B244">
            <v>736403</v>
          </cell>
          <cell r="C244">
            <v>736403</v>
          </cell>
          <cell r="D244">
            <v>736403</v>
          </cell>
          <cell r="E244">
            <v>736403</v>
          </cell>
          <cell r="F244">
            <v>736403</v>
          </cell>
          <cell r="G244">
            <v>736403</v>
          </cell>
        </row>
        <row r="245">
          <cell r="A245">
            <v>736403</v>
          </cell>
          <cell r="B245">
            <v>736403</v>
          </cell>
          <cell r="C245">
            <v>736403</v>
          </cell>
          <cell r="D245">
            <v>736403</v>
          </cell>
          <cell r="E245">
            <v>736403</v>
          </cell>
          <cell r="F245">
            <v>736403</v>
          </cell>
          <cell r="G245">
            <v>736403</v>
          </cell>
        </row>
        <row r="246">
          <cell r="A246">
            <v>736403</v>
          </cell>
          <cell r="B246" t="str">
            <v>SECRETARIA DE PLANEACIÓN E INFRAESTRUCTURA</v>
          </cell>
          <cell r="C246">
            <v>736403</v>
          </cell>
          <cell r="D246">
            <v>736403</v>
          </cell>
          <cell r="E246">
            <v>736403</v>
          </cell>
          <cell r="F246">
            <v>736403</v>
          </cell>
          <cell r="G246">
            <v>736403</v>
          </cell>
        </row>
        <row r="247">
          <cell r="A247">
            <v>736403</v>
          </cell>
          <cell r="B247">
            <v>736403</v>
          </cell>
          <cell r="C247">
            <v>736403</v>
          </cell>
          <cell r="D247">
            <v>736403</v>
          </cell>
          <cell r="E247">
            <v>736403</v>
          </cell>
          <cell r="F247">
            <v>736403</v>
          </cell>
          <cell r="G247">
            <v>736403</v>
          </cell>
        </row>
        <row r="248">
          <cell r="A248">
            <v>736403</v>
          </cell>
          <cell r="B248">
            <v>736403</v>
          </cell>
          <cell r="C248">
            <v>736403</v>
          </cell>
          <cell r="D248" t="str">
            <v>FIRMA RESPONSABLE</v>
          </cell>
          <cell r="E248">
            <v>736403</v>
          </cell>
          <cell r="F248">
            <v>736403</v>
          </cell>
          <cell r="G248">
            <v>736403</v>
          </cell>
        </row>
        <row r="250">
          <cell r="A250" t="str">
            <v>DEPARTAMENTO DE ANTIOQUIA</v>
          </cell>
          <cell r="B250">
            <v>736403</v>
          </cell>
          <cell r="C250">
            <v>736403</v>
          </cell>
          <cell r="D250">
            <v>736403</v>
          </cell>
          <cell r="E250">
            <v>736403</v>
          </cell>
          <cell r="F250" t="str">
            <v/>
          </cell>
          <cell r="G250">
            <v>736403</v>
          </cell>
        </row>
        <row r="251">
          <cell r="A251" t="str">
            <v>MUNICIPIO DE DABEIBA</v>
          </cell>
          <cell r="B251">
            <v>736403</v>
          </cell>
          <cell r="C251">
            <v>736403</v>
          </cell>
          <cell r="D251">
            <v>736403</v>
          </cell>
          <cell r="E251">
            <v>736403</v>
          </cell>
          <cell r="F251">
            <v>736403</v>
          </cell>
          <cell r="G251">
            <v>736403</v>
          </cell>
        </row>
        <row r="252">
          <cell r="A252" t="str">
            <v>CONSTRUCCION DE MUROS DE CONTENCION EN CONCRETO REFORZADO PARA EMERGENCIA EN LA VIA QUE CONDUCE AL CORREGIMIENTO DE URAMA  KM 0+22 (SECTOR LOS COCOS)  EN EL MUNICIPIO DE DABEIBA ANTIOQUIA.</v>
          </cell>
          <cell r="B252">
            <v>736403</v>
          </cell>
          <cell r="C252">
            <v>736403</v>
          </cell>
          <cell r="D252">
            <v>736403</v>
          </cell>
          <cell r="E252">
            <v>736403</v>
          </cell>
          <cell r="F252">
            <v>736403</v>
          </cell>
          <cell r="G252">
            <v>736403</v>
          </cell>
        </row>
        <row r="253">
          <cell r="A253">
            <v>736403</v>
          </cell>
          <cell r="B253">
            <v>736403</v>
          </cell>
          <cell r="C253">
            <v>736403</v>
          </cell>
          <cell r="D253">
            <v>736403</v>
          </cell>
          <cell r="E253">
            <v>736403</v>
          </cell>
          <cell r="F253">
            <v>736403</v>
          </cell>
          <cell r="G253">
            <v>736403</v>
          </cell>
        </row>
        <row r="254">
          <cell r="A254" t="str">
            <v>ANÁLISIS DE PRECIOS UNITARIOS</v>
          </cell>
          <cell r="B254">
            <v>736403</v>
          </cell>
          <cell r="C254">
            <v>736403</v>
          </cell>
          <cell r="D254">
            <v>736403</v>
          </cell>
          <cell r="E254">
            <v>736403</v>
          </cell>
          <cell r="F254">
            <v>736403</v>
          </cell>
          <cell r="G254">
            <v>736403</v>
          </cell>
        </row>
        <row r="255">
          <cell r="A255">
            <v>736403</v>
          </cell>
          <cell r="B255">
            <v>736403</v>
          </cell>
          <cell r="C255">
            <v>736403</v>
          </cell>
          <cell r="D255">
            <v>736403</v>
          </cell>
          <cell r="E255">
            <v>736403</v>
          </cell>
          <cell r="F255">
            <v>736403</v>
          </cell>
          <cell r="G255">
            <v>736403</v>
          </cell>
        </row>
        <row r="256">
          <cell r="A256" t="str">
            <v>ITEM</v>
          </cell>
          <cell r="B256" t="str">
            <v>DESCRIPCIÓN</v>
          </cell>
          <cell r="C256">
            <v>736403</v>
          </cell>
          <cell r="D256">
            <v>736403</v>
          </cell>
          <cell r="E256" t="str">
            <v>UNIDAD</v>
          </cell>
          <cell r="F256" t="str">
            <v>CANTIDAD</v>
          </cell>
          <cell r="G256" t="str">
            <v>COSTO DIRECTO</v>
          </cell>
        </row>
        <row r="257">
          <cell r="A257" t="str">
            <v>MA005</v>
          </cell>
          <cell r="B257" t="str">
            <v>CONCRETO 4000 PSI (280 MPA) EN OBRA</v>
          </cell>
          <cell r="C257">
            <v>736403</v>
          </cell>
          <cell r="D257">
            <v>736403</v>
          </cell>
          <cell r="E257" t="str">
            <v>M3</v>
          </cell>
          <cell r="F257" t="str">
            <v>N.D</v>
          </cell>
          <cell r="G257">
            <v>638029</v>
          </cell>
        </row>
        <row r="258">
          <cell r="A258">
            <v>638029</v>
          </cell>
          <cell r="B258">
            <v>638029</v>
          </cell>
          <cell r="C258">
            <v>638029</v>
          </cell>
          <cell r="D258">
            <v>638029</v>
          </cell>
          <cell r="E258">
            <v>638029</v>
          </cell>
          <cell r="F258">
            <v>638029</v>
          </cell>
          <cell r="G258">
            <v>638029</v>
          </cell>
        </row>
        <row r="259">
          <cell r="A259" t="str">
            <v>1. COSTOS DIRECTOS</v>
          </cell>
          <cell r="B259">
            <v>638029</v>
          </cell>
          <cell r="C259">
            <v>638029</v>
          </cell>
          <cell r="D259">
            <v>638029</v>
          </cell>
          <cell r="E259">
            <v>638029</v>
          </cell>
          <cell r="F259">
            <v>638029</v>
          </cell>
          <cell r="G259">
            <v>638029</v>
          </cell>
        </row>
        <row r="260">
          <cell r="A260">
            <v>638029</v>
          </cell>
          <cell r="B260">
            <v>638029</v>
          </cell>
          <cell r="C260">
            <v>638029</v>
          </cell>
          <cell r="D260">
            <v>638029</v>
          </cell>
          <cell r="E260">
            <v>638029</v>
          </cell>
          <cell r="F260">
            <v>638029</v>
          </cell>
          <cell r="G260">
            <v>638029</v>
          </cell>
        </row>
        <row r="261">
          <cell r="A261" t="str">
            <v>I. EQUIPO</v>
          </cell>
          <cell r="B261">
            <v>638029</v>
          </cell>
          <cell r="C261">
            <v>638029</v>
          </cell>
          <cell r="D261">
            <v>638029</v>
          </cell>
          <cell r="E261">
            <v>638029</v>
          </cell>
          <cell r="F261">
            <v>638029</v>
          </cell>
          <cell r="G261">
            <v>638029</v>
          </cell>
        </row>
        <row r="262">
          <cell r="A262" t="str">
            <v>CÓDIGO</v>
          </cell>
          <cell r="B262" t="str">
            <v>DESCRIPCIÓN</v>
          </cell>
          <cell r="C262">
            <v>638029</v>
          </cell>
          <cell r="D262" t="str">
            <v>UNIDAD</v>
          </cell>
          <cell r="E262" t="str">
            <v>TARIFA</v>
          </cell>
          <cell r="F262" t="str">
            <v>RENDIMIENTO</v>
          </cell>
          <cell r="G262" t="str">
            <v>VR. UNITARIO</v>
          </cell>
        </row>
        <row r="263">
          <cell r="A263" t="str">
            <v>EQ004</v>
          </cell>
          <cell r="B263" t="str">
            <v>CONCRETADORA 1.5 SACOS A GASOLINA</v>
          </cell>
          <cell r="C263">
            <v>638029</v>
          </cell>
          <cell r="D263" t="str">
            <v>DÍA</v>
          </cell>
          <cell r="E263">
            <v>62000</v>
          </cell>
          <cell r="F263">
            <v>6</v>
          </cell>
          <cell r="G263">
            <v>10333.333333333334</v>
          </cell>
        </row>
        <row r="264">
          <cell r="A264" t="str">
            <v>EQ001</v>
          </cell>
          <cell r="B264" t="str">
            <v>HERRAMIENTA MENOR (10% DE LA MANO DE OBRA)</v>
          </cell>
          <cell r="C264">
            <v>10333.328125</v>
          </cell>
          <cell r="D264" t="str">
            <v>%</v>
          </cell>
          <cell r="E264">
            <v>0.1</v>
          </cell>
          <cell r="F264">
            <v>70559.666666666657</v>
          </cell>
          <cell r="G264">
            <v>7055.9666666666662</v>
          </cell>
        </row>
        <row r="265">
          <cell r="A265">
            <v>7055.96484375</v>
          </cell>
          <cell r="B265">
            <v>7055.96484375</v>
          </cell>
          <cell r="C265">
            <v>7055.96484375</v>
          </cell>
          <cell r="D265">
            <v>7055.96484375</v>
          </cell>
          <cell r="E265">
            <v>7055.96484375</v>
          </cell>
          <cell r="F265" t="str">
            <v>SUBTOTAL</v>
          </cell>
          <cell r="G265">
            <v>17389.3</v>
          </cell>
        </row>
        <row r="266">
          <cell r="A266">
            <v>17389.296875</v>
          </cell>
          <cell r="B266">
            <v>17389.296875</v>
          </cell>
          <cell r="C266">
            <v>17389.296875</v>
          </cell>
          <cell r="D266">
            <v>17389.296875</v>
          </cell>
          <cell r="E266">
            <v>17389.296875</v>
          </cell>
          <cell r="F266">
            <v>17389.296875</v>
          </cell>
          <cell r="G266">
            <v>17389.296875</v>
          </cell>
        </row>
        <row r="267">
          <cell r="A267" t="str">
            <v>II. MATERIALES</v>
          </cell>
          <cell r="B267">
            <v>17389.296875</v>
          </cell>
          <cell r="C267">
            <v>17389.296875</v>
          </cell>
          <cell r="D267">
            <v>17389.296875</v>
          </cell>
          <cell r="E267">
            <v>17389.296875</v>
          </cell>
          <cell r="F267">
            <v>17389.296875</v>
          </cell>
          <cell r="G267">
            <v>17389.296875</v>
          </cell>
        </row>
        <row r="268">
          <cell r="A268" t="str">
            <v>CÓDIGO</v>
          </cell>
          <cell r="B268" t="str">
            <v>DESCRIPCIÓN</v>
          </cell>
          <cell r="C268" t="str">
            <v>UNIDAD</v>
          </cell>
          <cell r="D268" t="str">
            <v>CANTIDAD</v>
          </cell>
          <cell r="E268" t="str">
            <v>DESP.</v>
          </cell>
          <cell r="F268" t="str">
            <v>PRECIO UNIT.</v>
          </cell>
          <cell r="G268" t="str">
            <v>VR. UNITARIO</v>
          </cell>
        </row>
        <row r="269">
          <cell r="A269" t="str">
            <v>MA020</v>
          </cell>
          <cell r="B269" t="str">
            <v>CEMENTO GRIS (50 KG) PORTLAND TIPO I</v>
          </cell>
          <cell r="C269" t="str">
            <v>SC</v>
          </cell>
          <cell r="D269">
            <v>10</v>
          </cell>
          <cell r="E269">
            <v>0.05</v>
          </cell>
          <cell r="F269">
            <v>39000</v>
          </cell>
          <cell r="G269">
            <v>409500</v>
          </cell>
        </row>
        <row r="270">
          <cell r="A270" t="str">
            <v>MA024</v>
          </cell>
          <cell r="B270" t="str">
            <v xml:space="preserve">MATERIAL MIXTO DE RIO -  </v>
          </cell>
          <cell r="C270" t="str">
            <v>M3</v>
          </cell>
          <cell r="D270">
            <v>1.5</v>
          </cell>
          <cell r="E270">
            <v>0.05</v>
          </cell>
          <cell r="F270">
            <v>50000</v>
          </cell>
          <cell r="G270">
            <v>78750</v>
          </cell>
        </row>
        <row r="271">
          <cell r="A271" t="str">
            <v>MA025</v>
          </cell>
          <cell r="B271" t="str">
            <v>AGUA</v>
          </cell>
          <cell r="C271" t="str">
            <v>LT</v>
          </cell>
          <cell r="D271">
            <v>180</v>
          </cell>
          <cell r="E271">
            <v>0.1</v>
          </cell>
          <cell r="F271">
            <v>85</v>
          </cell>
          <cell r="G271">
            <v>16830</v>
          </cell>
        </row>
        <row r="272">
          <cell r="A272">
            <v>16830</v>
          </cell>
          <cell r="B272">
            <v>16830</v>
          </cell>
          <cell r="C272">
            <v>16830</v>
          </cell>
          <cell r="D272">
            <v>16830</v>
          </cell>
          <cell r="E272">
            <v>16830</v>
          </cell>
          <cell r="F272" t="str">
            <v>SUBTOTAL</v>
          </cell>
          <cell r="G272">
            <v>505080</v>
          </cell>
        </row>
        <row r="273">
          <cell r="A273">
            <v>505080</v>
          </cell>
          <cell r="B273">
            <v>505080</v>
          </cell>
          <cell r="C273">
            <v>505080</v>
          </cell>
          <cell r="D273">
            <v>505080</v>
          </cell>
          <cell r="E273">
            <v>505080</v>
          </cell>
          <cell r="F273">
            <v>505080</v>
          </cell>
          <cell r="G273">
            <v>505080</v>
          </cell>
        </row>
        <row r="274">
          <cell r="A274" t="str">
            <v>III. TRANSPORTES</v>
          </cell>
          <cell r="B274">
            <v>505080</v>
          </cell>
          <cell r="C274">
            <v>505080</v>
          </cell>
          <cell r="D274">
            <v>505080</v>
          </cell>
          <cell r="E274">
            <v>505080</v>
          </cell>
          <cell r="F274">
            <v>505080</v>
          </cell>
          <cell r="G274">
            <v>505080</v>
          </cell>
        </row>
        <row r="275">
          <cell r="A275" t="str">
            <v>CÓDIGO</v>
          </cell>
          <cell r="B275" t="str">
            <v>DESCRIPCIÓN</v>
          </cell>
          <cell r="C275" t="str">
            <v>TIPO</v>
          </cell>
          <cell r="D275" t="str">
            <v>VOLUMEN/PESO</v>
          </cell>
          <cell r="E275" t="str">
            <v>DISTANCIA</v>
          </cell>
          <cell r="F275" t="str">
            <v>TARIFA</v>
          </cell>
          <cell r="G275" t="str">
            <v>VR. UNITARIO</v>
          </cell>
        </row>
        <row r="276">
          <cell r="A276" t="str">
            <v/>
          </cell>
          <cell r="B276">
            <v>505080</v>
          </cell>
          <cell r="C276">
            <v>505080</v>
          </cell>
          <cell r="D276">
            <v>505080</v>
          </cell>
          <cell r="E276">
            <v>505080</v>
          </cell>
          <cell r="F276" t="str">
            <v/>
          </cell>
          <cell r="G276" t="str">
            <v/>
          </cell>
        </row>
        <row r="277">
          <cell r="A277" t="str">
            <v>TR001</v>
          </cell>
          <cell r="B277" t="str">
            <v>TRANSPORTE DE INSUMOS GENERALES 0-1KM</v>
          </cell>
          <cell r="C277" t="str">
            <v>INSUMOS</v>
          </cell>
          <cell r="D277">
            <v>0.48128342245989308</v>
          </cell>
          <cell r="E277">
            <v>22</v>
          </cell>
          <cell r="F277">
            <v>4250</v>
          </cell>
          <cell r="G277">
            <v>45000.000000000007</v>
          </cell>
        </row>
        <row r="278">
          <cell r="A278">
            <v>45000</v>
          </cell>
          <cell r="B278">
            <v>45000</v>
          </cell>
          <cell r="C278">
            <v>45000</v>
          </cell>
          <cell r="D278">
            <v>45000</v>
          </cell>
          <cell r="E278">
            <v>45000</v>
          </cell>
          <cell r="F278" t="str">
            <v>SUBTOTAL</v>
          </cell>
          <cell r="G278">
            <v>45000.000000000007</v>
          </cell>
        </row>
        <row r="279">
          <cell r="A279">
            <v>45000</v>
          </cell>
          <cell r="B279">
            <v>45000</v>
          </cell>
          <cell r="C279">
            <v>45000</v>
          </cell>
          <cell r="D279">
            <v>45000</v>
          </cell>
          <cell r="E279">
            <v>45000</v>
          </cell>
          <cell r="F279">
            <v>45000</v>
          </cell>
          <cell r="G279">
            <v>45000</v>
          </cell>
        </row>
        <row r="280">
          <cell r="A280" t="str">
            <v>IV. MANO DE OBRA</v>
          </cell>
          <cell r="B280">
            <v>45000</v>
          </cell>
          <cell r="C280">
            <v>45000</v>
          </cell>
          <cell r="D280">
            <v>45000</v>
          </cell>
          <cell r="E280">
            <v>45000</v>
          </cell>
          <cell r="F280">
            <v>45000</v>
          </cell>
          <cell r="G280">
            <v>45000</v>
          </cell>
        </row>
        <row r="281">
          <cell r="A281" t="str">
            <v>CÓDIGO</v>
          </cell>
          <cell r="B281" t="str">
            <v>CARGOS PERSONAL</v>
          </cell>
          <cell r="C281">
            <v>45000</v>
          </cell>
          <cell r="D281" t="str">
            <v>CANTIDAD</v>
          </cell>
          <cell r="E281" t="str">
            <v>JORNAL TOTAL</v>
          </cell>
          <cell r="F281" t="str">
            <v>RENDIMIENTO</v>
          </cell>
          <cell r="G281" t="str">
            <v>VR. UNITARIO</v>
          </cell>
        </row>
        <row r="282">
          <cell r="A282" t="str">
            <v>MO033</v>
          </cell>
          <cell r="B282" t="str">
            <v>OPERADOR EQUIPO LIVIANO</v>
          </cell>
          <cell r="C282">
            <v>45000</v>
          </cell>
          <cell r="D282">
            <v>1</v>
          </cell>
          <cell r="E282">
            <v>94854</v>
          </cell>
          <cell r="F282">
            <v>6</v>
          </cell>
          <cell r="G282">
            <v>15809</v>
          </cell>
        </row>
        <row r="283">
          <cell r="A283" t="str">
            <v>MO032</v>
          </cell>
          <cell r="B283" t="str">
            <v>AYUDANTE RASO</v>
          </cell>
          <cell r="C283">
            <v>15809</v>
          </cell>
          <cell r="D283">
            <v>4</v>
          </cell>
          <cell r="E283">
            <v>82126</v>
          </cell>
          <cell r="F283">
            <v>6</v>
          </cell>
          <cell r="G283">
            <v>54750.666666666664</v>
          </cell>
        </row>
        <row r="284">
          <cell r="A284">
            <v>54750.65625</v>
          </cell>
          <cell r="B284">
            <v>54750.65625</v>
          </cell>
          <cell r="C284">
            <v>54750.65625</v>
          </cell>
          <cell r="D284">
            <v>54750.65625</v>
          </cell>
          <cell r="E284">
            <v>54750.65625</v>
          </cell>
          <cell r="F284">
            <v>54750.65625</v>
          </cell>
          <cell r="G284" t="str">
            <v/>
          </cell>
        </row>
        <row r="285">
          <cell r="A285" t="str">
            <v/>
          </cell>
          <cell r="B285">
            <v>54750.65625</v>
          </cell>
          <cell r="C285">
            <v>54750.65625</v>
          </cell>
          <cell r="D285">
            <v>54750.65625</v>
          </cell>
          <cell r="E285" t="str">
            <v/>
          </cell>
          <cell r="F285" t="str">
            <v/>
          </cell>
          <cell r="G285" t="str">
            <v/>
          </cell>
        </row>
        <row r="286">
          <cell r="A286">
            <v>54750.65625</v>
          </cell>
          <cell r="B286">
            <v>54750.65625</v>
          </cell>
          <cell r="C286">
            <v>54750.65625</v>
          </cell>
          <cell r="D286">
            <v>54750.65625</v>
          </cell>
          <cell r="E286">
            <v>54750.65625</v>
          </cell>
          <cell r="F286" t="str">
            <v>SUBTOTAL</v>
          </cell>
          <cell r="G286">
            <v>70559.666666666657</v>
          </cell>
        </row>
        <row r="287">
          <cell r="A287">
            <v>70559.625</v>
          </cell>
          <cell r="B287">
            <v>70559.625</v>
          </cell>
          <cell r="C287">
            <v>70559.625</v>
          </cell>
          <cell r="D287">
            <v>70559.625</v>
          </cell>
          <cell r="E287">
            <v>70559.625</v>
          </cell>
          <cell r="F287">
            <v>70559.625</v>
          </cell>
          <cell r="G287">
            <v>70559.625</v>
          </cell>
        </row>
        <row r="288">
          <cell r="A288" t="str">
            <v>V. SERVICIOS</v>
          </cell>
          <cell r="B288">
            <v>70559.625</v>
          </cell>
          <cell r="C288">
            <v>70559.625</v>
          </cell>
          <cell r="D288">
            <v>70559.625</v>
          </cell>
          <cell r="E288">
            <v>70559.625</v>
          </cell>
          <cell r="F288">
            <v>70559.625</v>
          </cell>
          <cell r="G288">
            <v>70559.625</v>
          </cell>
        </row>
        <row r="289">
          <cell r="A289" t="str">
            <v>CÓDIGO</v>
          </cell>
          <cell r="B289" t="str">
            <v>DESCRIPCIÓN</v>
          </cell>
          <cell r="C289">
            <v>70559.625</v>
          </cell>
          <cell r="D289" t="str">
            <v>UNIDAD</v>
          </cell>
          <cell r="E289" t="str">
            <v>CANTIDAD</v>
          </cell>
          <cell r="F289" t="str">
            <v>PRECIO UNIT.</v>
          </cell>
          <cell r="G289" t="str">
            <v>VR. UNITARIO</v>
          </cell>
        </row>
        <row r="290">
          <cell r="A290" t="str">
            <v/>
          </cell>
          <cell r="B290">
            <v>70559.625</v>
          </cell>
          <cell r="C290">
            <v>70559.625</v>
          </cell>
          <cell r="D290" t="str">
            <v/>
          </cell>
          <cell r="E290">
            <v>1</v>
          </cell>
          <cell r="F290" t="str">
            <v/>
          </cell>
          <cell r="G290" t="str">
            <v/>
          </cell>
        </row>
        <row r="291">
          <cell r="A291" t="str">
            <v/>
          </cell>
          <cell r="B291">
            <v>1</v>
          </cell>
          <cell r="C291">
            <v>1</v>
          </cell>
          <cell r="D291" t="str">
            <v/>
          </cell>
          <cell r="E291">
            <v>1</v>
          </cell>
          <cell r="F291" t="str">
            <v/>
          </cell>
          <cell r="G291" t="str">
            <v/>
          </cell>
        </row>
        <row r="292">
          <cell r="A292" t="str">
            <v/>
          </cell>
          <cell r="B292">
            <v>1</v>
          </cell>
          <cell r="C292">
            <v>1</v>
          </cell>
          <cell r="D292" t="str">
            <v/>
          </cell>
          <cell r="E292">
            <v>1</v>
          </cell>
          <cell r="F292" t="str">
            <v/>
          </cell>
          <cell r="G292" t="str">
            <v/>
          </cell>
        </row>
        <row r="293">
          <cell r="A293">
            <v>1</v>
          </cell>
          <cell r="B293">
            <v>1</v>
          </cell>
          <cell r="C293">
            <v>1</v>
          </cell>
          <cell r="D293">
            <v>1</v>
          </cell>
          <cell r="E293">
            <v>1</v>
          </cell>
          <cell r="F293" t="str">
            <v>SUBTOTAL</v>
          </cell>
          <cell r="G293" t="str">
            <v/>
          </cell>
        </row>
        <row r="294">
          <cell r="A294">
            <v>1</v>
          </cell>
          <cell r="B294">
            <v>1</v>
          </cell>
          <cell r="C294">
            <v>1</v>
          </cell>
          <cell r="D294">
            <v>1</v>
          </cell>
          <cell r="E294">
            <v>1</v>
          </cell>
          <cell r="F294">
            <v>1</v>
          </cell>
          <cell r="G294">
            <v>1</v>
          </cell>
        </row>
        <row r="295">
          <cell r="A295" t="str">
            <v>TOTAL COSTO DIRECTO</v>
          </cell>
          <cell r="B295">
            <v>1</v>
          </cell>
          <cell r="C295">
            <v>1</v>
          </cell>
          <cell r="D295">
            <v>1</v>
          </cell>
          <cell r="E295">
            <v>1</v>
          </cell>
          <cell r="F295">
            <v>1</v>
          </cell>
          <cell r="G295">
            <v>638029</v>
          </cell>
        </row>
        <row r="296">
          <cell r="A296">
            <v>638029</v>
          </cell>
          <cell r="B296">
            <v>638029</v>
          </cell>
          <cell r="C296">
            <v>638029</v>
          </cell>
          <cell r="D296">
            <v>638029</v>
          </cell>
          <cell r="E296">
            <v>638029</v>
          </cell>
          <cell r="F296">
            <v>638029</v>
          </cell>
          <cell r="G296">
            <v>638029</v>
          </cell>
        </row>
        <row r="297">
          <cell r="A297" t="str">
            <v>2. COSTOS INDIRECTOS</v>
          </cell>
          <cell r="B297">
            <v>638029</v>
          </cell>
          <cell r="C297">
            <v>638029</v>
          </cell>
          <cell r="D297">
            <v>638029</v>
          </cell>
          <cell r="E297">
            <v>638029</v>
          </cell>
          <cell r="F297">
            <v>638029</v>
          </cell>
          <cell r="G297">
            <v>638029</v>
          </cell>
        </row>
        <row r="298">
          <cell r="A298">
            <v>638029</v>
          </cell>
          <cell r="B298">
            <v>638029</v>
          </cell>
          <cell r="C298">
            <v>638029</v>
          </cell>
          <cell r="D298">
            <v>638029</v>
          </cell>
          <cell r="E298">
            <v>638029</v>
          </cell>
          <cell r="F298">
            <v>638029</v>
          </cell>
          <cell r="G298">
            <v>638029</v>
          </cell>
        </row>
        <row r="299">
          <cell r="A299" t="str">
            <v>DESCRIPCIÓN</v>
          </cell>
          <cell r="B299">
            <v>638029</v>
          </cell>
          <cell r="C299">
            <v>638029</v>
          </cell>
          <cell r="D299">
            <v>638029</v>
          </cell>
          <cell r="E299">
            <v>638029</v>
          </cell>
          <cell r="F299" t="str">
            <v>PORCENTAJE</v>
          </cell>
          <cell r="G299" t="str">
            <v>VALOR TOTAL</v>
          </cell>
        </row>
        <row r="300">
          <cell r="A300" t="str">
            <v>ADMINISTRACION</v>
          </cell>
          <cell r="B300">
            <v>638029</v>
          </cell>
          <cell r="C300">
            <v>638029</v>
          </cell>
          <cell r="D300">
            <v>638029</v>
          </cell>
          <cell r="E300">
            <v>638029</v>
          </cell>
          <cell r="F300">
            <v>0.24229999999999999</v>
          </cell>
          <cell r="G300">
            <v>154594.42669999998</v>
          </cell>
        </row>
        <row r="301">
          <cell r="A301" t="str">
            <v>IMPREVISTOS</v>
          </cell>
          <cell r="B301">
            <v>154594.375</v>
          </cell>
          <cell r="C301">
            <v>154594.375</v>
          </cell>
          <cell r="D301">
            <v>154594.375</v>
          </cell>
          <cell r="E301">
            <v>154594.375</v>
          </cell>
          <cell r="F301" t="str">
            <v/>
          </cell>
          <cell r="G301" t="str">
            <v/>
          </cell>
        </row>
        <row r="302">
          <cell r="A302" t="str">
            <v>UTILIDADES</v>
          </cell>
          <cell r="B302">
            <v>154594.375</v>
          </cell>
          <cell r="C302">
            <v>154594.375</v>
          </cell>
          <cell r="D302">
            <v>154594.375</v>
          </cell>
          <cell r="E302">
            <v>154594.375</v>
          </cell>
          <cell r="F302">
            <v>0.05</v>
          </cell>
          <cell r="G302">
            <v>31901.45</v>
          </cell>
        </row>
        <row r="303">
          <cell r="A303" t="str">
            <v>TOTAL COSTO INDIRECTO</v>
          </cell>
          <cell r="B303">
            <v>31901.4375</v>
          </cell>
          <cell r="C303">
            <v>31901.4375</v>
          </cell>
          <cell r="D303">
            <v>31901.4375</v>
          </cell>
          <cell r="E303">
            <v>31901.4375</v>
          </cell>
          <cell r="F303">
            <v>0.2923</v>
          </cell>
          <cell r="G303">
            <v>186496</v>
          </cell>
        </row>
        <row r="304">
          <cell r="A304">
            <v>186496</v>
          </cell>
          <cell r="B304">
            <v>186496</v>
          </cell>
          <cell r="C304">
            <v>186496</v>
          </cell>
          <cell r="D304">
            <v>186496</v>
          </cell>
          <cell r="E304">
            <v>186496</v>
          </cell>
          <cell r="F304">
            <v>186496</v>
          </cell>
          <cell r="G304">
            <v>186496</v>
          </cell>
        </row>
        <row r="305">
          <cell r="A305" t="str">
            <v>PRECIO UNITARIO TOTAL APROXIMADO AL PESO</v>
          </cell>
          <cell r="B305">
            <v>186496</v>
          </cell>
          <cell r="C305">
            <v>186496</v>
          </cell>
          <cell r="D305">
            <v>186496</v>
          </cell>
          <cell r="E305">
            <v>186496</v>
          </cell>
          <cell r="F305">
            <v>186496</v>
          </cell>
          <cell r="G305">
            <v>824525</v>
          </cell>
        </row>
        <row r="306">
          <cell r="A306">
            <v>824525</v>
          </cell>
          <cell r="B306">
            <v>824525</v>
          </cell>
          <cell r="C306">
            <v>824525</v>
          </cell>
          <cell r="D306">
            <v>824525</v>
          </cell>
          <cell r="E306">
            <v>824525</v>
          </cell>
          <cell r="F306">
            <v>824525</v>
          </cell>
          <cell r="G306">
            <v>824525</v>
          </cell>
        </row>
        <row r="307">
          <cell r="A307">
            <v>824525</v>
          </cell>
          <cell r="B307">
            <v>824525</v>
          </cell>
          <cell r="C307">
            <v>824525</v>
          </cell>
          <cell r="D307">
            <v>824525</v>
          </cell>
          <cell r="E307">
            <v>824525</v>
          </cell>
          <cell r="F307">
            <v>824525</v>
          </cell>
          <cell r="G307">
            <v>824525</v>
          </cell>
        </row>
        <row r="308">
          <cell r="A308">
            <v>824525</v>
          </cell>
          <cell r="B308" t="str">
            <v>SECRETARIA DE PLANEACIÓN E INFRAESTRUCTURA</v>
          </cell>
          <cell r="C308">
            <v>824525</v>
          </cell>
          <cell r="D308">
            <v>824525</v>
          </cell>
          <cell r="E308">
            <v>824525</v>
          </cell>
          <cell r="F308">
            <v>824525</v>
          </cell>
          <cell r="G308">
            <v>824525</v>
          </cell>
        </row>
        <row r="309">
          <cell r="A309">
            <v>824525</v>
          </cell>
          <cell r="B309">
            <v>824525</v>
          </cell>
          <cell r="C309">
            <v>824525</v>
          </cell>
          <cell r="D309">
            <v>824525</v>
          </cell>
          <cell r="E309">
            <v>824525</v>
          </cell>
          <cell r="F309">
            <v>824525</v>
          </cell>
          <cell r="G309">
            <v>824525</v>
          </cell>
        </row>
        <row r="310">
          <cell r="A310">
            <v>824525</v>
          </cell>
          <cell r="B310">
            <v>824525</v>
          </cell>
          <cell r="C310">
            <v>824525</v>
          </cell>
          <cell r="D310" t="str">
            <v>FIRMA RESPONSABLE</v>
          </cell>
          <cell r="E310">
            <v>824525</v>
          </cell>
          <cell r="F310">
            <v>824525</v>
          </cell>
          <cell r="G310">
            <v>824525</v>
          </cell>
        </row>
        <row r="312">
          <cell r="A312" t="str">
            <v>DEPARTAMENTO DE ANTIOQUIA</v>
          </cell>
          <cell r="B312">
            <v>824525</v>
          </cell>
          <cell r="C312">
            <v>824525</v>
          </cell>
          <cell r="D312">
            <v>824525</v>
          </cell>
          <cell r="E312">
            <v>824525</v>
          </cell>
          <cell r="F312" t="str">
            <v/>
          </cell>
          <cell r="G312">
            <v>824525</v>
          </cell>
        </row>
        <row r="313">
          <cell r="A313" t="str">
            <v>MUNICIPIO DE DABEIBA</v>
          </cell>
          <cell r="B313">
            <v>824525</v>
          </cell>
          <cell r="C313">
            <v>824525</v>
          </cell>
          <cell r="D313">
            <v>824525</v>
          </cell>
          <cell r="E313">
            <v>824525</v>
          </cell>
          <cell r="F313">
            <v>824525</v>
          </cell>
          <cell r="G313">
            <v>824525</v>
          </cell>
        </row>
        <row r="314">
          <cell r="A314" t="str">
            <v>CONSTRUCCION DE MUROS DE CONTENCION EN CONCRETO REFORZADO PARA EMERGENCIA EN LA VIA QUE CONDUCE AL CORREGIMIENTO DE URAMA  KM 0+22 (SECTOR LOS COCOS)  EN EL MUNICIPIO DE DABEIBA ANTIOQUIA.</v>
          </cell>
          <cell r="B314">
            <v>824525</v>
          </cell>
          <cell r="C314">
            <v>824525</v>
          </cell>
          <cell r="D314">
            <v>824525</v>
          </cell>
          <cell r="E314">
            <v>824525</v>
          </cell>
          <cell r="F314">
            <v>824525</v>
          </cell>
          <cell r="G314">
            <v>824525</v>
          </cell>
        </row>
        <row r="315">
          <cell r="A315">
            <v>824525</v>
          </cell>
          <cell r="B315">
            <v>824525</v>
          </cell>
          <cell r="C315">
            <v>824525</v>
          </cell>
          <cell r="D315">
            <v>824525</v>
          </cell>
          <cell r="E315">
            <v>824525</v>
          </cell>
          <cell r="F315">
            <v>824525</v>
          </cell>
          <cell r="G315">
            <v>824525</v>
          </cell>
        </row>
        <row r="316">
          <cell r="A316" t="str">
            <v>ANÁLISIS DE PRECIOS UNITARIOS</v>
          </cell>
          <cell r="B316">
            <v>824525</v>
          </cell>
          <cell r="C316">
            <v>824525</v>
          </cell>
          <cell r="D316">
            <v>824525</v>
          </cell>
          <cell r="E316">
            <v>824525</v>
          </cell>
          <cell r="F316">
            <v>824525</v>
          </cell>
          <cell r="G316">
            <v>824525</v>
          </cell>
        </row>
        <row r="317">
          <cell r="A317">
            <v>824525</v>
          </cell>
          <cell r="B317">
            <v>824525</v>
          </cell>
          <cell r="C317">
            <v>824525</v>
          </cell>
          <cell r="D317">
            <v>824525</v>
          </cell>
          <cell r="E317">
            <v>824525</v>
          </cell>
          <cell r="F317">
            <v>824525</v>
          </cell>
          <cell r="G317">
            <v>824525</v>
          </cell>
        </row>
        <row r="318">
          <cell r="A318" t="str">
            <v>ITEM</v>
          </cell>
          <cell r="B318" t="str">
            <v>DESCRIPCIÓN</v>
          </cell>
          <cell r="C318">
            <v>824525</v>
          </cell>
          <cell r="D318">
            <v>824525</v>
          </cell>
          <cell r="E318" t="str">
            <v>UNIDAD</v>
          </cell>
          <cell r="F318" t="str">
            <v>CANTIDAD</v>
          </cell>
          <cell r="G318" t="str">
            <v>COSTO DIRECTO</v>
          </cell>
        </row>
        <row r="319">
          <cell r="A319" t="str">
            <v>MA006</v>
          </cell>
          <cell r="B319" t="str">
            <v>MORTERO 1:2 EN OBRA (REVOQUE)</v>
          </cell>
          <cell r="C319">
            <v>824525</v>
          </cell>
          <cell r="D319">
            <v>824525</v>
          </cell>
          <cell r="E319" t="str">
            <v>M3</v>
          </cell>
          <cell r="F319" t="str">
            <v>N.D</v>
          </cell>
          <cell r="G319">
            <v>569214</v>
          </cell>
        </row>
        <row r="320">
          <cell r="A320">
            <v>569214</v>
          </cell>
          <cell r="B320">
            <v>569214</v>
          </cell>
          <cell r="C320">
            <v>569214</v>
          </cell>
          <cell r="D320">
            <v>569214</v>
          </cell>
          <cell r="E320">
            <v>569214</v>
          </cell>
          <cell r="F320">
            <v>569214</v>
          </cell>
          <cell r="G320">
            <v>569214</v>
          </cell>
        </row>
        <row r="321">
          <cell r="A321" t="str">
            <v>1. COSTOS DIRECTOS</v>
          </cell>
          <cell r="B321">
            <v>569214</v>
          </cell>
          <cell r="C321">
            <v>569214</v>
          </cell>
          <cell r="D321">
            <v>569214</v>
          </cell>
          <cell r="E321">
            <v>569214</v>
          </cell>
          <cell r="F321">
            <v>569214</v>
          </cell>
          <cell r="G321">
            <v>569214</v>
          </cell>
        </row>
        <row r="322">
          <cell r="A322">
            <v>569214</v>
          </cell>
          <cell r="B322">
            <v>569214</v>
          </cell>
          <cell r="C322">
            <v>569214</v>
          </cell>
          <cell r="D322">
            <v>569214</v>
          </cell>
          <cell r="E322">
            <v>569214</v>
          </cell>
          <cell r="F322">
            <v>569214</v>
          </cell>
          <cell r="G322">
            <v>569214</v>
          </cell>
        </row>
        <row r="323">
          <cell r="A323" t="str">
            <v>I. EQUIPO</v>
          </cell>
          <cell r="B323">
            <v>569214</v>
          </cell>
          <cell r="C323">
            <v>569214</v>
          </cell>
          <cell r="D323">
            <v>569214</v>
          </cell>
          <cell r="E323">
            <v>569214</v>
          </cell>
          <cell r="F323">
            <v>569214</v>
          </cell>
          <cell r="G323">
            <v>569214</v>
          </cell>
        </row>
        <row r="324">
          <cell r="A324" t="str">
            <v>CÓDIGO</v>
          </cell>
          <cell r="B324" t="str">
            <v>DESCRIPCIÓN</v>
          </cell>
          <cell r="C324">
            <v>569214</v>
          </cell>
          <cell r="D324" t="str">
            <v>UNIDAD</v>
          </cell>
          <cell r="E324" t="str">
            <v>TARIFA</v>
          </cell>
          <cell r="F324" t="str">
            <v>RENDIMIENTO</v>
          </cell>
          <cell r="G324" t="str">
            <v>VR. UNITARIO</v>
          </cell>
        </row>
        <row r="325">
          <cell r="A325" t="str">
            <v>EQ004</v>
          </cell>
          <cell r="B325" t="str">
            <v>CONCRETADORA 1.5 SACOS A GASOLINA</v>
          </cell>
          <cell r="C325">
            <v>569214</v>
          </cell>
          <cell r="D325" t="str">
            <v>DÍA</v>
          </cell>
          <cell r="E325">
            <v>62000</v>
          </cell>
          <cell r="F325">
            <v>8</v>
          </cell>
          <cell r="G325">
            <v>7750</v>
          </cell>
        </row>
        <row r="326">
          <cell r="A326" t="str">
            <v>EQ001</v>
          </cell>
          <cell r="B326" t="str">
            <v>HERRAMIENTA MENOR (10% DE LA MANO DE OBRA)</v>
          </cell>
          <cell r="C326">
            <v>7750</v>
          </cell>
          <cell r="D326" t="str">
            <v>%</v>
          </cell>
          <cell r="E326">
            <v>0.1</v>
          </cell>
          <cell r="F326">
            <v>42654</v>
          </cell>
          <cell r="G326">
            <v>4265.4000000000005</v>
          </cell>
        </row>
        <row r="327">
          <cell r="A327">
            <v>4265.3984375</v>
          </cell>
          <cell r="B327">
            <v>4265.3984375</v>
          </cell>
          <cell r="C327">
            <v>4265.3984375</v>
          </cell>
          <cell r="D327">
            <v>4265.3984375</v>
          </cell>
          <cell r="E327">
            <v>4265.3984375</v>
          </cell>
          <cell r="F327" t="str">
            <v>SUBTOTAL</v>
          </cell>
          <cell r="G327">
            <v>12015.400000000001</v>
          </cell>
        </row>
        <row r="328">
          <cell r="A328">
            <v>12015.3984375</v>
          </cell>
          <cell r="B328">
            <v>12015.3984375</v>
          </cell>
          <cell r="C328">
            <v>12015.3984375</v>
          </cell>
          <cell r="D328">
            <v>12015.3984375</v>
          </cell>
          <cell r="E328">
            <v>12015.3984375</v>
          </cell>
          <cell r="F328">
            <v>12015.3984375</v>
          </cell>
          <cell r="G328">
            <v>12015.3984375</v>
          </cell>
        </row>
        <row r="329">
          <cell r="A329" t="str">
            <v>II. MATERIALES</v>
          </cell>
          <cell r="B329">
            <v>12015.3984375</v>
          </cell>
          <cell r="C329">
            <v>12015.3984375</v>
          </cell>
          <cell r="D329">
            <v>12015.3984375</v>
          </cell>
          <cell r="E329">
            <v>12015.3984375</v>
          </cell>
          <cell r="F329">
            <v>12015.3984375</v>
          </cell>
          <cell r="G329">
            <v>12015.3984375</v>
          </cell>
        </row>
        <row r="330">
          <cell r="A330" t="str">
            <v>CÓDIGO</v>
          </cell>
          <cell r="B330" t="str">
            <v>DESCRIPCIÓN</v>
          </cell>
          <cell r="C330" t="str">
            <v>UNIDAD</v>
          </cell>
          <cell r="D330" t="str">
            <v>CANTIDAD</v>
          </cell>
          <cell r="E330" t="str">
            <v>DESP.</v>
          </cell>
          <cell r="F330" t="str">
            <v>PRECIO UNIT.</v>
          </cell>
          <cell r="G330" t="str">
            <v>VR. UNITARIO</v>
          </cell>
        </row>
        <row r="331">
          <cell r="A331" t="str">
            <v>MA020</v>
          </cell>
          <cell r="B331" t="str">
            <v>CEMENTO GRIS (50 KG) PORTLAND TIPO I</v>
          </cell>
          <cell r="C331" t="str">
            <v>SC</v>
          </cell>
          <cell r="D331">
            <v>10.199999999999999</v>
          </cell>
          <cell r="E331">
            <v>0.05</v>
          </cell>
          <cell r="F331">
            <v>39000</v>
          </cell>
          <cell r="G331">
            <v>417690</v>
          </cell>
        </row>
        <row r="332">
          <cell r="A332" t="str">
            <v>MA022</v>
          </cell>
          <cell r="B332" t="str">
            <v xml:space="preserve">ARENA DE REVOQUE </v>
          </cell>
          <cell r="C332" t="str">
            <v>M3</v>
          </cell>
          <cell r="D332">
            <v>0.97</v>
          </cell>
          <cell r="E332">
            <v>0.05</v>
          </cell>
          <cell r="F332">
            <v>50000</v>
          </cell>
          <cell r="G332">
            <v>50925</v>
          </cell>
        </row>
        <row r="333">
          <cell r="A333" t="str">
            <v>MA025</v>
          </cell>
          <cell r="B333" t="str">
            <v>AGUA</v>
          </cell>
          <cell r="C333" t="str">
            <v>LT</v>
          </cell>
          <cell r="D333">
            <v>180</v>
          </cell>
          <cell r="E333">
            <v>0.1</v>
          </cell>
          <cell r="F333">
            <v>85</v>
          </cell>
          <cell r="G333">
            <v>16830</v>
          </cell>
        </row>
        <row r="334">
          <cell r="A334">
            <v>16830</v>
          </cell>
          <cell r="B334">
            <v>16830</v>
          </cell>
          <cell r="C334">
            <v>16830</v>
          </cell>
          <cell r="D334">
            <v>16830</v>
          </cell>
          <cell r="E334">
            <v>16830</v>
          </cell>
          <cell r="F334" t="str">
            <v>SUBTOTAL</v>
          </cell>
          <cell r="G334">
            <v>485445</v>
          </cell>
        </row>
        <row r="335">
          <cell r="A335">
            <v>485445</v>
          </cell>
          <cell r="B335">
            <v>485445</v>
          </cell>
          <cell r="C335">
            <v>485445</v>
          </cell>
          <cell r="D335">
            <v>485445</v>
          </cell>
          <cell r="E335">
            <v>485445</v>
          </cell>
          <cell r="F335">
            <v>485445</v>
          </cell>
          <cell r="G335">
            <v>485445</v>
          </cell>
        </row>
        <row r="336">
          <cell r="A336" t="str">
            <v>III. TRANSPORTES</v>
          </cell>
          <cell r="B336">
            <v>485445</v>
          </cell>
          <cell r="C336">
            <v>485445</v>
          </cell>
          <cell r="D336">
            <v>485445</v>
          </cell>
          <cell r="E336">
            <v>485445</v>
          </cell>
          <cell r="F336">
            <v>485445</v>
          </cell>
          <cell r="G336">
            <v>485445</v>
          </cell>
        </row>
        <row r="337">
          <cell r="A337" t="str">
            <v>CÓDIGO</v>
          </cell>
          <cell r="B337" t="str">
            <v>DESCRIPCIÓN</v>
          </cell>
          <cell r="C337" t="str">
            <v>TIPO</v>
          </cell>
          <cell r="D337" t="str">
            <v>VOLUMEN/PESO</v>
          </cell>
          <cell r="E337" t="str">
            <v>DISTANCIA</v>
          </cell>
          <cell r="F337" t="str">
            <v>TARIFA</v>
          </cell>
          <cell r="G337" t="str">
            <v>VR. UNITARIO</v>
          </cell>
        </row>
        <row r="338">
          <cell r="A338" t="str">
            <v>TR002</v>
          </cell>
          <cell r="B338" t="str">
            <v>TRANSPORTE DE MATERIALES DE PLAYA (ARENILLON, PIEDRA RODADA DE RIO DMAX=3/4") 0-10KM</v>
          </cell>
          <cell r="C338" t="str">
            <v>PLAYA</v>
          </cell>
          <cell r="D338">
            <v>0.97</v>
          </cell>
          <cell r="E338">
            <v>10</v>
          </cell>
          <cell r="F338">
            <v>3000</v>
          </cell>
          <cell r="G338">
            <v>29099.999999999996</v>
          </cell>
        </row>
        <row r="339">
          <cell r="A339" t="str">
            <v>TR001</v>
          </cell>
          <cell r="B339" t="str">
            <v>TRANSPORTE DE INSUMOS GENERALES 0-1KM</v>
          </cell>
          <cell r="C339" t="str">
            <v>INSUMOS</v>
          </cell>
          <cell r="D339">
            <v>0.5099999999999999</v>
          </cell>
          <cell r="E339">
            <v>5</v>
          </cell>
          <cell r="F339">
            <v>4250</v>
          </cell>
          <cell r="G339">
            <v>10837.499999999998</v>
          </cell>
        </row>
        <row r="340">
          <cell r="A340">
            <v>10837.4921875</v>
          </cell>
          <cell r="B340">
            <v>10837.4921875</v>
          </cell>
          <cell r="C340">
            <v>10837.4921875</v>
          </cell>
          <cell r="D340">
            <v>10837.4921875</v>
          </cell>
          <cell r="E340">
            <v>10837.4921875</v>
          </cell>
          <cell r="F340" t="str">
            <v>SUBTOTAL</v>
          </cell>
          <cell r="G340">
            <v>29099.999999999996</v>
          </cell>
        </row>
        <row r="341">
          <cell r="A341">
            <v>29099.984375</v>
          </cell>
          <cell r="B341">
            <v>29099.984375</v>
          </cell>
          <cell r="C341">
            <v>29099.984375</v>
          </cell>
          <cell r="D341">
            <v>29099.984375</v>
          </cell>
          <cell r="E341">
            <v>29099.984375</v>
          </cell>
          <cell r="F341">
            <v>29099.984375</v>
          </cell>
          <cell r="G341">
            <v>29099.984375</v>
          </cell>
        </row>
        <row r="342">
          <cell r="A342" t="str">
            <v>IV. MANO DE OBRA</v>
          </cell>
          <cell r="B342">
            <v>29099.984375</v>
          </cell>
          <cell r="C342">
            <v>29099.984375</v>
          </cell>
          <cell r="D342">
            <v>29099.984375</v>
          </cell>
          <cell r="E342">
            <v>29099.984375</v>
          </cell>
          <cell r="F342">
            <v>29099.984375</v>
          </cell>
          <cell r="G342">
            <v>29099.984375</v>
          </cell>
        </row>
        <row r="343">
          <cell r="A343" t="str">
            <v>CÓDIGO</v>
          </cell>
          <cell r="B343" t="str">
            <v>CARGOS PERSONAL</v>
          </cell>
          <cell r="C343">
            <v>29099.984375</v>
          </cell>
          <cell r="D343" t="str">
            <v>CANTIDAD</v>
          </cell>
          <cell r="E343" t="str">
            <v>JORNAL TOTAL</v>
          </cell>
          <cell r="F343" t="str">
            <v>RENDIMIENTO</v>
          </cell>
          <cell r="G343" t="str">
            <v>VR. UNITARIO</v>
          </cell>
        </row>
        <row r="344">
          <cell r="A344" t="str">
            <v>MO033</v>
          </cell>
          <cell r="B344" t="str">
            <v>OPERADOR EQUIPO LIVIANO</v>
          </cell>
          <cell r="C344">
            <v>29099.984375</v>
          </cell>
          <cell r="D344">
            <v>1</v>
          </cell>
          <cell r="E344">
            <v>94854</v>
          </cell>
          <cell r="F344">
            <v>8</v>
          </cell>
          <cell r="G344">
            <v>11856.75</v>
          </cell>
        </row>
        <row r="345">
          <cell r="A345" t="str">
            <v>MO032</v>
          </cell>
          <cell r="B345" t="str">
            <v>AYUDANTE RASO</v>
          </cell>
          <cell r="C345">
            <v>11856.75</v>
          </cell>
          <cell r="D345">
            <v>3</v>
          </cell>
          <cell r="E345">
            <v>82126</v>
          </cell>
          <cell r="F345">
            <v>8</v>
          </cell>
          <cell r="G345">
            <v>30797.25</v>
          </cell>
        </row>
        <row r="346">
          <cell r="A346">
            <v>30797.25</v>
          </cell>
          <cell r="B346">
            <v>30797.25</v>
          </cell>
          <cell r="C346">
            <v>30797.25</v>
          </cell>
          <cell r="D346">
            <v>30797.25</v>
          </cell>
          <cell r="E346">
            <v>30797.25</v>
          </cell>
          <cell r="F346">
            <v>30797.25</v>
          </cell>
          <cell r="G346" t="str">
            <v/>
          </cell>
        </row>
        <row r="347">
          <cell r="A347" t="str">
            <v/>
          </cell>
          <cell r="B347">
            <v>30797.25</v>
          </cell>
          <cell r="C347">
            <v>30797.25</v>
          </cell>
          <cell r="D347">
            <v>30797.25</v>
          </cell>
          <cell r="E347" t="str">
            <v/>
          </cell>
          <cell r="F347" t="str">
            <v/>
          </cell>
          <cell r="G347" t="str">
            <v/>
          </cell>
        </row>
        <row r="348">
          <cell r="A348">
            <v>30797.25</v>
          </cell>
          <cell r="B348">
            <v>30797.25</v>
          </cell>
          <cell r="C348">
            <v>30797.25</v>
          </cell>
          <cell r="D348">
            <v>30797.25</v>
          </cell>
          <cell r="E348">
            <v>30797.25</v>
          </cell>
          <cell r="F348" t="str">
            <v>SUBTOTAL</v>
          </cell>
          <cell r="G348">
            <v>42654</v>
          </cell>
        </row>
        <row r="349">
          <cell r="A349">
            <v>42654</v>
          </cell>
          <cell r="B349">
            <v>42654</v>
          </cell>
          <cell r="C349">
            <v>42654</v>
          </cell>
          <cell r="D349">
            <v>42654</v>
          </cell>
          <cell r="E349">
            <v>42654</v>
          </cell>
          <cell r="F349">
            <v>42654</v>
          </cell>
          <cell r="G349">
            <v>42654</v>
          </cell>
        </row>
        <row r="350">
          <cell r="A350" t="str">
            <v>V. SERVICIOS</v>
          </cell>
          <cell r="B350">
            <v>42654</v>
          </cell>
          <cell r="C350">
            <v>42654</v>
          </cell>
          <cell r="D350">
            <v>42654</v>
          </cell>
          <cell r="E350">
            <v>42654</v>
          </cell>
          <cell r="F350">
            <v>42654</v>
          </cell>
          <cell r="G350">
            <v>42654</v>
          </cell>
        </row>
        <row r="351">
          <cell r="A351" t="str">
            <v>CÓDIGO</v>
          </cell>
          <cell r="B351" t="str">
            <v>DESCRIPCIÓN</v>
          </cell>
          <cell r="C351">
            <v>42654</v>
          </cell>
          <cell r="D351" t="str">
            <v>UNIDAD</v>
          </cell>
          <cell r="E351" t="str">
            <v>CANTIDAD</v>
          </cell>
          <cell r="F351" t="str">
            <v>PRECIO UNIT.</v>
          </cell>
          <cell r="G351" t="str">
            <v>VR. UNITARIO</v>
          </cell>
        </row>
        <row r="352">
          <cell r="A352" t="str">
            <v/>
          </cell>
          <cell r="B352">
            <v>42654</v>
          </cell>
          <cell r="C352">
            <v>42654</v>
          </cell>
          <cell r="D352" t="str">
            <v/>
          </cell>
          <cell r="E352">
            <v>1</v>
          </cell>
          <cell r="F352" t="str">
            <v/>
          </cell>
          <cell r="G352" t="str">
            <v/>
          </cell>
        </row>
        <row r="353">
          <cell r="A353" t="str">
            <v/>
          </cell>
          <cell r="B353">
            <v>1</v>
          </cell>
          <cell r="C353">
            <v>1</v>
          </cell>
          <cell r="D353" t="str">
            <v/>
          </cell>
          <cell r="E353">
            <v>1</v>
          </cell>
          <cell r="F353" t="str">
            <v/>
          </cell>
          <cell r="G353" t="str">
            <v/>
          </cell>
        </row>
        <row r="354">
          <cell r="A354" t="str">
            <v/>
          </cell>
          <cell r="B354">
            <v>1</v>
          </cell>
          <cell r="C354">
            <v>1</v>
          </cell>
          <cell r="D354" t="str">
            <v/>
          </cell>
          <cell r="E354">
            <v>1</v>
          </cell>
          <cell r="F354" t="str">
            <v/>
          </cell>
          <cell r="G354" t="str">
            <v/>
          </cell>
        </row>
        <row r="355">
          <cell r="A355">
            <v>1</v>
          </cell>
          <cell r="B355">
            <v>1</v>
          </cell>
          <cell r="C355">
            <v>1</v>
          </cell>
          <cell r="D355">
            <v>1</v>
          </cell>
          <cell r="E355">
            <v>1</v>
          </cell>
          <cell r="F355" t="str">
            <v>SUBTOTAL</v>
          </cell>
          <cell r="G355" t="str">
            <v/>
          </cell>
        </row>
        <row r="356">
          <cell r="A356">
            <v>1</v>
          </cell>
          <cell r="B356">
            <v>1</v>
          </cell>
          <cell r="C356">
            <v>1</v>
          </cell>
          <cell r="D356">
            <v>1</v>
          </cell>
          <cell r="E356">
            <v>1</v>
          </cell>
          <cell r="F356">
            <v>1</v>
          </cell>
          <cell r="G356">
            <v>1</v>
          </cell>
        </row>
        <row r="357">
          <cell r="A357" t="str">
            <v>TOTAL COSTO DIRECTO</v>
          </cell>
          <cell r="B357">
            <v>1</v>
          </cell>
          <cell r="C357">
            <v>1</v>
          </cell>
          <cell r="D357">
            <v>1</v>
          </cell>
          <cell r="E357">
            <v>1</v>
          </cell>
          <cell r="F357">
            <v>1</v>
          </cell>
          <cell r="G357">
            <v>569214</v>
          </cell>
        </row>
        <row r="358">
          <cell r="A358">
            <v>569214</v>
          </cell>
          <cell r="B358">
            <v>569214</v>
          </cell>
          <cell r="C358">
            <v>569214</v>
          </cell>
          <cell r="D358">
            <v>569214</v>
          </cell>
          <cell r="E358">
            <v>569214</v>
          </cell>
          <cell r="F358">
            <v>569214</v>
          </cell>
          <cell r="G358">
            <v>569214</v>
          </cell>
        </row>
        <row r="359">
          <cell r="A359" t="str">
            <v>2. COSTOS INDIRECTOS</v>
          </cell>
          <cell r="B359">
            <v>569214</v>
          </cell>
          <cell r="C359">
            <v>569214</v>
          </cell>
          <cell r="D359">
            <v>569214</v>
          </cell>
          <cell r="E359">
            <v>569214</v>
          </cell>
          <cell r="F359">
            <v>569214</v>
          </cell>
          <cell r="G359">
            <v>569214</v>
          </cell>
        </row>
        <row r="360">
          <cell r="A360">
            <v>569214</v>
          </cell>
          <cell r="B360">
            <v>569214</v>
          </cell>
          <cell r="C360">
            <v>569214</v>
          </cell>
          <cell r="D360">
            <v>569214</v>
          </cell>
          <cell r="E360">
            <v>569214</v>
          </cell>
          <cell r="F360">
            <v>569214</v>
          </cell>
          <cell r="G360">
            <v>569214</v>
          </cell>
        </row>
        <row r="361">
          <cell r="A361" t="str">
            <v>DESCRIPCIÓN</v>
          </cell>
          <cell r="B361">
            <v>569214</v>
          </cell>
          <cell r="C361">
            <v>569214</v>
          </cell>
          <cell r="D361">
            <v>569214</v>
          </cell>
          <cell r="E361">
            <v>569214</v>
          </cell>
          <cell r="F361" t="str">
            <v>PORCENTAJE</v>
          </cell>
          <cell r="G361" t="str">
            <v>VALOR TOTAL</v>
          </cell>
        </row>
        <row r="362">
          <cell r="A362" t="str">
            <v>ADMINISTRACION</v>
          </cell>
          <cell r="B362">
            <v>569214</v>
          </cell>
          <cell r="C362">
            <v>569214</v>
          </cell>
          <cell r="D362">
            <v>569214</v>
          </cell>
          <cell r="E362">
            <v>569214</v>
          </cell>
          <cell r="F362">
            <v>0.24229999999999999</v>
          </cell>
          <cell r="G362">
            <v>137920.55220000001</v>
          </cell>
        </row>
        <row r="363">
          <cell r="A363" t="str">
            <v>IMPREVISTOS</v>
          </cell>
          <cell r="B363">
            <v>137920.5</v>
          </cell>
          <cell r="C363">
            <v>137920.5</v>
          </cell>
          <cell r="D363">
            <v>137920.5</v>
          </cell>
          <cell r="E363">
            <v>137920.5</v>
          </cell>
          <cell r="F363" t="str">
            <v/>
          </cell>
          <cell r="G363" t="str">
            <v/>
          </cell>
        </row>
        <row r="364">
          <cell r="A364" t="str">
            <v>UTILIDADES</v>
          </cell>
          <cell r="B364">
            <v>137920.5</v>
          </cell>
          <cell r="C364">
            <v>137920.5</v>
          </cell>
          <cell r="D364">
            <v>137920.5</v>
          </cell>
          <cell r="E364">
            <v>137920.5</v>
          </cell>
          <cell r="F364">
            <v>0.05</v>
          </cell>
          <cell r="G364">
            <v>28460.7</v>
          </cell>
        </row>
        <row r="365">
          <cell r="A365" t="str">
            <v>TOTAL COSTO INDIRECTO</v>
          </cell>
          <cell r="B365">
            <v>28460.6875</v>
          </cell>
          <cell r="C365">
            <v>28460.6875</v>
          </cell>
          <cell r="D365">
            <v>28460.6875</v>
          </cell>
          <cell r="E365">
            <v>28460.6875</v>
          </cell>
          <cell r="F365">
            <v>0.2923</v>
          </cell>
          <cell r="G365">
            <v>166381</v>
          </cell>
        </row>
        <row r="366">
          <cell r="A366">
            <v>166381</v>
          </cell>
          <cell r="B366">
            <v>166381</v>
          </cell>
          <cell r="C366">
            <v>166381</v>
          </cell>
          <cell r="D366">
            <v>166381</v>
          </cell>
          <cell r="E366">
            <v>166381</v>
          </cell>
          <cell r="F366">
            <v>166381</v>
          </cell>
          <cell r="G366">
            <v>166381</v>
          </cell>
        </row>
        <row r="367">
          <cell r="A367" t="str">
            <v>PRECIO UNITARIO TOTAL APROXIMADO AL PESO</v>
          </cell>
          <cell r="B367">
            <v>166381</v>
          </cell>
          <cell r="C367">
            <v>166381</v>
          </cell>
          <cell r="D367">
            <v>166381</v>
          </cell>
          <cell r="E367">
            <v>166381</v>
          </cell>
          <cell r="F367">
            <v>166381</v>
          </cell>
          <cell r="G367">
            <v>735595</v>
          </cell>
        </row>
        <row r="368">
          <cell r="A368">
            <v>735595</v>
          </cell>
          <cell r="B368">
            <v>735595</v>
          </cell>
          <cell r="C368">
            <v>735595</v>
          </cell>
          <cell r="D368">
            <v>735595</v>
          </cell>
          <cell r="E368">
            <v>735595</v>
          </cell>
          <cell r="F368">
            <v>735595</v>
          </cell>
          <cell r="G368">
            <v>735595</v>
          </cell>
        </row>
        <row r="369">
          <cell r="A369">
            <v>735595</v>
          </cell>
          <cell r="B369">
            <v>735595</v>
          </cell>
          <cell r="C369">
            <v>735595</v>
          </cell>
          <cell r="D369">
            <v>735595</v>
          </cell>
          <cell r="E369">
            <v>735595</v>
          </cell>
          <cell r="F369">
            <v>735595</v>
          </cell>
          <cell r="G369">
            <v>735595</v>
          </cell>
        </row>
        <row r="370">
          <cell r="A370">
            <v>735595</v>
          </cell>
          <cell r="B370" t="str">
            <v>SECRETARIA DE PLANEACIÓN E INFRAESTRUCTURA</v>
          </cell>
          <cell r="C370">
            <v>735595</v>
          </cell>
          <cell r="D370">
            <v>735595</v>
          </cell>
          <cell r="E370">
            <v>735595</v>
          </cell>
          <cell r="F370">
            <v>735595</v>
          </cell>
          <cell r="G370">
            <v>735595</v>
          </cell>
        </row>
        <row r="371">
          <cell r="A371">
            <v>735595</v>
          </cell>
          <cell r="B371">
            <v>735595</v>
          </cell>
          <cell r="C371">
            <v>735595</v>
          </cell>
          <cell r="D371">
            <v>735595</v>
          </cell>
          <cell r="E371">
            <v>735595</v>
          </cell>
          <cell r="F371">
            <v>735595</v>
          </cell>
          <cell r="G371">
            <v>735595</v>
          </cell>
        </row>
        <row r="372">
          <cell r="A372">
            <v>735595</v>
          </cell>
          <cell r="B372">
            <v>735595</v>
          </cell>
          <cell r="C372">
            <v>735595</v>
          </cell>
          <cell r="D372" t="str">
            <v>FIRMA RESPONSABLE</v>
          </cell>
          <cell r="E372">
            <v>735595</v>
          </cell>
          <cell r="F372">
            <v>735595</v>
          </cell>
          <cell r="G372">
            <v>735595</v>
          </cell>
        </row>
        <row r="374">
          <cell r="A374" t="str">
            <v>DEPARTAMENTO DE ANTIOQUIA</v>
          </cell>
          <cell r="B374">
            <v>735595</v>
          </cell>
          <cell r="C374">
            <v>735595</v>
          </cell>
          <cell r="D374">
            <v>735595</v>
          </cell>
          <cell r="E374">
            <v>735595</v>
          </cell>
          <cell r="F374" t="str">
            <v/>
          </cell>
          <cell r="G374">
            <v>735595</v>
          </cell>
        </row>
        <row r="375">
          <cell r="A375" t="str">
            <v>MUNICIPIO DE DABEIBA</v>
          </cell>
          <cell r="B375">
            <v>735595</v>
          </cell>
          <cell r="C375">
            <v>735595</v>
          </cell>
          <cell r="D375">
            <v>735595</v>
          </cell>
          <cell r="E375">
            <v>735595</v>
          </cell>
          <cell r="F375">
            <v>735595</v>
          </cell>
          <cell r="G375">
            <v>735595</v>
          </cell>
        </row>
        <row r="376">
          <cell r="A376" t="str">
            <v>CONSTRUCCION DE MUROS DE CONTENCION EN CONCRETO REFORZADO PARA EMERGENCIA EN LA VIA QUE CONDUCE AL CORREGIMIENTO DE URAMA  KM 0+22 (SECTOR LOS COCOS)  EN EL MUNICIPIO DE DABEIBA ANTIOQUIA.</v>
          </cell>
          <cell r="B376">
            <v>735595</v>
          </cell>
          <cell r="C376">
            <v>735595</v>
          </cell>
          <cell r="D376">
            <v>735595</v>
          </cell>
          <cell r="E376">
            <v>735595</v>
          </cell>
          <cell r="F376">
            <v>735595</v>
          </cell>
          <cell r="G376">
            <v>735595</v>
          </cell>
        </row>
        <row r="377">
          <cell r="A377">
            <v>735595</v>
          </cell>
          <cell r="B377">
            <v>735595</v>
          </cell>
          <cell r="C377">
            <v>735595</v>
          </cell>
          <cell r="D377">
            <v>735595</v>
          </cell>
          <cell r="E377">
            <v>735595</v>
          </cell>
          <cell r="F377">
            <v>735595</v>
          </cell>
          <cell r="G377">
            <v>735595</v>
          </cell>
        </row>
        <row r="378">
          <cell r="A378" t="str">
            <v>ANÁLISIS DE PRECIOS UNITARIOS</v>
          </cell>
          <cell r="B378">
            <v>735595</v>
          </cell>
          <cell r="C378">
            <v>735595</v>
          </cell>
          <cell r="D378">
            <v>735595</v>
          </cell>
          <cell r="E378">
            <v>735595</v>
          </cell>
          <cell r="F378">
            <v>735595</v>
          </cell>
          <cell r="G378">
            <v>735595</v>
          </cell>
        </row>
        <row r="379">
          <cell r="A379">
            <v>735595</v>
          </cell>
          <cell r="B379">
            <v>735595</v>
          </cell>
          <cell r="C379">
            <v>735595</v>
          </cell>
          <cell r="D379">
            <v>735595</v>
          </cell>
          <cell r="E379">
            <v>735595</v>
          </cell>
          <cell r="F379">
            <v>735595</v>
          </cell>
          <cell r="G379">
            <v>735595</v>
          </cell>
        </row>
        <row r="380">
          <cell r="A380" t="str">
            <v>ITEM</v>
          </cell>
          <cell r="B380" t="str">
            <v>DESCRIPCIÓN</v>
          </cell>
          <cell r="C380">
            <v>735595</v>
          </cell>
          <cell r="D380">
            <v>735595</v>
          </cell>
          <cell r="E380" t="str">
            <v>UNIDAD</v>
          </cell>
          <cell r="F380" t="str">
            <v>CANTIDAD</v>
          </cell>
          <cell r="G380" t="str">
            <v>COSTO DIRECTO</v>
          </cell>
        </row>
        <row r="381">
          <cell r="A381" t="str">
            <v>MA007</v>
          </cell>
          <cell r="B381" t="str">
            <v>MORTERO 1:2 EN OBRA (GROUT)</v>
          </cell>
          <cell r="C381">
            <v>735595</v>
          </cell>
          <cell r="D381">
            <v>735595</v>
          </cell>
          <cell r="E381" t="str">
            <v>M3</v>
          </cell>
          <cell r="F381" t="str">
            <v>N.D</v>
          </cell>
          <cell r="G381">
            <v>580052</v>
          </cell>
        </row>
        <row r="382">
          <cell r="A382">
            <v>580052</v>
          </cell>
          <cell r="B382">
            <v>580052</v>
          </cell>
          <cell r="C382">
            <v>580052</v>
          </cell>
          <cell r="D382">
            <v>580052</v>
          </cell>
          <cell r="E382">
            <v>580052</v>
          </cell>
          <cell r="F382">
            <v>580052</v>
          </cell>
          <cell r="G382">
            <v>580052</v>
          </cell>
        </row>
        <row r="383">
          <cell r="A383" t="str">
            <v>1. COSTOS DIRECTOS</v>
          </cell>
          <cell r="B383">
            <v>580052</v>
          </cell>
          <cell r="C383">
            <v>580052</v>
          </cell>
          <cell r="D383">
            <v>580052</v>
          </cell>
          <cell r="E383">
            <v>580052</v>
          </cell>
          <cell r="F383">
            <v>580052</v>
          </cell>
          <cell r="G383">
            <v>580052</v>
          </cell>
        </row>
        <row r="384">
          <cell r="A384">
            <v>580052</v>
          </cell>
          <cell r="B384">
            <v>580052</v>
          </cell>
          <cell r="C384">
            <v>580052</v>
          </cell>
          <cell r="D384">
            <v>580052</v>
          </cell>
          <cell r="E384">
            <v>580052</v>
          </cell>
          <cell r="F384">
            <v>580052</v>
          </cell>
          <cell r="G384">
            <v>580052</v>
          </cell>
        </row>
        <row r="385">
          <cell r="A385" t="str">
            <v>I. EQUIPO</v>
          </cell>
          <cell r="B385">
            <v>580052</v>
          </cell>
          <cell r="C385">
            <v>580052</v>
          </cell>
          <cell r="D385">
            <v>580052</v>
          </cell>
          <cell r="E385">
            <v>580052</v>
          </cell>
          <cell r="F385">
            <v>580052</v>
          </cell>
          <cell r="G385">
            <v>580052</v>
          </cell>
        </row>
        <row r="386">
          <cell r="A386" t="str">
            <v>CÓDIGO</v>
          </cell>
          <cell r="B386" t="str">
            <v>DESCRIPCIÓN</v>
          </cell>
          <cell r="C386">
            <v>580052</v>
          </cell>
          <cell r="D386" t="str">
            <v>UNIDAD</v>
          </cell>
          <cell r="E386" t="str">
            <v>TARIFA</v>
          </cell>
          <cell r="F386" t="str">
            <v>RENDIMIENTO</v>
          </cell>
          <cell r="G386" t="str">
            <v>VR. UNITARIO</v>
          </cell>
        </row>
        <row r="387">
          <cell r="A387" t="str">
            <v>EQ004</v>
          </cell>
          <cell r="B387" t="str">
            <v>CONCRETADORA 1.5 SACOS A GASOLINA</v>
          </cell>
          <cell r="C387">
            <v>580052</v>
          </cell>
          <cell r="D387" t="str">
            <v>DÍA</v>
          </cell>
          <cell r="E387">
            <v>62000</v>
          </cell>
          <cell r="F387">
            <v>8</v>
          </cell>
          <cell r="G387">
            <v>7750</v>
          </cell>
        </row>
        <row r="388">
          <cell r="A388" t="str">
            <v>EQ001</v>
          </cell>
          <cell r="B388" t="str">
            <v>HERRAMIENTA MENOR (10% DE LA MANO DE OBRA)</v>
          </cell>
          <cell r="C388">
            <v>7750</v>
          </cell>
          <cell r="D388" t="str">
            <v>%</v>
          </cell>
          <cell r="E388">
            <v>0.1</v>
          </cell>
          <cell r="F388">
            <v>42654</v>
          </cell>
          <cell r="G388">
            <v>4265.4000000000005</v>
          </cell>
        </row>
        <row r="389">
          <cell r="A389">
            <v>4265.3984375</v>
          </cell>
          <cell r="B389">
            <v>4265.3984375</v>
          </cell>
          <cell r="C389">
            <v>4265.3984375</v>
          </cell>
          <cell r="D389">
            <v>4265.3984375</v>
          </cell>
          <cell r="E389">
            <v>4265.3984375</v>
          </cell>
          <cell r="F389" t="str">
            <v>SUBTOTAL</v>
          </cell>
          <cell r="G389">
            <v>12015.400000000001</v>
          </cell>
        </row>
        <row r="390">
          <cell r="A390">
            <v>12015.3984375</v>
          </cell>
          <cell r="B390">
            <v>12015.3984375</v>
          </cell>
          <cell r="C390">
            <v>12015.3984375</v>
          </cell>
          <cell r="D390">
            <v>12015.3984375</v>
          </cell>
          <cell r="E390">
            <v>12015.3984375</v>
          </cell>
          <cell r="F390">
            <v>12015.3984375</v>
          </cell>
          <cell r="G390">
            <v>12015.3984375</v>
          </cell>
        </row>
        <row r="391">
          <cell r="A391" t="str">
            <v>II. MATERIALES</v>
          </cell>
          <cell r="B391">
            <v>12015.3984375</v>
          </cell>
          <cell r="C391">
            <v>12015.3984375</v>
          </cell>
          <cell r="D391">
            <v>12015.3984375</v>
          </cell>
          <cell r="E391">
            <v>12015.3984375</v>
          </cell>
          <cell r="F391">
            <v>12015.3984375</v>
          </cell>
          <cell r="G391">
            <v>12015.3984375</v>
          </cell>
        </row>
        <row r="392">
          <cell r="A392" t="str">
            <v>CÓDIGO</v>
          </cell>
          <cell r="B392" t="str">
            <v>DESCRIPCIÓN</v>
          </cell>
          <cell r="C392" t="str">
            <v>UNIDAD</v>
          </cell>
          <cell r="D392" t="str">
            <v>CANTIDAD</v>
          </cell>
          <cell r="E392" t="str">
            <v>DESP.</v>
          </cell>
          <cell r="F392" t="str">
            <v>PRECIO UNIT.</v>
          </cell>
          <cell r="G392" t="str">
            <v>VR. UNITARIO</v>
          </cell>
        </row>
        <row r="393">
          <cell r="A393" t="str">
            <v>MA020</v>
          </cell>
          <cell r="B393" t="str">
            <v>CEMENTO GRIS (50 KG) PORTLAND TIPO I</v>
          </cell>
          <cell r="C393" t="str">
            <v>SC</v>
          </cell>
          <cell r="D393">
            <v>10.199999999999999</v>
          </cell>
          <cell r="E393">
            <v>0.05</v>
          </cell>
          <cell r="F393">
            <v>39000</v>
          </cell>
          <cell r="G393">
            <v>417690</v>
          </cell>
        </row>
        <row r="394">
          <cell r="A394" t="str">
            <v>MA023</v>
          </cell>
          <cell r="B394" t="str">
            <v>ARENA FINA PARA CONCRETOS</v>
          </cell>
          <cell r="C394" t="str">
            <v>M3</v>
          </cell>
          <cell r="D394">
            <v>0.97</v>
          </cell>
          <cell r="E394">
            <v>0.05</v>
          </cell>
          <cell r="F394">
            <v>50000</v>
          </cell>
          <cell r="G394">
            <v>50925</v>
          </cell>
        </row>
        <row r="395">
          <cell r="A395" t="str">
            <v>MA025</v>
          </cell>
          <cell r="B395" t="str">
            <v>AGUA</v>
          </cell>
          <cell r="C395" t="str">
            <v>LT</v>
          </cell>
          <cell r="D395">
            <v>180</v>
          </cell>
          <cell r="E395">
            <v>0.1</v>
          </cell>
          <cell r="F395">
            <v>85</v>
          </cell>
          <cell r="G395">
            <v>16830</v>
          </cell>
        </row>
        <row r="396">
          <cell r="A396">
            <v>16830</v>
          </cell>
          <cell r="B396">
            <v>16830</v>
          </cell>
          <cell r="C396">
            <v>16830</v>
          </cell>
          <cell r="D396">
            <v>16830</v>
          </cell>
          <cell r="E396">
            <v>16830</v>
          </cell>
          <cell r="F396" t="str">
            <v>SUBTOTAL</v>
          </cell>
          <cell r="G396">
            <v>485445</v>
          </cell>
        </row>
        <row r="397">
          <cell r="A397">
            <v>485445</v>
          </cell>
          <cell r="B397">
            <v>485445</v>
          </cell>
          <cell r="C397">
            <v>485445</v>
          </cell>
          <cell r="D397">
            <v>485445</v>
          </cell>
          <cell r="E397">
            <v>485445</v>
          </cell>
          <cell r="F397">
            <v>485445</v>
          </cell>
          <cell r="G397">
            <v>485445</v>
          </cell>
        </row>
        <row r="398">
          <cell r="A398" t="str">
            <v>III. TRANSPORTES</v>
          </cell>
          <cell r="B398">
            <v>485445</v>
          </cell>
          <cell r="C398">
            <v>485445</v>
          </cell>
          <cell r="D398">
            <v>485445</v>
          </cell>
          <cell r="E398">
            <v>485445</v>
          </cell>
          <cell r="F398">
            <v>485445</v>
          </cell>
          <cell r="G398">
            <v>485445</v>
          </cell>
        </row>
        <row r="399">
          <cell r="A399" t="str">
            <v>CÓDIGO</v>
          </cell>
          <cell r="B399" t="str">
            <v>DESCRIPCIÓN</v>
          </cell>
          <cell r="C399" t="str">
            <v>TIPO</v>
          </cell>
          <cell r="D399" t="str">
            <v>VOLUMEN/PESO</v>
          </cell>
          <cell r="E399" t="str">
            <v>DISTANCIA</v>
          </cell>
          <cell r="F399" t="str">
            <v>TARIFA</v>
          </cell>
          <cell r="G399" t="str">
            <v>VR. UNITARIO</v>
          </cell>
        </row>
        <row r="400">
          <cell r="A400" t="str">
            <v>TR002</v>
          </cell>
          <cell r="B400" t="str">
            <v>TRANSPORTE DE MATERIALES DE PLAYA (ARENILLON, PIEDRA RODADA DE RIO DMAX=3/4") 0-10KM</v>
          </cell>
          <cell r="C400" t="str">
            <v>PLAYA</v>
          </cell>
          <cell r="D400">
            <v>0.97</v>
          </cell>
          <cell r="E400">
            <v>10</v>
          </cell>
          <cell r="F400">
            <v>3000</v>
          </cell>
          <cell r="G400">
            <v>29099.999999999996</v>
          </cell>
        </row>
        <row r="401">
          <cell r="A401" t="str">
            <v>TR007</v>
          </cell>
          <cell r="B401" t="str">
            <v>TRANSPORTE DE INSUMOS GENERALES 0-10 KM</v>
          </cell>
          <cell r="C401" t="str">
            <v>INSUMOS</v>
          </cell>
          <cell r="D401">
            <v>0.5099999999999999</v>
          </cell>
          <cell r="E401">
            <v>5</v>
          </cell>
          <cell r="F401">
            <v>4250</v>
          </cell>
          <cell r="G401">
            <v>10837.499999999998</v>
          </cell>
        </row>
        <row r="402">
          <cell r="A402">
            <v>10837.4921875</v>
          </cell>
          <cell r="B402">
            <v>10837.4921875</v>
          </cell>
          <cell r="C402">
            <v>10837.4921875</v>
          </cell>
          <cell r="D402">
            <v>10837.4921875</v>
          </cell>
          <cell r="E402">
            <v>10837.4921875</v>
          </cell>
          <cell r="F402" t="str">
            <v>SUBTOTAL</v>
          </cell>
          <cell r="G402">
            <v>39937.499999999993</v>
          </cell>
        </row>
        <row r="403">
          <cell r="A403">
            <v>39937.46875</v>
          </cell>
          <cell r="B403">
            <v>39937.46875</v>
          </cell>
          <cell r="C403">
            <v>39937.46875</v>
          </cell>
          <cell r="D403">
            <v>39937.46875</v>
          </cell>
          <cell r="E403">
            <v>39937.46875</v>
          </cell>
          <cell r="F403">
            <v>39937.46875</v>
          </cell>
          <cell r="G403">
            <v>39937.46875</v>
          </cell>
        </row>
        <row r="404">
          <cell r="A404" t="str">
            <v>IV. MANO DE OBRA</v>
          </cell>
          <cell r="B404">
            <v>39937.46875</v>
          </cell>
          <cell r="C404">
            <v>39937.46875</v>
          </cell>
          <cell r="D404">
            <v>39937.46875</v>
          </cell>
          <cell r="E404">
            <v>39937.46875</v>
          </cell>
          <cell r="F404">
            <v>39937.46875</v>
          </cell>
          <cell r="G404">
            <v>39937.46875</v>
          </cell>
        </row>
        <row r="405">
          <cell r="A405" t="str">
            <v>CÓDIGO</v>
          </cell>
          <cell r="B405" t="str">
            <v>CARGOS PERSONAL</v>
          </cell>
          <cell r="C405">
            <v>39937.46875</v>
          </cell>
          <cell r="D405" t="str">
            <v>CANTIDAD</v>
          </cell>
          <cell r="E405" t="str">
            <v>JORNAL TOTAL</v>
          </cell>
          <cell r="F405" t="str">
            <v>RENDIMIENTO</v>
          </cell>
          <cell r="G405" t="str">
            <v>VR. UNITARIO</v>
          </cell>
        </row>
        <row r="406">
          <cell r="A406" t="str">
            <v>MO033</v>
          </cell>
          <cell r="B406" t="str">
            <v>OPERADOR EQUIPO LIVIANO</v>
          </cell>
          <cell r="C406">
            <v>39937.46875</v>
          </cell>
          <cell r="D406">
            <v>1</v>
          </cell>
          <cell r="E406">
            <v>94854</v>
          </cell>
          <cell r="F406">
            <v>8</v>
          </cell>
          <cell r="G406">
            <v>11856.75</v>
          </cell>
        </row>
        <row r="407">
          <cell r="A407" t="str">
            <v>MO032</v>
          </cell>
          <cell r="B407" t="str">
            <v>AYUDANTE RASO</v>
          </cell>
          <cell r="C407">
            <v>11856.75</v>
          </cell>
          <cell r="D407">
            <v>3</v>
          </cell>
          <cell r="E407">
            <v>82126</v>
          </cell>
          <cell r="F407">
            <v>8</v>
          </cell>
          <cell r="G407">
            <v>30797.25</v>
          </cell>
        </row>
        <row r="408">
          <cell r="A408">
            <v>30797.25</v>
          </cell>
          <cell r="B408">
            <v>30797.25</v>
          </cell>
          <cell r="C408">
            <v>30797.25</v>
          </cell>
          <cell r="D408">
            <v>30797.25</v>
          </cell>
          <cell r="E408">
            <v>30797.25</v>
          </cell>
          <cell r="F408">
            <v>30797.25</v>
          </cell>
          <cell r="G408" t="str">
            <v/>
          </cell>
        </row>
        <row r="409">
          <cell r="A409" t="str">
            <v/>
          </cell>
          <cell r="B409">
            <v>30797.25</v>
          </cell>
          <cell r="C409">
            <v>30797.25</v>
          </cell>
          <cell r="D409">
            <v>30797.25</v>
          </cell>
          <cell r="E409" t="str">
            <v/>
          </cell>
          <cell r="F409" t="str">
            <v/>
          </cell>
          <cell r="G409" t="str">
            <v/>
          </cell>
        </row>
        <row r="410">
          <cell r="A410">
            <v>30797.25</v>
          </cell>
          <cell r="B410">
            <v>30797.25</v>
          </cell>
          <cell r="C410">
            <v>30797.25</v>
          </cell>
          <cell r="D410">
            <v>30797.25</v>
          </cell>
          <cell r="E410">
            <v>30797.25</v>
          </cell>
          <cell r="F410" t="str">
            <v>SUBTOTAL</v>
          </cell>
          <cell r="G410">
            <v>42654</v>
          </cell>
        </row>
        <row r="411">
          <cell r="A411">
            <v>42654</v>
          </cell>
          <cell r="B411">
            <v>42654</v>
          </cell>
          <cell r="C411">
            <v>42654</v>
          </cell>
          <cell r="D411">
            <v>42654</v>
          </cell>
          <cell r="E411">
            <v>42654</v>
          </cell>
          <cell r="F411">
            <v>42654</v>
          </cell>
          <cell r="G411">
            <v>42654</v>
          </cell>
        </row>
        <row r="412">
          <cell r="A412" t="str">
            <v>V. SERVICIOS</v>
          </cell>
          <cell r="B412">
            <v>42654</v>
          </cell>
          <cell r="C412">
            <v>42654</v>
          </cell>
          <cell r="D412">
            <v>42654</v>
          </cell>
          <cell r="E412">
            <v>42654</v>
          </cell>
          <cell r="F412">
            <v>42654</v>
          </cell>
          <cell r="G412">
            <v>42654</v>
          </cell>
        </row>
        <row r="413">
          <cell r="A413" t="str">
            <v>CÓDIGO</v>
          </cell>
          <cell r="B413" t="str">
            <v>DESCRIPCIÓN</v>
          </cell>
          <cell r="C413">
            <v>42654</v>
          </cell>
          <cell r="D413" t="str">
            <v>UNIDAD</v>
          </cell>
          <cell r="E413" t="str">
            <v>CANTIDAD</v>
          </cell>
          <cell r="F413" t="str">
            <v>PRECIO UNIT.</v>
          </cell>
          <cell r="G413" t="str">
            <v>VR. UNITARIO</v>
          </cell>
        </row>
        <row r="414">
          <cell r="A414" t="str">
            <v/>
          </cell>
          <cell r="B414">
            <v>42654</v>
          </cell>
          <cell r="C414">
            <v>42654</v>
          </cell>
          <cell r="D414" t="str">
            <v/>
          </cell>
          <cell r="E414">
            <v>42654</v>
          </cell>
          <cell r="F414" t="str">
            <v/>
          </cell>
          <cell r="G414" t="str">
            <v/>
          </cell>
        </row>
        <row r="415">
          <cell r="A415" t="str">
            <v/>
          </cell>
          <cell r="B415">
            <v>42654</v>
          </cell>
          <cell r="C415">
            <v>42654</v>
          </cell>
          <cell r="D415" t="str">
            <v/>
          </cell>
          <cell r="E415">
            <v>42654</v>
          </cell>
          <cell r="F415" t="str">
            <v/>
          </cell>
          <cell r="G415" t="str">
            <v/>
          </cell>
        </row>
        <row r="416">
          <cell r="A416" t="str">
            <v/>
          </cell>
          <cell r="B416">
            <v>42654</v>
          </cell>
          <cell r="C416">
            <v>42654</v>
          </cell>
          <cell r="D416" t="str">
            <v/>
          </cell>
          <cell r="E416">
            <v>42654</v>
          </cell>
          <cell r="F416" t="str">
            <v/>
          </cell>
          <cell r="G416" t="str">
            <v/>
          </cell>
        </row>
        <row r="417">
          <cell r="A417">
            <v>42654</v>
          </cell>
          <cell r="B417">
            <v>42654</v>
          </cell>
          <cell r="C417">
            <v>42654</v>
          </cell>
          <cell r="D417">
            <v>42654</v>
          </cell>
          <cell r="E417">
            <v>42654</v>
          </cell>
          <cell r="F417" t="str">
            <v>SUBTOTAL</v>
          </cell>
          <cell r="G417" t="str">
            <v/>
          </cell>
        </row>
        <row r="418">
          <cell r="A418">
            <v>42654</v>
          </cell>
          <cell r="B418">
            <v>42654</v>
          </cell>
          <cell r="C418">
            <v>42654</v>
          </cell>
          <cell r="D418">
            <v>42654</v>
          </cell>
          <cell r="E418">
            <v>42654</v>
          </cell>
          <cell r="F418">
            <v>42654</v>
          </cell>
          <cell r="G418">
            <v>42654</v>
          </cell>
        </row>
        <row r="419">
          <cell r="A419" t="str">
            <v>TOTAL COSTO DIRECTO</v>
          </cell>
          <cell r="B419">
            <v>42654</v>
          </cell>
          <cell r="C419">
            <v>42654</v>
          </cell>
          <cell r="D419">
            <v>42654</v>
          </cell>
          <cell r="E419">
            <v>42654</v>
          </cell>
          <cell r="F419">
            <v>42654</v>
          </cell>
          <cell r="G419">
            <v>580052</v>
          </cell>
        </row>
        <row r="420">
          <cell r="A420">
            <v>580052</v>
          </cell>
          <cell r="B420">
            <v>580052</v>
          </cell>
          <cell r="C420">
            <v>580052</v>
          </cell>
          <cell r="D420">
            <v>580052</v>
          </cell>
          <cell r="E420">
            <v>580052</v>
          </cell>
          <cell r="F420">
            <v>580052</v>
          </cell>
          <cell r="G420">
            <v>580052</v>
          </cell>
        </row>
        <row r="421">
          <cell r="A421" t="str">
            <v>2. COSTOS INDIRECTOS</v>
          </cell>
          <cell r="B421">
            <v>580052</v>
          </cell>
          <cell r="C421">
            <v>580052</v>
          </cell>
          <cell r="D421">
            <v>580052</v>
          </cell>
          <cell r="E421">
            <v>580052</v>
          </cell>
          <cell r="F421">
            <v>580052</v>
          </cell>
          <cell r="G421">
            <v>580052</v>
          </cell>
        </row>
        <row r="422">
          <cell r="A422">
            <v>580052</v>
          </cell>
          <cell r="B422">
            <v>580052</v>
          </cell>
          <cell r="C422">
            <v>580052</v>
          </cell>
          <cell r="D422">
            <v>580052</v>
          </cell>
          <cell r="E422">
            <v>580052</v>
          </cell>
          <cell r="F422">
            <v>580052</v>
          </cell>
          <cell r="G422">
            <v>580052</v>
          </cell>
        </row>
        <row r="423">
          <cell r="A423" t="str">
            <v>DESCRIPCIÓN</v>
          </cell>
          <cell r="B423">
            <v>580052</v>
          </cell>
          <cell r="C423">
            <v>580052</v>
          </cell>
          <cell r="D423">
            <v>580052</v>
          </cell>
          <cell r="E423">
            <v>580052</v>
          </cell>
          <cell r="F423" t="str">
            <v>PORCENTAJE</v>
          </cell>
          <cell r="G423" t="str">
            <v>VALOR TOTAL</v>
          </cell>
        </row>
        <row r="424">
          <cell r="A424" t="str">
            <v>ADMINISTRACION</v>
          </cell>
          <cell r="B424">
            <v>580052</v>
          </cell>
          <cell r="C424">
            <v>580052</v>
          </cell>
          <cell r="D424">
            <v>580052</v>
          </cell>
          <cell r="E424">
            <v>580052</v>
          </cell>
          <cell r="F424">
            <v>0.24229999999999999</v>
          </cell>
          <cell r="G424">
            <v>140546.59959999999</v>
          </cell>
        </row>
        <row r="425">
          <cell r="A425" t="str">
            <v>IMPREVISTOS</v>
          </cell>
          <cell r="B425">
            <v>140546.5</v>
          </cell>
          <cell r="C425">
            <v>140546.5</v>
          </cell>
          <cell r="D425">
            <v>140546.5</v>
          </cell>
          <cell r="E425">
            <v>140546.5</v>
          </cell>
          <cell r="F425" t="str">
            <v/>
          </cell>
          <cell r="G425" t="str">
            <v/>
          </cell>
        </row>
        <row r="426">
          <cell r="A426" t="str">
            <v>UTILIDADES</v>
          </cell>
          <cell r="B426">
            <v>140546.5</v>
          </cell>
          <cell r="C426">
            <v>140546.5</v>
          </cell>
          <cell r="D426">
            <v>140546.5</v>
          </cell>
          <cell r="E426">
            <v>140546.5</v>
          </cell>
          <cell r="F426">
            <v>0.05</v>
          </cell>
          <cell r="G426">
            <v>29002.600000000002</v>
          </cell>
        </row>
        <row r="427">
          <cell r="A427" t="str">
            <v>TOTAL COSTO INDIRECTO</v>
          </cell>
          <cell r="B427">
            <v>29002.59375</v>
          </cell>
          <cell r="C427">
            <v>29002.59375</v>
          </cell>
          <cell r="D427">
            <v>29002.59375</v>
          </cell>
          <cell r="E427">
            <v>29002.59375</v>
          </cell>
          <cell r="F427">
            <v>0.2923</v>
          </cell>
          <cell r="G427">
            <v>169549</v>
          </cell>
        </row>
        <row r="428">
          <cell r="A428">
            <v>169549</v>
          </cell>
          <cell r="B428">
            <v>169549</v>
          </cell>
          <cell r="C428">
            <v>169549</v>
          </cell>
          <cell r="D428">
            <v>169549</v>
          </cell>
          <cell r="E428">
            <v>169549</v>
          </cell>
          <cell r="F428">
            <v>169549</v>
          </cell>
          <cell r="G428">
            <v>169549</v>
          </cell>
        </row>
        <row r="429">
          <cell r="A429" t="str">
            <v>PRECIO UNITARIO TOTAL APROXIMADO AL PESO</v>
          </cell>
          <cell r="B429">
            <v>169549</v>
          </cell>
          <cell r="C429">
            <v>169549</v>
          </cell>
          <cell r="D429">
            <v>169549</v>
          </cell>
          <cell r="E429">
            <v>169549</v>
          </cell>
          <cell r="F429">
            <v>169549</v>
          </cell>
          <cell r="G429">
            <v>749601</v>
          </cell>
        </row>
        <row r="430">
          <cell r="A430">
            <v>749601</v>
          </cell>
          <cell r="B430">
            <v>749601</v>
          </cell>
          <cell r="C430">
            <v>749601</v>
          </cell>
          <cell r="D430">
            <v>749601</v>
          </cell>
          <cell r="E430">
            <v>749601</v>
          </cell>
          <cell r="F430">
            <v>749601</v>
          </cell>
          <cell r="G430">
            <v>749601</v>
          </cell>
        </row>
        <row r="431">
          <cell r="A431">
            <v>749601</v>
          </cell>
          <cell r="B431">
            <v>749601</v>
          </cell>
          <cell r="C431">
            <v>749601</v>
          </cell>
          <cell r="D431">
            <v>749601</v>
          </cell>
          <cell r="E431">
            <v>749601</v>
          </cell>
          <cell r="F431">
            <v>749601</v>
          </cell>
          <cell r="G431">
            <v>749601</v>
          </cell>
        </row>
        <row r="432">
          <cell r="A432">
            <v>749601</v>
          </cell>
          <cell r="B432" t="str">
            <v>SECRETARIA DE PLANEACIÓN E INFRAESTRUCTURA</v>
          </cell>
          <cell r="C432">
            <v>749601</v>
          </cell>
          <cell r="D432">
            <v>749601</v>
          </cell>
          <cell r="E432">
            <v>749601</v>
          </cell>
          <cell r="F432">
            <v>749601</v>
          </cell>
          <cell r="G432">
            <v>749601</v>
          </cell>
        </row>
        <row r="433">
          <cell r="A433">
            <v>749601</v>
          </cell>
          <cell r="B433">
            <v>749601</v>
          </cell>
          <cell r="C433">
            <v>749601</v>
          </cell>
          <cell r="D433">
            <v>749601</v>
          </cell>
          <cell r="E433">
            <v>749601</v>
          </cell>
          <cell r="F433">
            <v>749601</v>
          </cell>
          <cell r="G433">
            <v>749601</v>
          </cell>
        </row>
        <row r="434">
          <cell r="A434">
            <v>749601</v>
          </cell>
          <cell r="B434">
            <v>749601</v>
          </cell>
          <cell r="C434">
            <v>749601</v>
          </cell>
          <cell r="D434" t="str">
            <v>FIRMA RESPONSABLE</v>
          </cell>
          <cell r="E434">
            <v>749601</v>
          </cell>
          <cell r="F434">
            <v>749601</v>
          </cell>
          <cell r="G434">
            <v>749601</v>
          </cell>
        </row>
        <row r="436">
          <cell r="A436" t="str">
            <v>DEPARTAMENTO DE ANTIOQUIA</v>
          </cell>
          <cell r="B436">
            <v>749601</v>
          </cell>
          <cell r="C436">
            <v>749601</v>
          </cell>
          <cell r="D436">
            <v>749601</v>
          </cell>
          <cell r="E436">
            <v>749601</v>
          </cell>
          <cell r="F436" t="str">
            <v/>
          </cell>
          <cell r="G436">
            <v>749601</v>
          </cell>
        </row>
        <row r="437">
          <cell r="A437" t="str">
            <v>MUNICIPIO DE DABEIBA</v>
          </cell>
          <cell r="B437">
            <v>749601</v>
          </cell>
          <cell r="C437">
            <v>749601</v>
          </cell>
          <cell r="D437">
            <v>749601</v>
          </cell>
          <cell r="E437">
            <v>749601</v>
          </cell>
          <cell r="F437">
            <v>749601</v>
          </cell>
          <cell r="G437">
            <v>749601</v>
          </cell>
        </row>
        <row r="438">
          <cell r="A438" t="str">
            <v>CONSTRUCCION DE MUROS DE CONTENCION EN CONCRETO REFORZADO PARA EMERGENCIA EN LA VIA QUE CONDUCE AL CORREGIMIENTO DE URAMA  KM 0+22 (SECTOR LOS COCOS)  EN EL MUNICIPIO DE DABEIBA ANTIOQUIA.</v>
          </cell>
          <cell r="B438">
            <v>749601</v>
          </cell>
          <cell r="C438">
            <v>749601</v>
          </cell>
          <cell r="D438">
            <v>749601</v>
          </cell>
          <cell r="E438">
            <v>749601</v>
          </cell>
          <cell r="F438">
            <v>749601</v>
          </cell>
          <cell r="G438">
            <v>749601</v>
          </cell>
        </row>
        <row r="439">
          <cell r="A439">
            <v>749601</v>
          </cell>
          <cell r="B439">
            <v>749601</v>
          </cell>
          <cell r="C439">
            <v>749601</v>
          </cell>
          <cell r="D439">
            <v>749601</v>
          </cell>
          <cell r="E439">
            <v>749601</v>
          </cell>
          <cell r="F439">
            <v>749601</v>
          </cell>
          <cell r="G439">
            <v>749601</v>
          </cell>
        </row>
        <row r="440">
          <cell r="A440" t="str">
            <v>ANÁLISIS DE PRECIOS UNITARIOS</v>
          </cell>
          <cell r="B440">
            <v>749601</v>
          </cell>
          <cell r="C440">
            <v>749601</v>
          </cell>
          <cell r="D440">
            <v>749601</v>
          </cell>
          <cell r="E440">
            <v>749601</v>
          </cell>
          <cell r="F440">
            <v>749601</v>
          </cell>
          <cell r="G440">
            <v>749601</v>
          </cell>
        </row>
        <row r="441">
          <cell r="A441">
            <v>749601</v>
          </cell>
          <cell r="B441">
            <v>749601</v>
          </cell>
          <cell r="C441">
            <v>749601</v>
          </cell>
          <cell r="D441">
            <v>749601</v>
          </cell>
          <cell r="E441">
            <v>749601</v>
          </cell>
          <cell r="F441">
            <v>749601</v>
          </cell>
          <cell r="G441">
            <v>749601</v>
          </cell>
        </row>
        <row r="442">
          <cell r="A442" t="str">
            <v>ITEM</v>
          </cell>
          <cell r="B442" t="str">
            <v>DESCRIPCIÓN</v>
          </cell>
          <cell r="C442">
            <v>749601</v>
          </cell>
          <cell r="D442">
            <v>749601</v>
          </cell>
          <cell r="E442" t="str">
            <v>UNIDAD</v>
          </cell>
          <cell r="F442" t="str">
            <v>CANTIDAD</v>
          </cell>
          <cell r="G442" t="str">
            <v>COSTO DIRECTO</v>
          </cell>
        </row>
        <row r="443">
          <cell r="A443" t="str">
            <v>MA008</v>
          </cell>
          <cell r="B443" t="str">
            <v>MORTERO 1:3 EN OBRA (REVOQUE)</v>
          </cell>
          <cell r="C443">
            <v>749601</v>
          </cell>
          <cell r="D443">
            <v>749601</v>
          </cell>
          <cell r="E443" t="str">
            <v>M3</v>
          </cell>
          <cell r="F443" t="str">
            <v>N.D</v>
          </cell>
          <cell r="G443">
            <v>545000</v>
          </cell>
        </row>
        <row r="444">
          <cell r="A444">
            <v>545000</v>
          </cell>
          <cell r="B444">
            <v>545000</v>
          </cell>
          <cell r="C444">
            <v>545000</v>
          </cell>
          <cell r="D444">
            <v>545000</v>
          </cell>
          <cell r="E444">
            <v>545000</v>
          </cell>
          <cell r="F444">
            <v>545000</v>
          </cell>
          <cell r="G444">
            <v>545000</v>
          </cell>
        </row>
        <row r="445">
          <cell r="A445" t="str">
            <v>1. COSTOS DIRECTOS</v>
          </cell>
          <cell r="B445">
            <v>545000</v>
          </cell>
          <cell r="C445">
            <v>545000</v>
          </cell>
          <cell r="D445">
            <v>545000</v>
          </cell>
          <cell r="E445">
            <v>545000</v>
          </cell>
          <cell r="F445">
            <v>545000</v>
          </cell>
          <cell r="G445">
            <v>545000</v>
          </cell>
        </row>
        <row r="446">
          <cell r="A446">
            <v>545000</v>
          </cell>
          <cell r="B446">
            <v>545000</v>
          </cell>
          <cell r="C446">
            <v>545000</v>
          </cell>
          <cell r="D446">
            <v>545000</v>
          </cell>
          <cell r="E446">
            <v>545000</v>
          </cell>
          <cell r="F446">
            <v>545000</v>
          </cell>
          <cell r="G446">
            <v>545000</v>
          </cell>
        </row>
        <row r="447">
          <cell r="A447" t="str">
            <v>I. EQUIPO</v>
          </cell>
          <cell r="B447">
            <v>545000</v>
          </cell>
          <cell r="C447">
            <v>545000</v>
          </cell>
          <cell r="D447">
            <v>545000</v>
          </cell>
          <cell r="E447">
            <v>545000</v>
          </cell>
          <cell r="F447">
            <v>545000</v>
          </cell>
          <cell r="G447">
            <v>545000</v>
          </cell>
        </row>
        <row r="448">
          <cell r="A448" t="str">
            <v>CÓDIGO</v>
          </cell>
          <cell r="B448" t="str">
            <v>DESCRIPCIÓN</v>
          </cell>
          <cell r="C448">
            <v>545000</v>
          </cell>
          <cell r="D448" t="str">
            <v>UNIDAD</v>
          </cell>
          <cell r="E448" t="str">
            <v>TARIFA</v>
          </cell>
          <cell r="F448" t="str">
            <v>RENDIMIENTO</v>
          </cell>
          <cell r="G448" t="str">
            <v>VR. UNITARIO</v>
          </cell>
        </row>
        <row r="449">
          <cell r="A449" t="str">
            <v>EQ004</v>
          </cell>
          <cell r="B449" t="str">
            <v>CONCRETADORA 1.5 SACOS A GASOLINA</v>
          </cell>
          <cell r="C449">
            <v>545000</v>
          </cell>
          <cell r="D449" t="str">
            <v>DÍA</v>
          </cell>
          <cell r="E449">
            <v>62000</v>
          </cell>
          <cell r="F449">
            <v>8</v>
          </cell>
          <cell r="G449">
            <v>7750</v>
          </cell>
        </row>
        <row r="450">
          <cell r="A450" t="str">
            <v>EQ001</v>
          </cell>
          <cell r="B450" t="str">
            <v>HERRAMIENTA MENOR (10% DE LA MANO DE OBRA)</v>
          </cell>
          <cell r="C450">
            <v>7750</v>
          </cell>
          <cell r="D450" t="str">
            <v>%</v>
          </cell>
          <cell r="E450">
            <v>0.1</v>
          </cell>
          <cell r="F450">
            <v>42654</v>
          </cell>
          <cell r="G450">
            <v>4265.4000000000005</v>
          </cell>
        </row>
        <row r="451">
          <cell r="A451">
            <v>4265.3984375</v>
          </cell>
          <cell r="B451">
            <v>4265.3984375</v>
          </cell>
          <cell r="C451">
            <v>4265.3984375</v>
          </cell>
          <cell r="D451">
            <v>4265.3984375</v>
          </cell>
          <cell r="E451">
            <v>4265.3984375</v>
          </cell>
          <cell r="F451" t="str">
            <v>SUBTOTAL</v>
          </cell>
          <cell r="G451">
            <v>12015.400000000001</v>
          </cell>
        </row>
        <row r="452">
          <cell r="A452">
            <v>12015.3984375</v>
          </cell>
          <cell r="B452">
            <v>12015.3984375</v>
          </cell>
          <cell r="C452">
            <v>12015.3984375</v>
          </cell>
          <cell r="D452">
            <v>12015.3984375</v>
          </cell>
          <cell r="E452">
            <v>12015.3984375</v>
          </cell>
          <cell r="F452">
            <v>12015.3984375</v>
          </cell>
          <cell r="G452">
            <v>12015.3984375</v>
          </cell>
        </row>
        <row r="453">
          <cell r="A453" t="str">
            <v>II. MATERIALES</v>
          </cell>
          <cell r="B453">
            <v>12015.3984375</v>
          </cell>
          <cell r="C453">
            <v>12015.3984375</v>
          </cell>
          <cell r="D453">
            <v>12015.3984375</v>
          </cell>
          <cell r="E453">
            <v>12015.3984375</v>
          </cell>
          <cell r="F453">
            <v>12015.3984375</v>
          </cell>
          <cell r="G453">
            <v>12015.3984375</v>
          </cell>
        </row>
        <row r="454">
          <cell r="A454" t="str">
            <v>CÓDIGO</v>
          </cell>
          <cell r="B454" t="str">
            <v>DESCRIPCIÓN</v>
          </cell>
          <cell r="C454" t="str">
            <v>UNIDAD</v>
          </cell>
          <cell r="D454" t="str">
            <v>CANTIDAD</v>
          </cell>
          <cell r="E454" t="str">
            <v>DESP.</v>
          </cell>
          <cell r="F454" t="str">
            <v>PRECIO UNIT.</v>
          </cell>
          <cell r="G454" t="str">
            <v>VR. UNITARIO</v>
          </cell>
        </row>
        <row r="455">
          <cell r="A455" t="str">
            <v>MA020</v>
          </cell>
          <cell r="B455" t="str">
            <v>CEMENTO GRIS (50 KG) PORTLAND TIPO I</v>
          </cell>
          <cell r="C455" t="str">
            <v>SC</v>
          </cell>
          <cell r="D455">
            <v>9.08</v>
          </cell>
          <cell r="E455">
            <v>0.05</v>
          </cell>
          <cell r="F455">
            <v>39000</v>
          </cell>
          <cell r="G455">
            <v>371826</v>
          </cell>
        </row>
        <row r="456">
          <cell r="A456" t="str">
            <v>MA022</v>
          </cell>
          <cell r="B456" t="str">
            <v xml:space="preserve">ARENA DE REVOQUE </v>
          </cell>
          <cell r="C456" t="str">
            <v>M3</v>
          </cell>
          <cell r="D456">
            <v>1.0900000000000001</v>
          </cell>
          <cell r="E456">
            <v>0.05</v>
          </cell>
          <cell r="F456">
            <v>50000</v>
          </cell>
          <cell r="G456">
            <v>57225.000000000007</v>
          </cell>
        </row>
        <row r="457">
          <cell r="A457" t="str">
            <v>MA025</v>
          </cell>
          <cell r="B457" t="str">
            <v>AGUA</v>
          </cell>
          <cell r="C457" t="str">
            <v>LT</v>
          </cell>
          <cell r="D457">
            <v>185</v>
          </cell>
          <cell r="E457">
            <v>0.1</v>
          </cell>
          <cell r="F457">
            <v>85</v>
          </cell>
          <cell r="G457">
            <v>17297.5</v>
          </cell>
        </row>
        <row r="458">
          <cell r="A458">
            <v>17297.5</v>
          </cell>
          <cell r="B458">
            <v>17297.5</v>
          </cell>
          <cell r="C458">
            <v>17297.5</v>
          </cell>
          <cell r="D458">
            <v>17297.5</v>
          </cell>
          <cell r="E458">
            <v>17297.5</v>
          </cell>
          <cell r="F458" t="str">
            <v>SUBTOTAL</v>
          </cell>
          <cell r="G458">
            <v>446348.5</v>
          </cell>
        </row>
        <row r="459">
          <cell r="A459">
            <v>446348.5</v>
          </cell>
          <cell r="B459">
            <v>446348.5</v>
          </cell>
          <cell r="C459">
            <v>446348.5</v>
          </cell>
          <cell r="D459">
            <v>446348.5</v>
          </cell>
          <cell r="E459">
            <v>446348.5</v>
          </cell>
          <cell r="F459">
            <v>446348.5</v>
          </cell>
          <cell r="G459">
            <v>446348.5</v>
          </cell>
        </row>
        <row r="460">
          <cell r="A460" t="str">
            <v>III. TRANSPORTES</v>
          </cell>
          <cell r="B460">
            <v>446348.5</v>
          </cell>
          <cell r="C460">
            <v>446348.5</v>
          </cell>
          <cell r="D460">
            <v>446348.5</v>
          </cell>
          <cell r="E460">
            <v>446348.5</v>
          </cell>
          <cell r="F460">
            <v>446348.5</v>
          </cell>
          <cell r="G460">
            <v>446348.5</v>
          </cell>
        </row>
        <row r="461">
          <cell r="A461" t="str">
            <v>CÓDIGO</v>
          </cell>
          <cell r="B461" t="str">
            <v>DESCRIPCIÓN</v>
          </cell>
          <cell r="C461" t="str">
            <v>TIPO</v>
          </cell>
          <cell r="D461" t="str">
            <v>VOLUMEN/PESO</v>
          </cell>
          <cell r="E461" t="str">
            <v>DISTANCIA</v>
          </cell>
          <cell r="F461" t="str">
            <v>TARIFA</v>
          </cell>
          <cell r="G461" t="str">
            <v>VR. UNITARIO</v>
          </cell>
        </row>
        <row r="462">
          <cell r="A462" t="str">
            <v>TR002</v>
          </cell>
          <cell r="B462" t="str">
            <v>TRANSPORTE DE MATERIALES DE PLAYA (ARENILLON, PIEDRA RODADA DE RIO DMAX=3/4") 0-10KM</v>
          </cell>
          <cell r="C462" t="str">
            <v>PLAYA</v>
          </cell>
          <cell r="D462">
            <v>1.1445000000000001</v>
          </cell>
          <cell r="E462">
            <v>10</v>
          </cell>
          <cell r="F462">
            <v>3000</v>
          </cell>
          <cell r="G462">
            <v>34335</v>
          </cell>
        </row>
        <row r="463">
          <cell r="A463" t="str">
            <v>TR007</v>
          </cell>
          <cell r="B463" t="str">
            <v>TRANSPORTE DE INSUMOS GENERALES 0-10 KM</v>
          </cell>
          <cell r="C463" t="str">
            <v>INSUMOS</v>
          </cell>
          <cell r="D463">
            <v>0.45400000000000001</v>
          </cell>
          <cell r="E463">
            <v>5</v>
          </cell>
          <cell r="F463">
            <v>4250</v>
          </cell>
          <cell r="G463">
            <v>9647.5</v>
          </cell>
        </row>
        <row r="464">
          <cell r="A464">
            <v>9647.5</v>
          </cell>
          <cell r="B464">
            <v>9647.5</v>
          </cell>
          <cell r="C464">
            <v>9647.5</v>
          </cell>
          <cell r="D464">
            <v>9647.5</v>
          </cell>
          <cell r="E464">
            <v>9647.5</v>
          </cell>
          <cell r="F464" t="str">
            <v>SUBTOTAL</v>
          </cell>
          <cell r="G464">
            <v>43982.5</v>
          </cell>
        </row>
        <row r="465">
          <cell r="A465">
            <v>43982.5</v>
          </cell>
          <cell r="B465">
            <v>43982.5</v>
          </cell>
          <cell r="C465">
            <v>43982.5</v>
          </cell>
          <cell r="D465">
            <v>43982.5</v>
          </cell>
          <cell r="E465">
            <v>43982.5</v>
          </cell>
          <cell r="F465">
            <v>43982.5</v>
          </cell>
          <cell r="G465">
            <v>43982.5</v>
          </cell>
        </row>
        <row r="466">
          <cell r="A466" t="str">
            <v>IV. MANO DE OBRA</v>
          </cell>
          <cell r="B466">
            <v>43982.5</v>
          </cell>
          <cell r="C466">
            <v>43982.5</v>
          </cell>
          <cell r="D466">
            <v>43982.5</v>
          </cell>
          <cell r="E466">
            <v>43982.5</v>
          </cell>
          <cell r="F466">
            <v>43982.5</v>
          </cell>
          <cell r="G466">
            <v>43982.5</v>
          </cell>
        </row>
        <row r="467">
          <cell r="A467" t="str">
            <v>CÓDIGO</v>
          </cell>
          <cell r="B467" t="str">
            <v>CARGOS PERSONAL</v>
          </cell>
          <cell r="C467">
            <v>43982.5</v>
          </cell>
          <cell r="D467" t="str">
            <v>CANTIDAD</v>
          </cell>
          <cell r="E467" t="str">
            <v>JORNAL TOTAL</v>
          </cell>
          <cell r="F467" t="str">
            <v>RENDIMIENTO</v>
          </cell>
          <cell r="G467" t="str">
            <v>VR. UNITARIO</v>
          </cell>
        </row>
        <row r="468">
          <cell r="A468" t="str">
            <v>MO033</v>
          </cell>
          <cell r="B468" t="str">
            <v>OPERADOR EQUIPO LIVIANO</v>
          </cell>
          <cell r="C468">
            <v>43982.5</v>
          </cell>
          <cell r="D468">
            <v>1</v>
          </cell>
          <cell r="E468">
            <v>94854</v>
          </cell>
          <cell r="F468">
            <v>8</v>
          </cell>
          <cell r="G468">
            <v>11856.75</v>
          </cell>
        </row>
        <row r="469">
          <cell r="A469" t="str">
            <v>MO032</v>
          </cell>
          <cell r="B469" t="str">
            <v>AYUDANTE RASO</v>
          </cell>
          <cell r="C469">
            <v>11856.75</v>
          </cell>
          <cell r="D469">
            <v>3</v>
          </cell>
          <cell r="E469">
            <v>82126</v>
          </cell>
          <cell r="F469">
            <v>8</v>
          </cell>
          <cell r="G469">
            <v>30797.25</v>
          </cell>
        </row>
        <row r="470">
          <cell r="A470">
            <v>30797.25</v>
          </cell>
          <cell r="B470">
            <v>30797.25</v>
          </cell>
          <cell r="C470">
            <v>30797.25</v>
          </cell>
          <cell r="D470">
            <v>30797.25</v>
          </cell>
          <cell r="E470">
            <v>30797.25</v>
          </cell>
          <cell r="F470">
            <v>30797.25</v>
          </cell>
          <cell r="G470" t="str">
            <v/>
          </cell>
        </row>
        <row r="471">
          <cell r="A471" t="str">
            <v/>
          </cell>
          <cell r="B471">
            <v>30797.25</v>
          </cell>
          <cell r="C471">
            <v>30797.25</v>
          </cell>
          <cell r="D471">
            <v>30797.25</v>
          </cell>
          <cell r="E471" t="str">
            <v/>
          </cell>
          <cell r="F471" t="str">
            <v/>
          </cell>
          <cell r="G471" t="str">
            <v/>
          </cell>
        </row>
        <row r="472">
          <cell r="A472">
            <v>30797.25</v>
          </cell>
          <cell r="B472">
            <v>30797.25</v>
          </cell>
          <cell r="C472">
            <v>30797.25</v>
          </cell>
          <cell r="D472">
            <v>30797.25</v>
          </cell>
          <cell r="E472">
            <v>30797.25</v>
          </cell>
          <cell r="F472" t="str">
            <v>SUBTOTAL</v>
          </cell>
          <cell r="G472">
            <v>42654</v>
          </cell>
        </row>
        <row r="473">
          <cell r="A473">
            <v>42654</v>
          </cell>
          <cell r="B473">
            <v>42654</v>
          </cell>
          <cell r="C473">
            <v>42654</v>
          </cell>
          <cell r="D473">
            <v>42654</v>
          </cell>
          <cell r="E473">
            <v>42654</v>
          </cell>
          <cell r="F473">
            <v>42654</v>
          </cell>
          <cell r="G473">
            <v>42654</v>
          </cell>
        </row>
        <row r="474">
          <cell r="A474" t="str">
            <v>V. SERVICIOS</v>
          </cell>
          <cell r="B474">
            <v>42654</v>
          </cell>
          <cell r="C474">
            <v>42654</v>
          </cell>
          <cell r="D474">
            <v>42654</v>
          </cell>
          <cell r="E474">
            <v>42654</v>
          </cell>
          <cell r="F474">
            <v>42654</v>
          </cell>
          <cell r="G474">
            <v>42654</v>
          </cell>
        </row>
        <row r="475">
          <cell r="A475" t="str">
            <v>CÓDIGO</v>
          </cell>
          <cell r="B475" t="str">
            <v>DESCRIPCIÓN</v>
          </cell>
          <cell r="C475">
            <v>42654</v>
          </cell>
          <cell r="D475" t="str">
            <v>UNIDAD</v>
          </cell>
          <cell r="E475" t="str">
            <v>CANTIDAD</v>
          </cell>
          <cell r="F475" t="str">
            <v>PRECIO UNIT.</v>
          </cell>
          <cell r="G475" t="str">
            <v>VR. UNITARIO</v>
          </cell>
        </row>
        <row r="476">
          <cell r="A476" t="str">
            <v/>
          </cell>
          <cell r="B476">
            <v>42654</v>
          </cell>
          <cell r="C476">
            <v>42654</v>
          </cell>
          <cell r="D476" t="str">
            <v/>
          </cell>
          <cell r="E476">
            <v>42654</v>
          </cell>
          <cell r="F476" t="str">
            <v/>
          </cell>
          <cell r="G476" t="str">
            <v/>
          </cell>
        </row>
        <row r="477">
          <cell r="A477" t="str">
            <v/>
          </cell>
          <cell r="B477">
            <v>42654</v>
          </cell>
          <cell r="C477">
            <v>42654</v>
          </cell>
          <cell r="D477" t="str">
            <v/>
          </cell>
          <cell r="E477">
            <v>42654</v>
          </cell>
          <cell r="F477" t="str">
            <v/>
          </cell>
          <cell r="G477" t="str">
            <v/>
          </cell>
        </row>
        <row r="478">
          <cell r="A478" t="str">
            <v/>
          </cell>
          <cell r="B478">
            <v>42654</v>
          </cell>
          <cell r="C478">
            <v>42654</v>
          </cell>
          <cell r="D478" t="str">
            <v/>
          </cell>
          <cell r="E478">
            <v>42654</v>
          </cell>
          <cell r="F478" t="str">
            <v/>
          </cell>
          <cell r="G478" t="str">
            <v/>
          </cell>
        </row>
        <row r="479">
          <cell r="A479">
            <v>42654</v>
          </cell>
          <cell r="B479">
            <v>42654</v>
          </cell>
          <cell r="C479">
            <v>42654</v>
          </cell>
          <cell r="D479">
            <v>42654</v>
          </cell>
          <cell r="E479">
            <v>42654</v>
          </cell>
          <cell r="F479" t="str">
            <v>SUBTOTAL</v>
          </cell>
          <cell r="G479" t="str">
            <v/>
          </cell>
        </row>
        <row r="480">
          <cell r="A480">
            <v>42654</v>
          </cell>
          <cell r="B480">
            <v>42654</v>
          </cell>
          <cell r="C480">
            <v>42654</v>
          </cell>
          <cell r="D480">
            <v>42654</v>
          </cell>
          <cell r="E480">
            <v>42654</v>
          </cell>
          <cell r="F480">
            <v>42654</v>
          </cell>
          <cell r="G480">
            <v>42654</v>
          </cell>
        </row>
        <row r="481">
          <cell r="A481" t="str">
            <v>TOTAL COSTO DIRECTO</v>
          </cell>
          <cell r="B481">
            <v>42654</v>
          </cell>
          <cell r="C481">
            <v>42654</v>
          </cell>
          <cell r="D481">
            <v>42654</v>
          </cell>
          <cell r="E481">
            <v>42654</v>
          </cell>
          <cell r="F481">
            <v>42654</v>
          </cell>
          <cell r="G481">
            <v>545000</v>
          </cell>
        </row>
        <row r="482">
          <cell r="A482">
            <v>545000</v>
          </cell>
          <cell r="B482">
            <v>545000</v>
          </cell>
          <cell r="C482">
            <v>545000</v>
          </cell>
          <cell r="D482">
            <v>545000</v>
          </cell>
          <cell r="E482">
            <v>545000</v>
          </cell>
          <cell r="F482">
            <v>545000</v>
          </cell>
          <cell r="G482">
            <v>545000</v>
          </cell>
        </row>
        <row r="483">
          <cell r="A483" t="str">
            <v>2. COSTOS INDIRECTOS</v>
          </cell>
          <cell r="B483">
            <v>545000</v>
          </cell>
          <cell r="C483">
            <v>545000</v>
          </cell>
          <cell r="D483">
            <v>545000</v>
          </cell>
          <cell r="E483">
            <v>545000</v>
          </cell>
          <cell r="F483">
            <v>545000</v>
          </cell>
          <cell r="G483">
            <v>545000</v>
          </cell>
        </row>
        <row r="484">
          <cell r="A484">
            <v>545000</v>
          </cell>
          <cell r="B484">
            <v>545000</v>
          </cell>
          <cell r="C484">
            <v>545000</v>
          </cell>
          <cell r="D484">
            <v>545000</v>
          </cell>
          <cell r="E484">
            <v>545000</v>
          </cell>
          <cell r="F484">
            <v>545000</v>
          </cell>
          <cell r="G484">
            <v>545000</v>
          </cell>
        </row>
        <row r="485">
          <cell r="A485" t="str">
            <v>DESCRIPCIÓN</v>
          </cell>
          <cell r="B485">
            <v>545000</v>
          </cell>
          <cell r="C485">
            <v>545000</v>
          </cell>
          <cell r="D485">
            <v>545000</v>
          </cell>
          <cell r="E485">
            <v>545000</v>
          </cell>
          <cell r="F485" t="str">
            <v>PORCENTAJE</v>
          </cell>
          <cell r="G485" t="str">
            <v>VALOR TOTAL</v>
          </cell>
        </row>
        <row r="486">
          <cell r="A486" t="str">
            <v>ADMINISTRACION</v>
          </cell>
          <cell r="B486">
            <v>545000</v>
          </cell>
          <cell r="C486">
            <v>545000</v>
          </cell>
          <cell r="D486">
            <v>545000</v>
          </cell>
          <cell r="E486">
            <v>545000</v>
          </cell>
          <cell r="F486">
            <v>0.24229999999999999</v>
          </cell>
          <cell r="G486">
            <v>132053.5</v>
          </cell>
        </row>
        <row r="487">
          <cell r="A487" t="str">
            <v>IMPREVISTOS</v>
          </cell>
          <cell r="B487">
            <v>132053.5</v>
          </cell>
          <cell r="C487">
            <v>132053.5</v>
          </cell>
          <cell r="D487">
            <v>132053.5</v>
          </cell>
          <cell r="E487">
            <v>132053.5</v>
          </cell>
          <cell r="F487" t="str">
            <v/>
          </cell>
          <cell r="G487" t="str">
            <v/>
          </cell>
        </row>
        <row r="488">
          <cell r="A488" t="str">
            <v>UTILIDADES</v>
          </cell>
          <cell r="B488">
            <v>132053.5</v>
          </cell>
          <cell r="C488">
            <v>132053.5</v>
          </cell>
          <cell r="D488">
            <v>132053.5</v>
          </cell>
          <cell r="E488">
            <v>132053.5</v>
          </cell>
          <cell r="F488">
            <v>0.05</v>
          </cell>
          <cell r="G488">
            <v>27250</v>
          </cell>
        </row>
        <row r="489">
          <cell r="A489" t="str">
            <v>TOTAL COSTO INDIRECTO</v>
          </cell>
          <cell r="B489">
            <v>27250</v>
          </cell>
          <cell r="C489">
            <v>27250</v>
          </cell>
          <cell r="D489">
            <v>27250</v>
          </cell>
          <cell r="E489">
            <v>27250</v>
          </cell>
          <cell r="F489">
            <v>0.2923</v>
          </cell>
          <cell r="G489">
            <v>159304</v>
          </cell>
        </row>
        <row r="490">
          <cell r="A490">
            <v>159304</v>
          </cell>
          <cell r="B490">
            <v>159304</v>
          </cell>
          <cell r="C490">
            <v>159304</v>
          </cell>
          <cell r="D490">
            <v>159304</v>
          </cell>
          <cell r="E490">
            <v>159304</v>
          </cell>
          <cell r="F490">
            <v>159304</v>
          </cell>
          <cell r="G490">
            <v>159304</v>
          </cell>
        </row>
        <row r="491">
          <cell r="A491" t="str">
            <v>PRECIO UNITARIO TOTAL APROXIMADO AL PESO</v>
          </cell>
          <cell r="B491">
            <v>159304</v>
          </cell>
          <cell r="C491">
            <v>159304</v>
          </cell>
          <cell r="D491">
            <v>159304</v>
          </cell>
          <cell r="E491">
            <v>159304</v>
          </cell>
          <cell r="F491">
            <v>159304</v>
          </cell>
          <cell r="G491">
            <v>704304</v>
          </cell>
        </row>
        <row r="492">
          <cell r="A492">
            <v>704304</v>
          </cell>
          <cell r="B492">
            <v>704304</v>
          </cell>
          <cell r="C492">
            <v>704304</v>
          </cell>
          <cell r="D492">
            <v>704304</v>
          </cell>
          <cell r="E492">
            <v>704304</v>
          </cell>
          <cell r="F492">
            <v>704304</v>
          </cell>
          <cell r="G492">
            <v>704304</v>
          </cell>
        </row>
        <row r="493">
          <cell r="A493">
            <v>704304</v>
          </cell>
          <cell r="B493">
            <v>704304</v>
          </cell>
          <cell r="C493">
            <v>704304</v>
          </cell>
          <cell r="D493">
            <v>704304</v>
          </cell>
          <cell r="E493">
            <v>704304</v>
          </cell>
          <cell r="F493">
            <v>704304</v>
          </cell>
          <cell r="G493">
            <v>704304</v>
          </cell>
        </row>
        <row r="494">
          <cell r="A494">
            <v>704304</v>
          </cell>
          <cell r="B494" t="str">
            <v>SECRETARIA DE PLANEACIÓN E INFRAESTRUCTURA</v>
          </cell>
          <cell r="C494">
            <v>704304</v>
          </cell>
          <cell r="D494">
            <v>704304</v>
          </cell>
          <cell r="E494">
            <v>704304</v>
          </cell>
          <cell r="F494">
            <v>704304</v>
          </cell>
          <cell r="G494">
            <v>704304</v>
          </cell>
        </row>
        <row r="495">
          <cell r="A495">
            <v>704304</v>
          </cell>
          <cell r="B495">
            <v>704304</v>
          </cell>
          <cell r="C495">
            <v>704304</v>
          </cell>
          <cell r="D495">
            <v>704304</v>
          </cell>
          <cell r="E495">
            <v>704304</v>
          </cell>
          <cell r="F495">
            <v>704304</v>
          </cell>
          <cell r="G495">
            <v>704304</v>
          </cell>
        </row>
        <row r="496">
          <cell r="A496">
            <v>704304</v>
          </cell>
          <cell r="B496">
            <v>704304</v>
          </cell>
          <cell r="C496">
            <v>704304</v>
          </cell>
          <cell r="D496" t="str">
            <v>FIRMA RESPONSABLE</v>
          </cell>
          <cell r="E496">
            <v>704304</v>
          </cell>
          <cell r="F496">
            <v>704304</v>
          </cell>
          <cell r="G496">
            <v>704304</v>
          </cell>
        </row>
        <row r="498">
          <cell r="A498" t="str">
            <v>DEPARTAMENTO DE ANTIOQUIA</v>
          </cell>
          <cell r="B498">
            <v>704304</v>
          </cell>
          <cell r="C498">
            <v>704304</v>
          </cell>
          <cell r="D498">
            <v>704304</v>
          </cell>
          <cell r="E498">
            <v>704304</v>
          </cell>
          <cell r="F498" t="str">
            <v/>
          </cell>
          <cell r="G498">
            <v>704304</v>
          </cell>
        </row>
        <row r="499">
          <cell r="A499" t="str">
            <v>MUNICIPIO DE DABEIBA</v>
          </cell>
          <cell r="B499">
            <v>704304</v>
          </cell>
          <cell r="C499">
            <v>704304</v>
          </cell>
          <cell r="D499">
            <v>704304</v>
          </cell>
          <cell r="E499">
            <v>704304</v>
          </cell>
          <cell r="F499">
            <v>704304</v>
          </cell>
          <cell r="G499">
            <v>704304</v>
          </cell>
        </row>
        <row r="500">
          <cell r="A500" t="str">
            <v>CONSTRUCCION DE MUROS DE CONTENCION EN CONCRETO REFORZADO PARA EMERGENCIA EN LA VIA QUE CONDUCE AL CORREGIMIENTO DE URAMA  KM 0+22 (SECTOR LOS COCOS)  EN EL MUNICIPIO DE DABEIBA ANTIOQUIA.</v>
          </cell>
          <cell r="B500">
            <v>704304</v>
          </cell>
          <cell r="C500">
            <v>704304</v>
          </cell>
          <cell r="D500">
            <v>704304</v>
          </cell>
          <cell r="E500">
            <v>704304</v>
          </cell>
          <cell r="F500">
            <v>704304</v>
          </cell>
          <cell r="G500">
            <v>704304</v>
          </cell>
        </row>
        <row r="501">
          <cell r="A501">
            <v>704304</v>
          </cell>
          <cell r="B501">
            <v>704304</v>
          </cell>
          <cell r="C501">
            <v>704304</v>
          </cell>
          <cell r="D501">
            <v>704304</v>
          </cell>
          <cell r="E501">
            <v>704304</v>
          </cell>
          <cell r="F501">
            <v>704304</v>
          </cell>
          <cell r="G501">
            <v>704304</v>
          </cell>
        </row>
        <row r="502">
          <cell r="A502" t="str">
            <v>ANÁLISIS DE PRECIOS UNITARIOS</v>
          </cell>
          <cell r="B502">
            <v>704304</v>
          </cell>
          <cell r="C502">
            <v>704304</v>
          </cell>
          <cell r="D502">
            <v>704304</v>
          </cell>
          <cell r="E502">
            <v>704304</v>
          </cell>
          <cell r="F502">
            <v>704304</v>
          </cell>
          <cell r="G502">
            <v>704304</v>
          </cell>
        </row>
        <row r="503">
          <cell r="A503">
            <v>704304</v>
          </cell>
          <cell r="B503">
            <v>704304</v>
          </cell>
          <cell r="C503">
            <v>704304</v>
          </cell>
          <cell r="D503">
            <v>704304</v>
          </cell>
          <cell r="E503">
            <v>704304</v>
          </cell>
          <cell r="F503">
            <v>704304</v>
          </cell>
          <cell r="G503">
            <v>704304</v>
          </cell>
        </row>
        <row r="504">
          <cell r="A504" t="str">
            <v>ITEM</v>
          </cell>
          <cell r="B504" t="str">
            <v>DESCRIPCIÓN</v>
          </cell>
          <cell r="C504">
            <v>704304</v>
          </cell>
          <cell r="D504">
            <v>704304</v>
          </cell>
          <cell r="E504" t="str">
            <v>UNIDAD</v>
          </cell>
          <cell r="F504" t="str">
            <v>CANTIDAD</v>
          </cell>
          <cell r="G504" t="str">
            <v>COSTO DIRECTO</v>
          </cell>
        </row>
        <row r="505">
          <cell r="A505" t="str">
            <v>MA009</v>
          </cell>
          <cell r="B505" t="str">
            <v>MORTERO 1:3 EN OBRA (GROUT)</v>
          </cell>
          <cell r="C505">
            <v>704304</v>
          </cell>
          <cell r="D505">
            <v>704304</v>
          </cell>
          <cell r="E505" t="str">
            <v>M3</v>
          </cell>
          <cell r="F505" t="str">
            <v>N.D</v>
          </cell>
          <cell r="G505">
            <v>545000</v>
          </cell>
        </row>
        <row r="506">
          <cell r="A506">
            <v>545000</v>
          </cell>
          <cell r="B506">
            <v>545000</v>
          </cell>
          <cell r="C506">
            <v>545000</v>
          </cell>
          <cell r="D506">
            <v>545000</v>
          </cell>
          <cell r="E506">
            <v>545000</v>
          </cell>
          <cell r="F506">
            <v>545000</v>
          </cell>
          <cell r="G506">
            <v>545000</v>
          </cell>
        </row>
        <row r="507">
          <cell r="A507" t="str">
            <v>1. COSTOS DIRECTOS</v>
          </cell>
          <cell r="B507">
            <v>545000</v>
          </cell>
          <cell r="C507">
            <v>545000</v>
          </cell>
          <cell r="D507">
            <v>545000</v>
          </cell>
          <cell r="E507">
            <v>545000</v>
          </cell>
          <cell r="F507">
            <v>545000</v>
          </cell>
          <cell r="G507">
            <v>545000</v>
          </cell>
        </row>
        <row r="508">
          <cell r="A508">
            <v>545000</v>
          </cell>
          <cell r="B508">
            <v>545000</v>
          </cell>
          <cell r="C508">
            <v>545000</v>
          </cell>
          <cell r="D508">
            <v>545000</v>
          </cell>
          <cell r="E508">
            <v>545000</v>
          </cell>
          <cell r="F508">
            <v>545000</v>
          </cell>
          <cell r="G508">
            <v>545000</v>
          </cell>
        </row>
        <row r="509">
          <cell r="A509" t="str">
            <v>I. EQUIPO</v>
          </cell>
          <cell r="B509">
            <v>545000</v>
          </cell>
          <cell r="C509">
            <v>545000</v>
          </cell>
          <cell r="D509">
            <v>545000</v>
          </cell>
          <cell r="E509">
            <v>545000</v>
          </cell>
          <cell r="F509">
            <v>545000</v>
          </cell>
          <cell r="G509">
            <v>545000</v>
          </cell>
        </row>
        <row r="510">
          <cell r="A510" t="str">
            <v>CÓDIGO</v>
          </cell>
          <cell r="B510" t="str">
            <v>DESCRIPCIÓN</v>
          </cell>
          <cell r="C510">
            <v>545000</v>
          </cell>
          <cell r="D510" t="str">
            <v>UNIDAD</v>
          </cell>
          <cell r="E510" t="str">
            <v>TARIFA</v>
          </cell>
          <cell r="F510" t="str">
            <v>RENDIMIENTO</v>
          </cell>
          <cell r="G510" t="str">
            <v>VR. UNITARIO</v>
          </cell>
        </row>
        <row r="511">
          <cell r="A511" t="str">
            <v>EQ004</v>
          </cell>
          <cell r="B511" t="str">
            <v>CONCRETADORA 1.5 SACOS A GASOLINA</v>
          </cell>
          <cell r="C511">
            <v>545000</v>
          </cell>
          <cell r="D511" t="str">
            <v>DÍA</v>
          </cell>
          <cell r="E511">
            <v>62000</v>
          </cell>
          <cell r="F511">
            <v>8</v>
          </cell>
          <cell r="G511">
            <v>7750</v>
          </cell>
        </row>
        <row r="512">
          <cell r="A512" t="str">
            <v>EQ001</v>
          </cell>
          <cell r="B512" t="str">
            <v>HERRAMIENTA MENOR (10% DE LA MANO DE OBRA)</v>
          </cell>
          <cell r="C512">
            <v>7750</v>
          </cell>
          <cell r="D512" t="str">
            <v>%</v>
          </cell>
          <cell r="E512">
            <v>0.1</v>
          </cell>
          <cell r="F512">
            <v>42654</v>
          </cell>
          <cell r="G512">
            <v>4265.4000000000005</v>
          </cell>
        </row>
        <row r="513">
          <cell r="A513">
            <v>4265.3984375</v>
          </cell>
          <cell r="B513">
            <v>4265.3984375</v>
          </cell>
          <cell r="C513">
            <v>4265.3984375</v>
          </cell>
          <cell r="D513">
            <v>4265.3984375</v>
          </cell>
          <cell r="E513">
            <v>4265.3984375</v>
          </cell>
          <cell r="F513" t="str">
            <v>SUBTOTAL</v>
          </cell>
          <cell r="G513">
            <v>12015.400000000001</v>
          </cell>
        </row>
        <row r="514">
          <cell r="A514">
            <v>12015.3984375</v>
          </cell>
          <cell r="B514">
            <v>12015.3984375</v>
          </cell>
          <cell r="C514">
            <v>12015.3984375</v>
          </cell>
          <cell r="D514">
            <v>12015.3984375</v>
          </cell>
          <cell r="E514">
            <v>12015.3984375</v>
          </cell>
          <cell r="F514">
            <v>12015.3984375</v>
          </cell>
          <cell r="G514">
            <v>12015.3984375</v>
          </cell>
        </row>
        <row r="515">
          <cell r="A515" t="str">
            <v>II. MATERIALES</v>
          </cell>
          <cell r="B515">
            <v>12015.3984375</v>
          </cell>
          <cell r="C515">
            <v>12015.3984375</v>
          </cell>
          <cell r="D515">
            <v>12015.3984375</v>
          </cell>
          <cell r="E515">
            <v>12015.3984375</v>
          </cell>
          <cell r="F515">
            <v>12015.3984375</v>
          </cell>
          <cell r="G515">
            <v>12015.3984375</v>
          </cell>
        </row>
        <row r="516">
          <cell r="A516" t="str">
            <v>CÓDIGO</v>
          </cell>
          <cell r="B516" t="str">
            <v>DESCRIPCIÓN</v>
          </cell>
          <cell r="C516" t="str">
            <v>UNIDAD</v>
          </cell>
          <cell r="D516" t="str">
            <v>CANTIDAD</v>
          </cell>
          <cell r="E516" t="str">
            <v>DESP.</v>
          </cell>
          <cell r="F516" t="str">
            <v>PRECIO UNIT.</v>
          </cell>
          <cell r="G516" t="str">
            <v>VR. UNITARIO</v>
          </cell>
        </row>
        <row r="517">
          <cell r="A517" t="str">
            <v>MA020</v>
          </cell>
          <cell r="B517" t="str">
            <v>CEMENTO GRIS (50 KG) PORTLAND TIPO I</v>
          </cell>
          <cell r="C517" t="str">
            <v>SC</v>
          </cell>
          <cell r="D517">
            <v>9.08</v>
          </cell>
          <cell r="E517">
            <v>0.05</v>
          </cell>
          <cell r="F517">
            <v>39000</v>
          </cell>
          <cell r="G517">
            <v>371826</v>
          </cell>
        </row>
        <row r="518">
          <cell r="A518" t="str">
            <v>MA023</v>
          </cell>
          <cell r="B518" t="str">
            <v>ARENA FINA PARA CONCRETOS</v>
          </cell>
          <cell r="C518" t="str">
            <v>M3</v>
          </cell>
          <cell r="D518">
            <v>1.0900000000000001</v>
          </cell>
          <cell r="E518">
            <v>0.05</v>
          </cell>
          <cell r="F518">
            <v>50000</v>
          </cell>
          <cell r="G518">
            <v>57225.000000000007</v>
          </cell>
        </row>
        <row r="519">
          <cell r="A519" t="str">
            <v>MA025</v>
          </cell>
          <cell r="B519" t="str">
            <v>AGUA</v>
          </cell>
          <cell r="C519" t="str">
            <v>LT</v>
          </cell>
          <cell r="D519">
            <v>185</v>
          </cell>
          <cell r="E519">
            <v>0.1</v>
          </cell>
          <cell r="F519">
            <v>85</v>
          </cell>
          <cell r="G519">
            <v>17297.5</v>
          </cell>
        </row>
        <row r="520">
          <cell r="A520">
            <v>17297.5</v>
          </cell>
          <cell r="B520">
            <v>17297.5</v>
          </cell>
          <cell r="C520">
            <v>17297.5</v>
          </cell>
          <cell r="D520">
            <v>17297.5</v>
          </cell>
          <cell r="E520">
            <v>17297.5</v>
          </cell>
          <cell r="F520" t="str">
            <v>SUBTOTAL</v>
          </cell>
          <cell r="G520">
            <v>446348.5</v>
          </cell>
        </row>
        <row r="521">
          <cell r="A521">
            <v>446348.5</v>
          </cell>
          <cell r="B521">
            <v>446348.5</v>
          </cell>
          <cell r="C521">
            <v>446348.5</v>
          </cell>
          <cell r="D521">
            <v>446348.5</v>
          </cell>
          <cell r="E521">
            <v>446348.5</v>
          </cell>
          <cell r="F521">
            <v>446348.5</v>
          </cell>
          <cell r="G521">
            <v>446348.5</v>
          </cell>
        </row>
        <row r="522">
          <cell r="A522" t="str">
            <v>III. TRANSPORTES</v>
          </cell>
          <cell r="B522">
            <v>446348.5</v>
          </cell>
          <cell r="C522">
            <v>446348.5</v>
          </cell>
          <cell r="D522">
            <v>446348.5</v>
          </cell>
          <cell r="E522">
            <v>446348.5</v>
          </cell>
          <cell r="F522">
            <v>446348.5</v>
          </cell>
          <cell r="G522">
            <v>446348.5</v>
          </cell>
        </row>
        <row r="523">
          <cell r="A523" t="str">
            <v>CÓDIGO</v>
          </cell>
          <cell r="B523" t="str">
            <v>DESCRIPCIÓN</v>
          </cell>
          <cell r="C523" t="str">
            <v>TIPO</v>
          </cell>
          <cell r="D523" t="str">
            <v>VOLUMEN/PESO</v>
          </cell>
          <cell r="E523" t="str">
            <v>DISTANCIA</v>
          </cell>
          <cell r="F523" t="str">
            <v>TARIFA</v>
          </cell>
          <cell r="G523" t="str">
            <v>VR. UNITARIO</v>
          </cell>
        </row>
        <row r="524">
          <cell r="A524" t="str">
            <v>TR002</v>
          </cell>
          <cell r="B524" t="str">
            <v>TRANSPORTE DE MATERIALES DE PLAYA (ARENILLON, PIEDRA RODADA DE RIO DMAX=3/4") 0-10KM</v>
          </cell>
          <cell r="C524" t="str">
            <v>PLAYA</v>
          </cell>
          <cell r="D524">
            <v>1.1445000000000001</v>
          </cell>
          <cell r="E524">
            <v>10</v>
          </cell>
          <cell r="F524">
            <v>3000</v>
          </cell>
          <cell r="G524">
            <v>34335</v>
          </cell>
        </row>
        <row r="525">
          <cell r="A525" t="str">
            <v>TR007</v>
          </cell>
          <cell r="B525" t="str">
            <v>TRANSPORTE DE INSUMOS GENERALES 0-10 KM</v>
          </cell>
          <cell r="C525" t="str">
            <v>INSUMOS</v>
          </cell>
          <cell r="D525">
            <v>0.45400000000000001</v>
          </cell>
          <cell r="E525">
            <v>5</v>
          </cell>
          <cell r="F525">
            <v>4250</v>
          </cell>
          <cell r="G525">
            <v>9647.5</v>
          </cell>
        </row>
        <row r="526">
          <cell r="A526">
            <v>9647.5</v>
          </cell>
          <cell r="B526">
            <v>9647.5</v>
          </cell>
          <cell r="C526">
            <v>9647.5</v>
          </cell>
          <cell r="D526">
            <v>9647.5</v>
          </cell>
          <cell r="E526">
            <v>9647.5</v>
          </cell>
          <cell r="F526" t="str">
            <v>SUBTOTAL</v>
          </cell>
          <cell r="G526">
            <v>43982.5</v>
          </cell>
        </row>
        <row r="527">
          <cell r="A527">
            <v>43982.5</v>
          </cell>
          <cell r="B527">
            <v>43982.5</v>
          </cell>
          <cell r="C527">
            <v>43982.5</v>
          </cell>
          <cell r="D527">
            <v>43982.5</v>
          </cell>
          <cell r="E527">
            <v>43982.5</v>
          </cell>
          <cell r="F527">
            <v>43982.5</v>
          </cell>
          <cell r="G527">
            <v>43982.5</v>
          </cell>
        </row>
        <row r="528">
          <cell r="A528" t="str">
            <v>IV. MANO DE OBRA</v>
          </cell>
          <cell r="B528">
            <v>43982.5</v>
          </cell>
          <cell r="C528">
            <v>43982.5</v>
          </cell>
          <cell r="D528">
            <v>43982.5</v>
          </cell>
          <cell r="E528">
            <v>43982.5</v>
          </cell>
          <cell r="F528">
            <v>43982.5</v>
          </cell>
          <cell r="G528">
            <v>43982.5</v>
          </cell>
        </row>
        <row r="529">
          <cell r="A529" t="str">
            <v>CÓDIGO</v>
          </cell>
          <cell r="B529" t="str">
            <v>CARGOS PERSONAL</v>
          </cell>
          <cell r="C529">
            <v>43982.5</v>
          </cell>
          <cell r="D529" t="str">
            <v>CANTIDAD</v>
          </cell>
          <cell r="E529" t="str">
            <v>JORNAL TOTAL</v>
          </cell>
          <cell r="F529" t="str">
            <v>RENDIMIENTO</v>
          </cell>
          <cell r="G529" t="str">
            <v>VR. UNITARIO</v>
          </cell>
        </row>
        <row r="530">
          <cell r="A530" t="str">
            <v>MO033</v>
          </cell>
          <cell r="B530" t="str">
            <v>OPERADOR EQUIPO LIVIANO</v>
          </cell>
          <cell r="C530">
            <v>43982.5</v>
          </cell>
          <cell r="D530">
            <v>1</v>
          </cell>
          <cell r="E530">
            <v>94854</v>
          </cell>
          <cell r="F530">
            <v>8</v>
          </cell>
          <cell r="G530">
            <v>11856.75</v>
          </cell>
        </row>
        <row r="531">
          <cell r="A531" t="str">
            <v>MO032</v>
          </cell>
          <cell r="B531" t="str">
            <v>AYUDANTE RASO</v>
          </cell>
          <cell r="C531">
            <v>11856.75</v>
          </cell>
          <cell r="D531">
            <v>3</v>
          </cell>
          <cell r="E531">
            <v>82126</v>
          </cell>
          <cell r="F531">
            <v>8</v>
          </cell>
          <cell r="G531">
            <v>30797.25</v>
          </cell>
        </row>
        <row r="532">
          <cell r="A532">
            <v>30797.25</v>
          </cell>
          <cell r="B532">
            <v>30797.25</v>
          </cell>
          <cell r="C532">
            <v>30797.25</v>
          </cell>
          <cell r="D532">
            <v>30797.25</v>
          </cell>
          <cell r="E532">
            <v>30797.25</v>
          </cell>
          <cell r="F532">
            <v>30797.25</v>
          </cell>
          <cell r="G532" t="str">
            <v/>
          </cell>
        </row>
        <row r="533">
          <cell r="A533" t="str">
            <v/>
          </cell>
          <cell r="B533">
            <v>30797.25</v>
          </cell>
          <cell r="C533">
            <v>30797.25</v>
          </cell>
          <cell r="D533">
            <v>30797.25</v>
          </cell>
          <cell r="E533" t="str">
            <v/>
          </cell>
          <cell r="F533" t="str">
            <v/>
          </cell>
          <cell r="G533" t="str">
            <v/>
          </cell>
        </row>
        <row r="534">
          <cell r="A534">
            <v>30797.25</v>
          </cell>
          <cell r="B534">
            <v>30797.25</v>
          </cell>
          <cell r="C534">
            <v>30797.25</v>
          </cell>
          <cell r="D534">
            <v>30797.25</v>
          </cell>
          <cell r="E534">
            <v>30797.25</v>
          </cell>
          <cell r="F534" t="str">
            <v>SUBTOTAL</v>
          </cell>
          <cell r="G534">
            <v>42654</v>
          </cell>
        </row>
        <row r="535">
          <cell r="A535">
            <v>42654</v>
          </cell>
          <cell r="B535">
            <v>42654</v>
          </cell>
          <cell r="C535">
            <v>42654</v>
          </cell>
          <cell r="D535">
            <v>42654</v>
          </cell>
          <cell r="E535">
            <v>42654</v>
          </cell>
          <cell r="F535">
            <v>42654</v>
          </cell>
          <cell r="G535">
            <v>42654</v>
          </cell>
        </row>
        <row r="536">
          <cell r="A536" t="str">
            <v>V. SERVICIOS</v>
          </cell>
          <cell r="B536">
            <v>42654</v>
          </cell>
          <cell r="C536">
            <v>42654</v>
          </cell>
          <cell r="D536">
            <v>42654</v>
          </cell>
          <cell r="E536">
            <v>42654</v>
          </cell>
          <cell r="F536">
            <v>42654</v>
          </cell>
          <cell r="G536">
            <v>42654</v>
          </cell>
        </row>
        <row r="537">
          <cell r="A537" t="str">
            <v>CÓDIGO</v>
          </cell>
          <cell r="B537" t="str">
            <v>DESCRIPCIÓN</v>
          </cell>
          <cell r="C537">
            <v>42654</v>
          </cell>
          <cell r="D537" t="str">
            <v>UNIDAD</v>
          </cell>
          <cell r="E537" t="str">
            <v>CANTIDAD</v>
          </cell>
          <cell r="F537" t="str">
            <v>PRECIO UNIT.</v>
          </cell>
          <cell r="G537" t="str">
            <v>VR. UNITARIO</v>
          </cell>
        </row>
        <row r="538">
          <cell r="A538" t="str">
            <v/>
          </cell>
          <cell r="B538">
            <v>42654</v>
          </cell>
          <cell r="C538">
            <v>42654</v>
          </cell>
          <cell r="D538" t="str">
            <v/>
          </cell>
          <cell r="E538">
            <v>42654</v>
          </cell>
          <cell r="F538" t="str">
            <v/>
          </cell>
          <cell r="G538" t="str">
            <v/>
          </cell>
        </row>
        <row r="539">
          <cell r="A539" t="str">
            <v/>
          </cell>
          <cell r="B539">
            <v>42654</v>
          </cell>
          <cell r="C539">
            <v>42654</v>
          </cell>
          <cell r="D539" t="str">
            <v/>
          </cell>
          <cell r="E539">
            <v>42654</v>
          </cell>
          <cell r="F539" t="str">
            <v/>
          </cell>
          <cell r="G539" t="str">
            <v/>
          </cell>
        </row>
        <row r="540">
          <cell r="A540" t="str">
            <v/>
          </cell>
          <cell r="B540">
            <v>42654</v>
          </cell>
          <cell r="C540">
            <v>42654</v>
          </cell>
          <cell r="D540" t="str">
            <v/>
          </cell>
          <cell r="E540">
            <v>42654</v>
          </cell>
          <cell r="F540" t="str">
            <v/>
          </cell>
          <cell r="G540" t="str">
            <v/>
          </cell>
        </row>
        <row r="541">
          <cell r="A541">
            <v>42654</v>
          </cell>
          <cell r="B541">
            <v>42654</v>
          </cell>
          <cell r="C541">
            <v>42654</v>
          </cell>
          <cell r="D541">
            <v>42654</v>
          </cell>
          <cell r="E541">
            <v>42654</v>
          </cell>
          <cell r="F541" t="str">
            <v>SUBTOTAL</v>
          </cell>
          <cell r="G541" t="str">
            <v/>
          </cell>
        </row>
        <row r="542">
          <cell r="A542">
            <v>42654</v>
          </cell>
          <cell r="B542">
            <v>42654</v>
          </cell>
          <cell r="C542">
            <v>42654</v>
          </cell>
          <cell r="D542">
            <v>42654</v>
          </cell>
          <cell r="E542">
            <v>42654</v>
          </cell>
          <cell r="F542">
            <v>42654</v>
          </cell>
          <cell r="G542">
            <v>42654</v>
          </cell>
        </row>
        <row r="543">
          <cell r="A543" t="str">
            <v>TOTAL COSTO DIRECTO</v>
          </cell>
          <cell r="B543">
            <v>42654</v>
          </cell>
          <cell r="C543">
            <v>42654</v>
          </cell>
          <cell r="D543">
            <v>42654</v>
          </cell>
          <cell r="E543">
            <v>42654</v>
          </cell>
          <cell r="F543">
            <v>42654</v>
          </cell>
          <cell r="G543">
            <v>545000</v>
          </cell>
        </row>
        <row r="544">
          <cell r="A544">
            <v>545000</v>
          </cell>
          <cell r="B544">
            <v>545000</v>
          </cell>
          <cell r="C544">
            <v>545000</v>
          </cell>
          <cell r="D544">
            <v>545000</v>
          </cell>
          <cell r="E544">
            <v>545000</v>
          </cell>
          <cell r="F544">
            <v>545000</v>
          </cell>
          <cell r="G544">
            <v>545000</v>
          </cell>
        </row>
        <row r="545">
          <cell r="A545" t="str">
            <v>2. COSTOS INDIRECTOS</v>
          </cell>
          <cell r="B545">
            <v>545000</v>
          </cell>
          <cell r="C545">
            <v>545000</v>
          </cell>
          <cell r="D545">
            <v>545000</v>
          </cell>
          <cell r="E545">
            <v>545000</v>
          </cell>
          <cell r="F545">
            <v>545000</v>
          </cell>
          <cell r="G545">
            <v>545000</v>
          </cell>
        </row>
        <row r="546">
          <cell r="A546">
            <v>545000</v>
          </cell>
          <cell r="B546">
            <v>545000</v>
          </cell>
          <cell r="C546">
            <v>545000</v>
          </cell>
          <cell r="D546">
            <v>545000</v>
          </cell>
          <cell r="E546">
            <v>545000</v>
          </cell>
          <cell r="F546">
            <v>545000</v>
          </cell>
          <cell r="G546">
            <v>545000</v>
          </cell>
        </row>
        <row r="547">
          <cell r="A547" t="str">
            <v>DESCRIPCIÓN</v>
          </cell>
          <cell r="B547">
            <v>545000</v>
          </cell>
          <cell r="C547">
            <v>545000</v>
          </cell>
          <cell r="D547">
            <v>545000</v>
          </cell>
          <cell r="E547">
            <v>545000</v>
          </cell>
          <cell r="F547" t="str">
            <v>PORCENTAJE</v>
          </cell>
          <cell r="G547" t="str">
            <v>VALOR TOTAL</v>
          </cell>
        </row>
        <row r="548">
          <cell r="A548" t="str">
            <v>ADMINISTRACION</v>
          </cell>
          <cell r="B548">
            <v>545000</v>
          </cell>
          <cell r="C548">
            <v>545000</v>
          </cell>
          <cell r="D548">
            <v>545000</v>
          </cell>
          <cell r="E548">
            <v>545000</v>
          </cell>
          <cell r="F548">
            <v>0.24229999999999999</v>
          </cell>
          <cell r="G548">
            <v>132053.5</v>
          </cell>
        </row>
        <row r="549">
          <cell r="A549" t="str">
            <v>IMPREVISTOS</v>
          </cell>
          <cell r="B549">
            <v>132053.5</v>
          </cell>
          <cell r="C549">
            <v>132053.5</v>
          </cell>
          <cell r="D549">
            <v>132053.5</v>
          </cell>
          <cell r="E549">
            <v>132053.5</v>
          </cell>
          <cell r="F549" t="str">
            <v/>
          </cell>
          <cell r="G549" t="str">
            <v/>
          </cell>
        </row>
        <row r="550">
          <cell r="A550" t="str">
            <v>UTILIDADES</v>
          </cell>
          <cell r="B550">
            <v>132053.5</v>
          </cell>
          <cell r="C550">
            <v>132053.5</v>
          </cell>
          <cell r="D550">
            <v>132053.5</v>
          </cell>
          <cell r="E550">
            <v>132053.5</v>
          </cell>
          <cell r="F550">
            <v>0.05</v>
          </cell>
          <cell r="G550">
            <v>27250</v>
          </cell>
        </row>
        <row r="551">
          <cell r="A551" t="str">
            <v>TOTAL COSTO INDIRECTO</v>
          </cell>
          <cell r="B551">
            <v>27250</v>
          </cell>
          <cell r="C551">
            <v>27250</v>
          </cell>
          <cell r="D551">
            <v>27250</v>
          </cell>
          <cell r="E551">
            <v>27250</v>
          </cell>
          <cell r="F551">
            <v>0.2923</v>
          </cell>
          <cell r="G551">
            <v>159304</v>
          </cell>
        </row>
        <row r="552">
          <cell r="A552">
            <v>159304</v>
          </cell>
          <cell r="B552">
            <v>159304</v>
          </cell>
          <cell r="C552">
            <v>159304</v>
          </cell>
          <cell r="D552">
            <v>159304</v>
          </cell>
          <cell r="E552">
            <v>159304</v>
          </cell>
          <cell r="F552">
            <v>159304</v>
          </cell>
          <cell r="G552">
            <v>159304</v>
          </cell>
        </row>
        <row r="553">
          <cell r="A553" t="str">
            <v>PRECIO UNITARIO TOTAL APROXIMADO AL PESO</v>
          </cell>
          <cell r="B553">
            <v>159304</v>
          </cell>
          <cell r="C553">
            <v>159304</v>
          </cell>
          <cell r="D553">
            <v>159304</v>
          </cell>
          <cell r="E553">
            <v>159304</v>
          </cell>
          <cell r="F553">
            <v>159304</v>
          </cell>
          <cell r="G553">
            <v>704304</v>
          </cell>
        </row>
        <row r="554">
          <cell r="A554">
            <v>704304</v>
          </cell>
          <cell r="B554">
            <v>704304</v>
          </cell>
          <cell r="C554">
            <v>704304</v>
          </cell>
          <cell r="D554">
            <v>704304</v>
          </cell>
          <cell r="E554">
            <v>704304</v>
          </cell>
          <cell r="F554">
            <v>704304</v>
          </cell>
          <cell r="G554">
            <v>704304</v>
          </cell>
        </row>
        <row r="555">
          <cell r="A555">
            <v>704304</v>
          </cell>
          <cell r="B555">
            <v>704304</v>
          </cell>
          <cell r="C555">
            <v>704304</v>
          </cell>
          <cell r="D555">
            <v>704304</v>
          </cell>
          <cell r="E555">
            <v>704304</v>
          </cell>
          <cell r="F555">
            <v>704304</v>
          </cell>
          <cell r="G555">
            <v>704304</v>
          </cell>
        </row>
        <row r="556">
          <cell r="A556">
            <v>704304</v>
          </cell>
          <cell r="B556" t="str">
            <v>SECRETARIA DE PLANEACIÓN E INFRAESTRUCTURA</v>
          </cell>
          <cell r="C556">
            <v>704304</v>
          </cell>
          <cell r="D556">
            <v>704304</v>
          </cell>
          <cell r="E556">
            <v>704304</v>
          </cell>
          <cell r="F556">
            <v>704304</v>
          </cell>
          <cell r="G556">
            <v>704304</v>
          </cell>
        </row>
        <row r="557">
          <cell r="A557">
            <v>704304</v>
          </cell>
          <cell r="B557">
            <v>704304</v>
          </cell>
          <cell r="C557">
            <v>704304</v>
          </cell>
          <cell r="D557">
            <v>704304</v>
          </cell>
          <cell r="E557">
            <v>704304</v>
          </cell>
          <cell r="F557">
            <v>704304</v>
          </cell>
          <cell r="G557">
            <v>704304</v>
          </cell>
        </row>
        <row r="558">
          <cell r="A558">
            <v>704304</v>
          </cell>
          <cell r="B558">
            <v>704304</v>
          </cell>
          <cell r="C558">
            <v>704304</v>
          </cell>
          <cell r="D558" t="str">
            <v>FIRMA RESPONSABLE</v>
          </cell>
          <cell r="E558">
            <v>704304</v>
          </cell>
          <cell r="F558">
            <v>704304</v>
          </cell>
          <cell r="G558">
            <v>704304</v>
          </cell>
        </row>
        <row r="560">
          <cell r="A560" t="str">
            <v>DEPARTAMENTO DE ANTIOQUIA</v>
          </cell>
          <cell r="B560">
            <v>704304</v>
          </cell>
          <cell r="C560">
            <v>704304</v>
          </cell>
          <cell r="D560">
            <v>704304</v>
          </cell>
          <cell r="E560">
            <v>704304</v>
          </cell>
          <cell r="F560" t="str">
            <v/>
          </cell>
          <cell r="G560">
            <v>704304</v>
          </cell>
        </row>
        <row r="561">
          <cell r="A561" t="str">
            <v>MUNICIPIO DE DABEIBA</v>
          </cell>
          <cell r="B561">
            <v>704304</v>
          </cell>
          <cell r="C561">
            <v>704304</v>
          </cell>
          <cell r="D561">
            <v>704304</v>
          </cell>
          <cell r="E561">
            <v>704304</v>
          </cell>
          <cell r="F561">
            <v>704304</v>
          </cell>
          <cell r="G561">
            <v>704304</v>
          </cell>
        </row>
        <row r="562">
          <cell r="A562" t="str">
            <v>CONSTRUCCION DE MUROS DE CONTENCION EN CONCRETO REFORZADO PARA EMERGENCIA EN LA VIA QUE CONDUCE AL CORREGIMIENTO DE URAMA  KM 0+22 (SECTOR LOS COCOS)  EN EL MUNICIPIO DE DABEIBA ANTIOQUIA.</v>
          </cell>
          <cell r="B562">
            <v>704304</v>
          </cell>
          <cell r="C562">
            <v>704304</v>
          </cell>
          <cell r="D562">
            <v>704304</v>
          </cell>
          <cell r="E562">
            <v>704304</v>
          </cell>
          <cell r="F562">
            <v>704304</v>
          </cell>
          <cell r="G562">
            <v>704304</v>
          </cell>
        </row>
        <row r="563">
          <cell r="A563">
            <v>704304</v>
          </cell>
          <cell r="B563">
            <v>704304</v>
          </cell>
          <cell r="C563">
            <v>704304</v>
          </cell>
          <cell r="D563">
            <v>704304</v>
          </cell>
          <cell r="E563">
            <v>704304</v>
          </cell>
          <cell r="F563">
            <v>704304</v>
          </cell>
          <cell r="G563">
            <v>704304</v>
          </cell>
        </row>
        <row r="564">
          <cell r="A564" t="str">
            <v>ANÁLISIS DE PRECIOS UNITARIOS</v>
          </cell>
          <cell r="B564">
            <v>704304</v>
          </cell>
          <cell r="C564">
            <v>704304</v>
          </cell>
          <cell r="D564">
            <v>704304</v>
          </cell>
          <cell r="E564">
            <v>704304</v>
          </cell>
          <cell r="F564">
            <v>704304</v>
          </cell>
          <cell r="G564">
            <v>704304</v>
          </cell>
        </row>
        <row r="565">
          <cell r="A565">
            <v>704304</v>
          </cell>
          <cell r="B565">
            <v>704304</v>
          </cell>
          <cell r="C565">
            <v>704304</v>
          </cell>
          <cell r="D565">
            <v>704304</v>
          </cell>
          <cell r="E565">
            <v>704304</v>
          </cell>
          <cell r="F565">
            <v>704304</v>
          </cell>
          <cell r="G565">
            <v>704304</v>
          </cell>
        </row>
        <row r="566">
          <cell r="A566" t="str">
            <v>ITEM</v>
          </cell>
          <cell r="B566" t="str">
            <v>DESCRIPCIÓN</v>
          </cell>
          <cell r="C566">
            <v>704304</v>
          </cell>
          <cell r="D566">
            <v>704304</v>
          </cell>
          <cell r="E566" t="str">
            <v>UNIDAD</v>
          </cell>
          <cell r="F566" t="str">
            <v>CANTIDAD</v>
          </cell>
          <cell r="G566" t="str">
            <v>COSTO DIRECTO</v>
          </cell>
        </row>
        <row r="567">
          <cell r="A567" t="str">
            <v>MA010</v>
          </cell>
          <cell r="B567" t="str">
            <v>MORTERO 1:3 EN OBRA (PEGA)</v>
          </cell>
          <cell r="C567">
            <v>704304</v>
          </cell>
          <cell r="D567">
            <v>704304</v>
          </cell>
          <cell r="E567" t="str">
            <v>M3</v>
          </cell>
          <cell r="F567" t="str">
            <v>N.D</v>
          </cell>
          <cell r="G567">
            <v>545000</v>
          </cell>
        </row>
        <row r="568">
          <cell r="A568">
            <v>545000</v>
          </cell>
          <cell r="B568">
            <v>545000</v>
          </cell>
          <cell r="C568">
            <v>545000</v>
          </cell>
          <cell r="D568">
            <v>545000</v>
          </cell>
          <cell r="E568">
            <v>545000</v>
          </cell>
          <cell r="F568">
            <v>545000</v>
          </cell>
          <cell r="G568">
            <v>545000</v>
          </cell>
        </row>
        <row r="569">
          <cell r="A569" t="str">
            <v>1. COSTOS DIRECTOS</v>
          </cell>
          <cell r="B569">
            <v>545000</v>
          </cell>
          <cell r="C569">
            <v>545000</v>
          </cell>
          <cell r="D569">
            <v>545000</v>
          </cell>
          <cell r="E569">
            <v>545000</v>
          </cell>
          <cell r="F569">
            <v>545000</v>
          </cell>
          <cell r="G569">
            <v>545000</v>
          </cell>
        </row>
        <row r="570">
          <cell r="A570">
            <v>545000</v>
          </cell>
          <cell r="B570">
            <v>545000</v>
          </cell>
          <cell r="C570">
            <v>545000</v>
          </cell>
          <cell r="D570">
            <v>545000</v>
          </cell>
          <cell r="E570">
            <v>545000</v>
          </cell>
          <cell r="F570">
            <v>545000</v>
          </cell>
          <cell r="G570">
            <v>545000</v>
          </cell>
        </row>
        <row r="571">
          <cell r="A571" t="str">
            <v>I. EQUIPO</v>
          </cell>
          <cell r="B571">
            <v>545000</v>
          </cell>
          <cell r="C571">
            <v>545000</v>
          </cell>
          <cell r="D571">
            <v>545000</v>
          </cell>
          <cell r="E571">
            <v>545000</v>
          </cell>
          <cell r="F571">
            <v>545000</v>
          </cell>
          <cell r="G571">
            <v>545000</v>
          </cell>
        </row>
        <row r="572">
          <cell r="A572" t="str">
            <v>CÓDIGO</v>
          </cell>
          <cell r="B572" t="str">
            <v>DESCRIPCIÓN</v>
          </cell>
          <cell r="C572">
            <v>545000</v>
          </cell>
          <cell r="D572" t="str">
            <v>UNIDAD</v>
          </cell>
          <cell r="E572" t="str">
            <v>TARIFA</v>
          </cell>
          <cell r="F572" t="str">
            <v>RENDIMIENTO</v>
          </cell>
          <cell r="G572" t="str">
            <v>VR. UNITARIO</v>
          </cell>
        </row>
        <row r="573">
          <cell r="A573" t="str">
            <v>EQ004</v>
          </cell>
          <cell r="B573" t="str">
            <v>CONCRETADORA 1.5 SACOS A GASOLINA</v>
          </cell>
          <cell r="C573">
            <v>545000</v>
          </cell>
          <cell r="D573" t="str">
            <v>DÍA</v>
          </cell>
          <cell r="E573">
            <v>62000</v>
          </cell>
          <cell r="F573">
            <v>8</v>
          </cell>
          <cell r="G573">
            <v>7750</v>
          </cell>
        </row>
        <row r="574">
          <cell r="A574" t="str">
            <v>EQ001</v>
          </cell>
          <cell r="B574" t="str">
            <v>HERRAMIENTA MENOR (10% DE LA MANO DE OBRA)</v>
          </cell>
          <cell r="C574">
            <v>7750</v>
          </cell>
          <cell r="D574" t="str">
            <v>%</v>
          </cell>
          <cell r="E574">
            <v>0.1</v>
          </cell>
          <cell r="F574">
            <v>42654</v>
          </cell>
          <cell r="G574">
            <v>4265.4000000000005</v>
          </cell>
        </row>
        <row r="575">
          <cell r="A575">
            <v>4265.3984375</v>
          </cell>
          <cell r="B575">
            <v>4265.3984375</v>
          </cell>
          <cell r="C575">
            <v>4265.3984375</v>
          </cell>
          <cell r="D575">
            <v>4265.3984375</v>
          </cell>
          <cell r="E575">
            <v>4265.3984375</v>
          </cell>
          <cell r="F575" t="str">
            <v>SUBTOTAL</v>
          </cell>
          <cell r="G575">
            <v>12015.400000000001</v>
          </cell>
        </row>
        <row r="576">
          <cell r="A576">
            <v>12015.3984375</v>
          </cell>
          <cell r="B576">
            <v>12015.3984375</v>
          </cell>
          <cell r="C576">
            <v>12015.3984375</v>
          </cell>
          <cell r="D576">
            <v>12015.3984375</v>
          </cell>
          <cell r="E576">
            <v>12015.3984375</v>
          </cell>
          <cell r="F576">
            <v>12015.3984375</v>
          </cell>
          <cell r="G576">
            <v>12015.3984375</v>
          </cell>
        </row>
        <row r="577">
          <cell r="A577" t="str">
            <v>II. MATERIALES</v>
          </cell>
          <cell r="B577">
            <v>12015.3984375</v>
          </cell>
          <cell r="C577">
            <v>12015.3984375</v>
          </cell>
          <cell r="D577">
            <v>12015.3984375</v>
          </cell>
          <cell r="E577">
            <v>12015.3984375</v>
          </cell>
          <cell r="F577">
            <v>12015.3984375</v>
          </cell>
          <cell r="G577">
            <v>12015.3984375</v>
          </cell>
        </row>
        <row r="578">
          <cell r="A578" t="str">
            <v>CÓDIGO</v>
          </cell>
          <cell r="B578" t="str">
            <v>DESCRIPCIÓN</v>
          </cell>
          <cell r="C578" t="str">
            <v>UNIDAD</v>
          </cell>
          <cell r="D578" t="str">
            <v>CANTIDAD</v>
          </cell>
          <cell r="E578" t="str">
            <v>DESP.</v>
          </cell>
          <cell r="F578" t="str">
            <v>PRECIO UNIT.</v>
          </cell>
          <cell r="G578" t="str">
            <v>VR. UNITARIO</v>
          </cell>
        </row>
        <row r="579">
          <cell r="A579" t="str">
            <v>MA020</v>
          </cell>
          <cell r="B579" t="str">
            <v>CEMENTO GRIS (50 KG) PORTLAND TIPO I</v>
          </cell>
          <cell r="C579" t="str">
            <v>SC</v>
          </cell>
          <cell r="D579">
            <v>9.08</v>
          </cell>
          <cell r="E579">
            <v>0.05</v>
          </cell>
          <cell r="F579">
            <v>39000</v>
          </cell>
          <cell r="G579">
            <v>371826</v>
          </cell>
        </row>
        <row r="580">
          <cell r="A580" t="str">
            <v>MA021</v>
          </cell>
          <cell r="B580" t="str">
            <v xml:space="preserve">ARENA DE PEGA </v>
          </cell>
          <cell r="C580" t="str">
            <v>M3</v>
          </cell>
          <cell r="D580">
            <v>1.0900000000000001</v>
          </cell>
          <cell r="E580">
            <v>0.05</v>
          </cell>
          <cell r="F580">
            <v>50000</v>
          </cell>
          <cell r="G580">
            <v>57225.000000000007</v>
          </cell>
        </row>
        <row r="581">
          <cell r="A581" t="str">
            <v>MA025</v>
          </cell>
          <cell r="B581" t="str">
            <v>AGUA</v>
          </cell>
          <cell r="C581" t="str">
            <v>LT</v>
          </cell>
          <cell r="D581">
            <v>185</v>
          </cell>
          <cell r="E581">
            <v>0.1</v>
          </cell>
          <cell r="F581">
            <v>85</v>
          </cell>
          <cell r="G581">
            <v>17297.5</v>
          </cell>
        </row>
        <row r="582">
          <cell r="A582">
            <v>17297.5</v>
          </cell>
          <cell r="B582">
            <v>17297.5</v>
          </cell>
          <cell r="C582">
            <v>17297.5</v>
          </cell>
          <cell r="D582">
            <v>17297.5</v>
          </cell>
          <cell r="E582">
            <v>17297.5</v>
          </cell>
          <cell r="F582" t="str">
            <v>SUBTOTAL</v>
          </cell>
          <cell r="G582">
            <v>446348.5</v>
          </cell>
        </row>
        <row r="583">
          <cell r="A583">
            <v>446348.5</v>
          </cell>
          <cell r="B583">
            <v>446348.5</v>
          </cell>
          <cell r="C583">
            <v>446348.5</v>
          </cell>
          <cell r="D583">
            <v>446348.5</v>
          </cell>
          <cell r="E583">
            <v>446348.5</v>
          </cell>
          <cell r="F583">
            <v>446348.5</v>
          </cell>
          <cell r="G583">
            <v>446348.5</v>
          </cell>
        </row>
        <row r="584">
          <cell r="A584" t="str">
            <v>III. TRANSPORTES</v>
          </cell>
          <cell r="B584">
            <v>446348.5</v>
          </cell>
          <cell r="C584">
            <v>446348.5</v>
          </cell>
          <cell r="D584">
            <v>446348.5</v>
          </cell>
          <cell r="E584">
            <v>446348.5</v>
          </cell>
          <cell r="F584">
            <v>446348.5</v>
          </cell>
          <cell r="G584">
            <v>446348.5</v>
          </cell>
        </row>
        <row r="585">
          <cell r="A585" t="str">
            <v>CÓDIGO</v>
          </cell>
          <cell r="B585" t="str">
            <v>DESCRIPCIÓN</v>
          </cell>
          <cell r="C585" t="str">
            <v>TIPO</v>
          </cell>
          <cell r="D585" t="str">
            <v>VOLUMEN/PESO</v>
          </cell>
          <cell r="E585" t="str">
            <v>DISTANCIA</v>
          </cell>
          <cell r="F585" t="str">
            <v>TARIFA</v>
          </cell>
          <cell r="G585" t="str">
            <v>VR. UNITARIO</v>
          </cell>
        </row>
        <row r="586">
          <cell r="A586" t="str">
            <v>TR002</v>
          </cell>
          <cell r="B586" t="str">
            <v>TRANSPORTE DE MATERIALES DE PLAYA (ARENILLON, PIEDRA RODADA DE RIO DMAX=3/4") 0-10KM</v>
          </cell>
          <cell r="C586" t="str">
            <v>PLAYA</v>
          </cell>
          <cell r="D586">
            <v>1.1445000000000001</v>
          </cell>
          <cell r="E586">
            <v>10</v>
          </cell>
          <cell r="F586">
            <v>3000</v>
          </cell>
          <cell r="G586">
            <v>34335</v>
          </cell>
        </row>
        <row r="587">
          <cell r="A587" t="str">
            <v>TR007</v>
          </cell>
          <cell r="B587" t="str">
            <v>TRANSPORTE DE INSUMOS GENERALES 0-10 KM</v>
          </cell>
          <cell r="C587" t="str">
            <v>INSUMOS</v>
          </cell>
          <cell r="D587">
            <v>0.45400000000000001</v>
          </cell>
          <cell r="E587">
            <v>5</v>
          </cell>
          <cell r="F587">
            <v>4250</v>
          </cell>
          <cell r="G587">
            <v>9647.5</v>
          </cell>
        </row>
        <row r="588">
          <cell r="A588">
            <v>9647.5</v>
          </cell>
          <cell r="B588">
            <v>9647.5</v>
          </cell>
          <cell r="C588">
            <v>9647.5</v>
          </cell>
          <cell r="D588">
            <v>9647.5</v>
          </cell>
          <cell r="E588">
            <v>9647.5</v>
          </cell>
          <cell r="F588" t="str">
            <v>SUBTOTAL</v>
          </cell>
          <cell r="G588">
            <v>43982.5</v>
          </cell>
        </row>
        <row r="589">
          <cell r="A589">
            <v>43982.5</v>
          </cell>
          <cell r="B589">
            <v>43982.5</v>
          </cell>
          <cell r="C589">
            <v>43982.5</v>
          </cell>
          <cell r="D589">
            <v>43982.5</v>
          </cell>
          <cell r="E589">
            <v>43982.5</v>
          </cell>
          <cell r="F589">
            <v>43982.5</v>
          </cell>
          <cell r="G589">
            <v>43982.5</v>
          </cell>
        </row>
        <row r="590">
          <cell r="A590" t="str">
            <v>IV. MANO DE OBRA</v>
          </cell>
          <cell r="B590">
            <v>43982.5</v>
          </cell>
          <cell r="C590">
            <v>43982.5</v>
          </cell>
          <cell r="D590">
            <v>43982.5</v>
          </cell>
          <cell r="E590">
            <v>43982.5</v>
          </cell>
          <cell r="F590">
            <v>43982.5</v>
          </cell>
          <cell r="G590">
            <v>43982.5</v>
          </cell>
        </row>
        <row r="591">
          <cell r="A591" t="str">
            <v>CÓDIGO</v>
          </cell>
          <cell r="B591" t="str">
            <v>CARGOS PERSONAL</v>
          </cell>
          <cell r="C591">
            <v>43982.5</v>
          </cell>
          <cell r="D591" t="str">
            <v>CANTIDAD</v>
          </cell>
          <cell r="E591" t="str">
            <v>JORNAL TOTAL</v>
          </cell>
          <cell r="F591" t="str">
            <v>RENDIMIENTO</v>
          </cell>
          <cell r="G591" t="str">
            <v>VR. UNITARIO</v>
          </cell>
        </row>
        <row r="592">
          <cell r="A592" t="str">
            <v>MO033</v>
          </cell>
          <cell r="B592" t="str">
            <v>OPERADOR EQUIPO LIVIANO</v>
          </cell>
          <cell r="C592">
            <v>43982.5</v>
          </cell>
          <cell r="D592">
            <v>1</v>
          </cell>
          <cell r="E592">
            <v>94854</v>
          </cell>
          <cell r="F592">
            <v>8</v>
          </cell>
          <cell r="G592">
            <v>11856.75</v>
          </cell>
        </row>
        <row r="593">
          <cell r="A593" t="str">
            <v>MO032</v>
          </cell>
          <cell r="B593" t="str">
            <v>AYUDANTE RASO</v>
          </cell>
          <cell r="C593">
            <v>11856.75</v>
          </cell>
          <cell r="D593">
            <v>3</v>
          </cell>
          <cell r="E593">
            <v>82126</v>
          </cell>
          <cell r="F593">
            <v>8</v>
          </cell>
          <cell r="G593">
            <v>30797.25</v>
          </cell>
        </row>
        <row r="594">
          <cell r="A594">
            <v>30797.25</v>
          </cell>
          <cell r="B594">
            <v>30797.25</v>
          </cell>
          <cell r="C594">
            <v>30797.25</v>
          </cell>
          <cell r="D594">
            <v>30797.25</v>
          </cell>
          <cell r="E594">
            <v>30797.25</v>
          </cell>
          <cell r="F594">
            <v>30797.25</v>
          </cell>
          <cell r="G594" t="str">
            <v/>
          </cell>
        </row>
        <row r="595">
          <cell r="A595" t="str">
            <v/>
          </cell>
          <cell r="B595">
            <v>30797.25</v>
          </cell>
          <cell r="C595">
            <v>30797.25</v>
          </cell>
          <cell r="D595">
            <v>30797.25</v>
          </cell>
          <cell r="E595" t="str">
            <v/>
          </cell>
          <cell r="F595" t="str">
            <v/>
          </cell>
          <cell r="G595" t="str">
            <v/>
          </cell>
        </row>
        <row r="596">
          <cell r="A596">
            <v>30797.25</v>
          </cell>
          <cell r="B596">
            <v>30797.25</v>
          </cell>
          <cell r="C596">
            <v>30797.25</v>
          </cell>
          <cell r="D596">
            <v>30797.25</v>
          </cell>
          <cell r="E596">
            <v>30797.25</v>
          </cell>
          <cell r="F596" t="str">
            <v>SUBTOTAL</v>
          </cell>
          <cell r="G596">
            <v>42654</v>
          </cell>
        </row>
        <row r="597">
          <cell r="A597">
            <v>42654</v>
          </cell>
          <cell r="B597">
            <v>42654</v>
          </cell>
          <cell r="C597">
            <v>42654</v>
          </cell>
          <cell r="D597">
            <v>42654</v>
          </cell>
          <cell r="E597">
            <v>42654</v>
          </cell>
          <cell r="F597">
            <v>42654</v>
          </cell>
          <cell r="G597">
            <v>42654</v>
          </cell>
        </row>
        <row r="598">
          <cell r="A598" t="str">
            <v>V. SERVICIOS</v>
          </cell>
          <cell r="B598">
            <v>42654</v>
          </cell>
          <cell r="C598">
            <v>42654</v>
          </cell>
          <cell r="D598">
            <v>42654</v>
          </cell>
          <cell r="E598">
            <v>42654</v>
          </cell>
          <cell r="F598">
            <v>42654</v>
          </cell>
          <cell r="G598">
            <v>42654</v>
          </cell>
        </row>
        <row r="599">
          <cell r="A599" t="str">
            <v>CÓDIGO</v>
          </cell>
          <cell r="B599" t="str">
            <v>DESCRIPCIÓN</v>
          </cell>
          <cell r="C599">
            <v>42654</v>
          </cell>
          <cell r="D599" t="str">
            <v>UNIDAD</v>
          </cell>
          <cell r="E599" t="str">
            <v>CANTIDAD</v>
          </cell>
          <cell r="F599" t="str">
            <v>PRECIO UNIT.</v>
          </cell>
          <cell r="G599" t="str">
            <v>VR. UNITARIO</v>
          </cell>
        </row>
        <row r="600">
          <cell r="A600" t="str">
            <v/>
          </cell>
          <cell r="B600">
            <v>42654</v>
          </cell>
          <cell r="C600">
            <v>42654</v>
          </cell>
          <cell r="D600" t="str">
            <v/>
          </cell>
          <cell r="E600">
            <v>42654</v>
          </cell>
          <cell r="F600" t="str">
            <v/>
          </cell>
          <cell r="G600" t="str">
            <v/>
          </cell>
        </row>
        <row r="601">
          <cell r="A601" t="str">
            <v/>
          </cell>
          <cell r="B601">
            <v>42654</v>
          </cell>
          <cell r="C601">
            <v>42654</v>
          </cell>
          <cell r="D601" t="str">
            <v/>
          </cell>
          <cell r="E601">
            <v>42654</v>
          </cell>
          <cell r="F601" t="str">
            <v/>
          </cell>
          <cell r="G601" t="str">
            <v/>
          </cell>
        </row>
        <row r="602">
          <cell r="A602" t="str">
            <v/>
          </cell>
          <cell r="B602">
            <v>42654</v>
          </cell>
          <cell r="C602">
            <v>42654</v>
          </cell>
          <cell r="D602" t="str">
            <v/>
          </cell>
          <cell r="E602">
            <v>42654</v>
          </cell>
          <cell r="F602" t="str">
            <v/>
          </cell>
          <cell r="G602" t="str">
            <v/>
          </cell>
        </row>
        <row r="603">
          <cell r="A603">
            <v>42654</v>
          </cell>
          <cell r="B603">
            <v>42654</v>
          </cell>
          <cell r="C603">
            <v>42654</v>
          </cell>
          <cell r="D603">
            <v>42654</v>
          </cell>
          <cell r="E603">
            <v>42654</v>
          </cell>
          <cell r="F603" t="str">
            <v>SUBTOTAL</v>
          </cell>
          <cell r="G603" t="str">
            <v/>
          </cell>
        </row>
        <row r="604">
          <cell r="A604">
            <v>42654</v>
          </cell>
          <cell r="B604">
            <v>42654</v>
          </cell>
          <cell r="C604">
            <v>42654</v>
          </cell>
          <cell r="D604">
            <v>42654</v>
          </cell>
          <cell r="E604">
            <v>42654</v>
          </cell>
          <cell r="F604">
            <v>42654</v>
          </cell>
          <cell r="G604">
            <v>42654</v>
          </cell>
        </row>
        <row r="605">
          <cell r="A605" t="str">
            <v>TOTAL COSTO DIRECTO</v>
          </cell>
          <cell r="B605">
            <v>42654</v>
          </cell>
          <cell r="C605">
            <v>42654</v>
          </cell>
          <cell r="D605">
            <v>42654</v>
          </cell>
          <cell r="E605">
            <v>42654</v>
          </cell>
          <cell r="F605">
            <v>42654</v>
          </cell>
          <cell r="G605">
            <v>545000</v>
          </cell>
        </row>
        <row r="606">
          <cell r="A606">
            <v>545000</v>
          </cell>
          <cell r="B606">
            <v>545000</v>
          </cell>
          <cell r="C606">
            <v>545000</v>
          </cell>
          <cell r="D606">
            <v>545000</v>
          </cell>
          <cell r="E606">
            <v>545000</v>
          </cell>
          <cell r="F606">
            <v>545000</v>
          </cell>
          <cell r="G606">
            <v>545000</v>
          </cell>
        </row>
        <row r="607">
          <cell r="A607" t="str">
            <v>2. COSTOS INDIRECTOS</v>
          </cell>
          <cell r="B607">
            <v>545000</v>
          </cell>
          <cell r="C607">
            <v>545000</v>
          </cell>
          <cell r="D607">
            <v>545000</v>
          </cell>
          <cell r="E607">
            <v>545000</v>
          </cell>
          <cell r="F607">
            <v>545000</v>
          </cell>
          <cell r="G607">
            <v>545000</v>
          </cell>
        </row>
        <row r="608">
          <cell r="A608">
            <v>545000</v>
          </cell>
          <cell r="B608">
            <v>545000</v>
          </cell>
          <cell r="C608">
            <v>545000</v>
          </cell>
          <cell r="D608">
            <v>545000</v>
          </cell>
          <cell r="E608">
            <v>545000</v>
          </cell>
          <cell r="F608">
            <v>545000</v>
          </cell>
          <cell r="G608">
            <v>545000</v>
          </cell>
        </row>
        <row r="609">
          <cell r="A609" t="str">
            <v>DESCRIPCIÓN</v>
          </cell>
          <cell r="B609">
            <v>545000</v>
          </cell>
          <cell r="C609">
            <v>545000</v>
          </cell>
          <cell r="D609">
            <v>545000</v>
          </cell>
          <cell r="E609">
            <v>545000</v>
          </cell>
          <cell r="F609" t="str">
            <v>PORCENTAJE</v>
          </cell>
          <cell r="G609" t="str">
            <v>VALOR TOTAL</v>
          </cell>
        </row>
        <row r="610">
          <cell r="A610" t="str">
            <v>ADMINISTRACION</v>
          </cell>
          <cell r="B610">
            <v>545000</v>
          </cell>
          <cell r="C610">
            <v>545000</v>
          </cell>
          <cell r="D610">
            <v>545000</v>
          </cell>
          <cell r="E610">
            <v>545000</v>
          </cell>
          <cell r="F610">
            <v>0.24229999999999999</v>
          </cell>
          <cell r="G610">
            <v>132053.5</v>
          </cell>
        </row>
        <row r="611">
          <cell r="A611" t="str">
            <v>IMPREVISTOS</v>
          </cell>
          <cell r="B611">
            <v>132053.5</v>
          </cell>
          <cell r="C611">
            <v>132053.5</v>
          </cell>
          <cell r="D611">
            <v>132053.5</v>
          </cell>
          <cell r="E611">
            <v>132053.5</v>
          </cell>
          <cell r="F611" t="str">
            <v/>
          </cell>
          <cell r="G611" t="str">
            <v/>
          </cell>
        </row>
        <row r="612">
          <cell r="A612" t="str">
            <v>UTILIDADES</v>
          </cell>
          <cell r="B612">
            <v>132053.5</v>
          </cell>
          <cell r="C612">
            <v>132053.5</v>
          </cell>
          <cell r="D612">
            <v>132053.5</v>
          </cell>
          <cell r="E612">
            <v>132053.5</v>
          </cell>
          <cell r="F612">
            <v>0.05</v>
          </cell>
          <cell r="G612">
            <v>27250</v>
          </cell>
        </row>
        <row r="613">
          <cell r="A613" t="str">
            <v>TOTAL COSTO INDIRECTO</v>
          </cell>
          <cell r="B613">
            <v>27250</v>
          </cell>
          <cell r="C613">
            <v>27250</v>
          </cell>
          <cell r="D613">
            <v>27250</v>
          </cell>
          <cell r="E613">
            <v>27250</v>
          </cell>
          <cell r="F613">
            <v>0.2923</v>
          </cell>
          <cell r="G613">
            <v>159304</v>
          </cell>
        </row>
        <row r="614">
          <cell r="A614">
            <v>159304</v>
          </cell>
          <cell r="B614">
            <v>159304</v>
          </cell>
          <cell r="C614">
            <v>159304</v>
          </cell>
          <cell r="D614">
            <v>159304</v>
          </cell>
          <cell r="E614">
            <v>159304</v>
          </cell>
          <cell r="F614">
            <v>159304</v>
          </cell>
          <cell r="G614">
            <v>159304</v>
          </cell>
        </row>
        <row r="615">
          <cell r="A615" t="str">
            <v>PRECIO UNITARIO TOTAL APROXIMADO AL PESO</v>
          </cell>
          <cell r="B615">
            <v>159304</v>
          </cell>
          <cell r="C615">
            <v>159304</v>
          </cell>
          <cell r="D615">
            <v>159304</v>
          </cell>
          <cell r="E615">
            <v>159304</v>
          </cell>
          <cell r="F615">
            <v>159304</v>
          </cell>
          <cell r="G615">
            <v>704304</v>
          </cell>
        </row>
        <row r="616">
          <cell r="A616">
            <v>704304</v>
          </cell>
          <cell r="B616">
            <v>704304</v>
          </cell>
          <cell r="C616">
            <v>704304</v>
          </cell>
          <cell r="D616">
            <v>704304</v>
          </cell>
          <cell r="E616">
            <v>704304</v>
          </cell>
          <cell r="F616">
            <v>704304</v>
          </cell>
          <cell r="G616">
            <v>704304</v>
          </cell>
        </row>
        <row r="617">
          <cell r="A617">
            <v>704304</v>
          </cell>
          <cell r="B617">
            <v>704304</v>
          </cell>
          <cell r="C617">
            <v>704304</v>
          </cell>
          <cell r="D617">
            <v>704304</v>
          </cell>
          <cell r="E617">
            <v>704304</v>
          </cell>
          <cell r="F617">
            <v>704304</v>
          </cell>
          <cell r="G617">
            <v>704304</v>
          </cell>
        </row>
        <row r="618">
          <cell r="A618">
            <v>704304</v>
          </cell>
          <cell r="B618" t="str">
            <v>SECRETARIA DE PLANEACIÓN E INFRAESTRUCTURA</v>
          </cell>
          <cell r="C618">
            <v>704304</v>
          </cell>
          <cell r="D618">
            <v>704304</v>
          </cell>
          <cell r="E618">
            <v>704304</v>
          </cell>
          <cell r="F618">
            <v>704304</v>
          </cell>
          <cell r="G618">
            <v>704304</v>
          </cell>
        </row>
        <row r="619">
          <cell r="A619">
            <v>704304</v>
          </cell>
          <cell r="B619">
            <v>704304</v>
          </cell>
          <cell r="C619">
            <v>704304</v>
          </cell>
          <cell r="D619">
            <v>704304</v>
          </cell>
          <cell r="E619">
            <v>704304</v>
          </cell>
          <cell r="F619">
            <v>704304</v>
          </cell>
          <cell r="G619">
            <v>704304</v>
          </cell>
        </row>
        <row r="620">
          <cell r="A620">
            <v>704304</v>
          </cell>
          <cell r="B620">
            <v>704304</v>
          </cell>
          <cell r="C620">
            <v>704304</v>
          </cell>
          <cell r="D620" t="str">
            <v>FIRMA RESPONSABLE</v>
          </cell>
          <cell r="E620">
            <v>704304</v>
          </cell>
          <cell r="F620">
            <v>704304</v>
          </cell>
          <cell r="G620">
            <v>704304</v>
          </cell>
        </row>
        <row r="622">
          <cell r="A622" t="str">
            <v>DEPARTAMENTO DE ANTIOQUIA</v>
          </cell>
          <cell r="B622">
            <v>704304</v>
          </cell>
          <cell r="C622">
            <v>704304</v>
          </cell>
          <cell r="D622">
            <v>704304</v>
          </cell>
          <cell r="E622">
            <v>704304</v>
          </cell>
          <cell r="F622" t="str">
            <v/>
          </cell>
          <cell r="G622">
            <v>704304</v>
          </cell>
        </row>
        <row r="623">
          <cell r="A623" t="str">
            <v>MUNICIPIO DE DABEIBA</v>
          </cell>
          <cell r="B623">
            <v>704304</v>
          </cell>
          <cell r="C623">
            <v>704304</v>
          </cell>
          <cell r="D623">
            <v>704304</v>
          </cell>
          <cell r="E623">
            <v>704304</v>
          </cell>
          <cell r="F623">
            <v>704304</v>
          </cell>
          <cell r="G623">
            <v>704304</v>
          </cell>
        </row>
        <row r="624">
          <cell r="A624" t="str">
            <v>CONSTRUCCION DE MUROS DE CONTENCION EN CONCRETO REFORZADO PARA EMERGENCIA EN LA VIA QUE CONDUCE AL CORREGIMIENTO DE URAMA  KM 0+22 (SECTOR LOS COCOS)  EN EL MUNICIPIO DE DABEIBA ANTIOQUIA.</v>
          </cell>
          <cell r="B624">
            <v>704304</v>
          </cell>
          <cell r="C624">
            <v>704304</v>
          </cell>
          <cell r="D624">
            <v>704304</v>
          </cell>
          <cell r="E624">
            <v>704304</v>
          </cell>
          <cell r="F624">
            <v>704304</v>
          </cell>
          <cell r="G624">
            <v>704304</v>
          </cell>
        </row>
        <row r="625">
          <cell r="A625">
            <v>704304</v>
          </cell>
          <cell r="B625">
            <v>704304</v>
          </cell>
          <cell r="C625">
            <v>704304</v>
          </cell>
          <cell r="D625">
            <v>704304</v>
          </cell>
          <cell r="E625">
            <v>704304</v>
          </cell>
          <cell r="F625">
            <v>704304</v>
          </cell>
          <cell r="G625">
            <v>704304</v>
          </cell>
        </row>
        <row r="626">
          <cell r="A626" t="str">
            <v>ANÁLISIS DE PRECIOS UNITARIOS</v>
          </cell>
          <cell r="B626">
            <v>704304</v>
          </cell>
          <cell r="C626">
            <v>704304</v>
          </cell>
          <cell r="D626">
            <v>704304</v>
          </cell>
          <cell r="E626">
            <v>704304</v>
          </cell>
          <cell r="F626">
            <v>704304</v>
          </cell>
          <cell r="G626">
            <v>704304</v>
          </cell>
        </row>
        <row r="627">
          <cell r="A627">
            <v>704304</v>
          </cell>
          <cell r="B627">
            <v>704304</v>
          </cell>
          <cell r="C627">
            <v>704304</v>
          </cell>
          <cell r="D627">
            <v>704304</v>
          </cell>
          <cell r="E627">
            <v>704304</v>
          </cell>
          <cell r="F627">
            <v>704304</v>
          </cell>
          <cell r="G627">
            <v>704304</v>
          </cell>
        </row>
        <row r="628">
          <cell r="A628" t="str">
            <v>ITEM</v>
          </cell>
          <cell r="B628" t="str">
            <v>DESCRIPCIÓN</v>
          </cell>
          <cell r="C628">
            <v>704304</v>
          </cell>
          <cell r="D628">
            <v>704304</v>
          </cell>
          <cell r="E628" t="str">
            <v>UNIDAD</v>
          </cell>
          <cell r="F628" t="str">
            <v>CANTIDAD</v>
          </cell>
          <cell r="G628" t="str">
            <v>COSTO DIRECTO</v>
          </cell>
        </row>
        <row r="629">
          <cell r="A629" t="str">
            <v>MA011</v>
          </cell>
          <cell r="B629" t="str">
            <v>MORTERO 1:4 EN OBRA (REVOQUE)</v>
          </cell>
          <cell r="C629">
            <v>704304</v>
          </cell>
          <cell r="D629">
            <v>704304</v>
          </cell>
          <cell r="E629" t="str">
            <v>M3</v>
          </cell>
          <cell r="F629" t="str">
            <v>N.D</v>
          </cell>
          <cell r="G629">
            <v>473855</v>
          </cell>
        </row>
        <row r="630">
          <cell r="A630">
            <v>473855</v>
          </cell>
          <cell r="B630">
            <v>473855</v>
          </cell>
          <cell r="C630">
            <v>473855</v>
          </cell>
          <cell r="D630">
            <v>473855</v>
          </cell>
          <cell r="E630">
            <v>473855</v>
          </cell>
          <cell r="F630">
            <v>473855</v>
          </cell>
          <cell r="G630">
            <v>473855</v>
          </cell>
        </row>
        <row r="631">
          <cell r="A631" t="str">
            <v>1. COSTOS DIRECTOS</v>
          </cell>
          <cell r="B631">
            <v>473855</v>
          </cell>
          <cell r="C631">
            <v>473855</v>
          </cell>
          <cell r="D631">
            <v>473855</v>
          </cell>
          <cell r="E631">
            <v>473855</v>
          </cell>
          <cell r="F631">
            <v>473855</v>
          </cell>
          <cell r="G631">
            <v>473855</v>
          </cell>
        </row>
        <row r="632">
          <cell r="A632">
            <v>473855</v>
          </cell>
          <cell r="B632">
            <v>473855</v>
          </cell>
          <cell r="C632">
            <v>473855</v>
          </cell>
          <cell r="D632">
            <v>473855</v>
          </cell>
          <cell r="E632">
            <v>473855</v>
          </cell>
          <cell r="F632">
            <v>473855</v>
          </cell>
          <cell r="G632">
            <v>473855</v>
          </cell>
        </row>
        <row r="633">
          <cell r="A633" t="str">
            <v>I. EQUIPO</v>
          </cell>
          <cell r="B633">
            <v>473855</v>
          </cell>
          <cell r="C633">
            <v>473855</v>
          </cell>
          <cell r="D633">
            <v>473855</v>
          </cell>
          <cell r="E633">
            <v>473855</v>
          </cell>
          <cell r="F633">
            <v>473855</v>
          </cell>
          <cell r="G633">
            <v>473855</v>
          </cell>
        </row>
        <row r="634">
          <cell r="A634" t="str">
            <v>CÓDIGO</v>
          </cell>
          <cell r="B634" t="str">
            <v>DESCRIPCIÓN</v>
          </cell>
          <cell r="C634">
            <v>473855</v>
          </cell>
          <cell r="D634" t="str">
            <v>UNIDAD</v>
          </cell>
          <cell r="E634" t="str">
            <v>TARIFA</v>
          </cell>
          <cell r="F634" t="str">
            <v>RENDIMIENTO</v>
          </cell>
          <cell r="G634" t="str">
            <v>VR. UNITARIO</v>
          </cell>
        </row>
        <row r="635">
          <cell r="A635" t="str">
            <v>EQ004</v>
          </cell>
          <cell r="B635" t="str">
            <v>CONCRETADORA 1.5 SACOS A GASOLINA</v>
          </cell>
          <cell r="C635">
            <v>473855</v>
          </cell>
          <cell r="D635" t="str">
            <v>DÍA</v>
          </cell>
          <cell r="E635">
            <v>62000</v>
          </cell>
          <cell r="F635">
            <v>8</v>
          </cell>
          <cell r="G635">
            <v>7750</v>
          </cell>
        </row>
        <row r="636">
          <cell r="A636" t="str">
            <v>EQ001</v>
          </cell>
          <cell r="B636" t="str">
            <v>HERRAMIENTA MENOR (10% DE LA MANO DE OBRA)</v>
          </cell>
          <cell r="C636">
            <v>7750</v>
          </cell>
          <cell r="D636" t="str">
            <v>%</v>
          </cell>
          <cell r="E636">
            <v>0.1</v>
          </cell>
          <cell r="F636">
            <v>42654</v>
          </cell>
          <cell r="G636">
            <v>4265.4000000000005</v>
          </cell>
        </row>
        <row r="637">
          <cell r="A637">
            <v>4265.3984375</v>
          </cell>
          <cell r="B637">
            <v>4265.3984375</v>
          </cell>
          <cell r="C637">
            <v>4265.3984375</v>
          </cell>
          <cell r="D637">
            <v>4265.3984375</v>
          </cell>
          <cell r="E637">
            <v>4265.3984375</v>
          </cell>
          <cell r="F637" t="str">
            <v>SUBTOTAL</v>
          </cell>
          <cell r="G637">
            <v>12015.400000000001</v>
          </cell>
        </row>
        <row r="638">
          <cell r="A638">
            <v>12015.3984375</v>
          </cell>
          <cell r="B638">
            <v>12015.3984375</v>
          </cell>
          <cell r="C638">
            <v>12015.3984375</v>
          </cell>
          <cell r="D638">
            <v>12015.3984375</v>
          </cell>
          <cell r="E638">
            <v>12015.3984375</v>
          </cell>
          <cell r="F638">
            <v>12015.3984375</v>
          </cell>
          <cell r="G638">
            <v>12015.3984375</v>
          </cell>
        </row>
        <row r="639">
          <cell r="A639" t="str">
            <v>II. MATERIALES</v>
          </cell>
          <cell r="B639">
            <v>12015.3984375</v>
          </cell>
          <cell r="C639">
            <v>12015.3984375</v>
          </cell>
          <cell r="D639">
            <v>12015.3984375</v>
          </cell>
          <cell r="E639">
            <v>12015.3984375</v>
          </cell>
          <cell r="F639">
            <v>12015.3984375</v>
          </cell>
          <cell r="G639">
            <v>12015.3984375</v>
          </cell>
        </row>
        <row r="640">
          <cell r="A640" t="str">
            <v>CÓDIGO</v>
          </cell>
          <cell r="B640" t="str">
            <v>DESCRIPCIÓN</v>
          </cell>
          <cell r="C640" t="str">
            <v>UNIDAD</v>
          </cell>
          <cell r="D640" t="str">
            <v>CANTIDAD</v>
          </cell>
          <cell r="E640" t="str">
            <v>DESP.</v>
          </cell>
          <cell r="F640" t="str">
            <v>PRECIO UNIT.</v>
          </cell>
          <cell r="G640" t="str">
            <v>VR. UNITARIO</v>
          </cell>
        </row>
        <row r="641">
          <cell r="A641" t="str">
            <v>MA020</v>
          </cell>
          <cell r="B641" t="str">
            <v>CEMENTO GRIS (50 KG) PORTLAND TIPO I</v>
          </cell>
          <cell r="C641" t="str">
            <v>SC</v>
          </cell>
          <cell r="D641">
            <v>7.28</v>
          </cell>
          <cell r="E641">
            <v>0.05</v>
          </cell>
          <cell r="F641">
            <v>39000</v>
          </cell>
          <cell r="G641">
            <v>298116</v>
          </cell>
        </row>
        <row r="642">
          <cell r="A642" t="str">
            <v>MA022</v>
          </cell>
          <cell r="B642" t="str">
            <v xml:space="preserve">ARENA DE REVOQUE </v>
          </cell>
          <cell r="C642" t="str">
            <v>M3</v>
          </cell>
          <cell r="D642">
            <v>1.1599999999999999</v>
          </cell>
          <cell r="E642">
            <v>0.05</v>
          </cell>
          <cell r="F642">
            <v>50000</v>
          </cell>
          <cell r="G642">
            <v>60899.999999999993</v>
          </cell>
        </row>
        <row r="643">
          <cell r="A643" t="str">
            <v>MA025</v>
          </cell>
          <cell r="B643" t="str">
            <v>AGUA</v>
          </cell>
          <cell r="C643" t="str">
            <v>LT</v>
          </cell>
          <cell r="D643">
            <v>170</v>
          </cell>
          <cell r="E643">
            <v>0.1</v>
          </cell>
          <cell r="F643">
            <v>85</v>
          </cell>
          <cell r="G643">
            <v>15895.000000000002</v>
          </cell>
        </row>
        <row r="644">
          <cell r="A644">
            <v>15895</v>
          </cell>
          <cell r="B644">
            <v>15895</v>
          </cell>
          <cell r="C644">
            <v>15895</v>
          </cell>
          <cell r="D644">
            <v>15895</v>
          </cell>
          <cell r="E644">
            <v>15895</v>
          </cell>
          <cell r="F644" t="str">
            <v>SUBTOTAL</v>
          </cell>
          <cell r="G644">
            <v>374911</v>
          </cell>
        </row>
        <row r="645">
          <cell r="A645">
            <v>374911</v>
          </cell>
          <cell r="B645">
            <v>374911</v>
          </cell>
          <cell r="C645">
            <v>374911</v>
          </cell>
          <cell r="D645">
            <v>374911</v>
          </cell>
          <cell r="E645">
            <v>374911</v>
          </cell>
          <cell r="F645">
            <v>374911</v>
          </cell>
          <cell r="G645">
            <v>374911</v>
          </cell>
        </row>
        <row r="646">
          <cell r="A646" t="str">
            <v>III. TRANSPORTES</v>
          </cell>
          <cell r="B646">
            <v>374911</v>
          </cell>
          <cell r="C646">
            <v>374911</v>
          </cell>
          <cell r="D646">
            <v>374911</v>
          </cell>
          <cell r="E646">
            <v>374911</v>
          </cell>
          <cell r="F646">
            <v>374911</v>
          </cell>
          <cell r="G646">
            <v>374911</v>
          </cell>
        </row>
        <row r="647">
          <cell r="A647" t="str">
            <v>CÓDIGO</v>
          </cell>
          <cell r="B647" t="str">
            <v>DESCRIPCIÓN</v>
          </cell>
          <cell r="C647" t="str">
            <v>TIPO</v>
          </cell>
          <cell r="D647" t="str">
            <v>VOLUMEN/PESO</v>
          </cell>
          <cell r="E647" t="str">
            <v>DISTANCIA</v>
          </cell>
          <cell r="F647" t="str">
            <v>TARIFA</v>
          </cell>
          <cell r="G647" t="str">
            <v>VR. UNITARIO</v>
          </cell>
        </row>
        <row r="648">
          <cell r="A648" t="str">
            <v>TR002</v>
          </cell>
          <cell r="B648" t="str">
            <v>TRANSPORTE DE MATERIALES DE PLAYA (ARENILLON, PIEDRA RODADA DE RIO DMAX=3/4") 0-10KM</v>
          </cell>
          <cell r="C648" t="str">
            <v>PLAYA</v>
          </cell>
          <cell r="D648">
            <v>1.218</v>
          </cell>
          <cell r="E648">
            <v>10</v>
          </cell>
          <cell r="F648">
            <v>3000</v>
          </cell>
          <cell r="G648">
            <v>36540</v>
          </cell>
        </row>
        <row r="649">
          <cell r="A649" t="str">
            <v>TR007</v>
          </cell>
          <cell r="B649" t="str">
            <v>TRANSPORTE DE INSUMOS GENERALES 0-10 KM</v>
          </cell>
          <cell r="C649" t="str">
            <v>INSUMOS</v>
          </cell>
          <cell r="D649">
            <v>0.36399999999999999</v>
          </cell>
          <cell r="E649">
            <v>5</v>
          </cell>
          <cell r="F649">
            <v>4250</v>
          </cell>
          <cell r="G649">
            <v>7734.9999999999991</v>
          </cell>
        </row>
        <row r="650">
          <cell r="A650">
            <v>7734.99609375</v>
          </cell>
          <cell r="B650">
            <v>7734.99609375</v>
          </cell>
          <cell r="C650">
            <v>7734.99609375</v>
          </cell>
          <cell r="D650">
            <v>7734.99609375</v>
          </cell>
          <cell r="E650">
            <v>7734.99609375</v>
          </cell>
          <cell r="F650" t="str">
            <v>SUBTOTAL</v>
          </cell>
          <cell r="G650">
            <v>44275</v>
          </cell>
        </row>
        <row r="651">
          <cell r="A651">
            <v>44275</v>
          </cell>
          <cell r="B651">
            <v>44275</v>
          </cell>
          <cell r="C651">
            <v>44275</v>
          </cell>
          <cell r="D651">
            <v>44275</v>
          </cell>
          <cell r="E651">
            <v>44275</v>
          </cell>
          <cell r="F651">
            <v>44275</v>
          </cell>
          <cell r="G651">
            <v>44275</v>
          </cell>
        </row>
        <row r="652">
          <cell r="A652" t="str">
            <v>IV. MANO DE OBRA</v>
          </cell>
          <cell r="B652">
            <v>44275</v>
          </cell>
          <cell r="C652">
            <v>44275</v>
          </cell>
          <cell r="D652">
            <v>44275</v>
          </cell>
          <cell r="E652">
            <v>44275</v>
          </cell>
          <cell r="F652">
            <v>44275</v>
          </cell>
          <cell r="G652">
            <v>44275</v>
          </cell>
        </row>
        <row r="653">
          <cell r="A653" t="str">
            <v>CÓDIGO</v>
          </cell>
          <cell r="B653" t="str">
            <v>CARGOS PERSONAL</v>
          </cell>
          <cell r="C653">
            <v>44275</v>
          </cell>
          <cell r="D653" t="str">
            <v>CANTIDAD</v>
          </cell>
          <cell r="E653" t="str">
            <v>JORNAL TOTAL</v>
          </cell>
          <cell r="F653" t="str">
            <v>RENDIMIENTO</v>
          </cell>
          <cell r="G653" t="str">
            <v>VR. UNITARIO</v>
          </cell>
        </row>
        <row r="654">
          <cell r="A654" t="str">
            <v>MO033</v>
          </cell>
          <cell r="B654" t="str">
            <v>OPERADOR EQUIPO LIVIANO</v>
          </cell>
          <cell r="C654">
            <v>44275</v>
          </cell>
          <cell r="D654">
            <v>1</v>
          </cell>
          <cell r="E654">
            <v>94854</v>
          </cell>
          <cell r="F654">
            <v>8</v>
          </cell>
          <cell r="G654">
            <v>11856.75</v>
          </cell>
        </row>
        <row r="655">
          <cell r="A655" t="str">
            <v>MO032</v>
          </cell>
          <cell r="B655" t="str">
            <v>AYUDANTE RASO</v>
          </cell>
          <cell r="C655">
            <v>11856.75</v>
          </cell>
          <cell r="D655">
            <v>3</v>
          </cell>
          <cell r="E655">
            <v>82126</v>
          </cell>
          <cell r="F655">
            <v>8</v>
          </cell>
          <cell r="G655">
            <v>30797.25</v>
          </cell>
        </row>
        <row r="656">
          <cell r="A656">
            <v>30797.25</v>
          </cell>
          <cell r="B656">
            <v>30797.25</v>
          </cell>
          <cell r="C656">
            <v>30797.25</v>
          </cell>
          <cell r="D656">
            <v>30797.25</v>
          </cell>
          <cell r="E656">
            <v>30797.25</v>
          </cell>
          <cell r="F656">
            <v>30797.25</v>
          </cell>
          <cell r="G656" t="str">
            <v/>
          </cell>
        </row>
        <row r="657">
          <cell r="A657" t="str">
            <v/>
          </cell>
          <cell r="B657">
            <v>30797.25</v>
          </cell>
          <cell r="C657">
            <v>30797.25</v>
          </cell>
          <cell r="D657">
            <v>30797.25</v>
          </cell>
          <cell r="E657" t="str">
            <v/>
          </cell>
          <cell r="F657" t="str">
            <v/>
          </cell>
          <cell r="G657" t="str">
            <v/>
          </cell>
        </row>
        <row r="658">
          <cell r="A658">
            <v>30797.25</v>
          </cell>
          <cell r="B658">
            <v>30797.25</v>
          </cell>
          <cell r="C658">
            <v>30797.25</v>
          </cell>
          <cell r="D658">
            <v>30797.25</v>
          </cell>
          <cell r="E658">
            <v>30797.25</v>
          </cell>
          <cell r="F658" t="str">
            <v>SUBTOTAL</v>
          </cell>
          <cell r="G658">
            <v>42654</v>
          </cell>
        </row>
        <row r="659">
          <cell r="A659">
            <v>42654</v>
          </cell>
          <cell r="B659">
            <v>42654</v>
          </cell>
          <cell r="C659">
            <v>42654</v>
          </cell>
          <cell r="D659">
            <v>42654</v>
          </cell>
          <cell r="E659">
            <v>42654</v>
          </cell>
          <cell r="F659">
            <v>42654</v>
          </cell>
          <cell r="G659">
            <v>42654</v>
          </cell>
        </row>
        <row r="660">
          <cell r="A660" t="str">
            <v>V. SERVICIOS</v>
          </cell>
          <cell r="B660">
            <v>42654</v>
          </cell>
          <cell r="C660">
            <v>42654</v>
          </cell>
          <cell r="D660">
            <v>42654</v>
          </cell>
          <cell r="E660">
            <v>42654</v>
          </cell>
          <cell r="F660">
            <v>42654</v>
          </cell>
          <cell r="G660">
            <v>42654</v>
          </cell>
        </row>
        <row r="661">
          <cell r="A661" t="str">
            <v>CÓDIGO</v>
          </cell>
          <cell r="B661" t="str">
            <v>DESCRIPCIÓN</v>
          </cell>
          <cell r="C661">
            <v>42654</v>
          </cell>
          <cell r="D661" t="str">
            <v>UNIDAD</v>
          </cell>
          <cell r="E661" t="str">
            <v>CANTIDAD</v>
          </cell>
          <cell r="F661" t="str">
            <v>PRECIO UNIT.</v>
          </cell>
          <cell r="G661" t="str">
            <v>VR. UNITARIO</v>
          </cell>
        </row>
        <row r="662">
          <cell r="A662" t="str">
            <v/>
          </cell>
          <cell r="B662">
            <v>42654</v>
          </cell>
          <cell r="C662">
            <v>42654</v>
          </cell>
          <cell r="D662" t="str">
            <v/>
          </cell>
          <cell r="E662">
            <v>42654</v>
          </cell>
          <cell r="F662" t="str">
            <v/>
          </cell>
          <cell r="G662" t="str">
            <v/>
          </cell>
        </row>
        <row r="663">
          <cell r="A663" t="str">
            <v/>
          </cell>
          <cell r="B663">
            <v>42654</v>
          </cell>
          <cell r="C663">
            <v>42654</v>
          </cell>
          <cell r="D663" t="str">
            <v/>
          </cell>
          <cell r="E663">
            <v>42654</v>
          </cell>
          <cell r="F663" t="str">
            <v/>
          </cell>
          <cell r="G663" t="str">
            <v/>
          </cell>
        </row>
        <row r="664">
          <cell r="A664" t="str">
            <v/>
          </cell>
          <cell r="B664">
            <v>42654</v>
          </cell>
          <cell r="C664">
            <v>42654</v>
          </cell>
          <cell r="D664" t="str">
            <v/>
          </cell>
          <cell r="E664">
            <v>42654</v>
          </cell>
          <cell r="F664" t="str">
            <v/>
          </cell>
          <cell r="G664" t="str">
            <v/>
          </cell>
        </row>
        <row r="665">
          <cell r="A665">
            <v>42654</v>
          </cell>
          <cell r="B665">
            <v>42654</v>
          </cell>
          <cell r="C665">
            <v>42654</v>
          </cell>
          <cell r="D665">
            <v>42654</v>
          </cell>
          <cell r="E665">
            <v>42654</v>
          </cell>
          <cell r="F665" t="str">
            <v>SUBTOTAL</v>
          </cell>
          <cell r="G665" t="str">
            <v/>
          </cell>
        </row>
        <row r="666">
          <cell r="A666">
            <v>42654</v>
          </cell>
          <cell r="B666">
            <v>42654</v>
          </cell>
          <cell r="C666">
            <v>42654</v>
          </cell>
          <cell r="D666">
            <v>42654</v>
          </cell>
          <cell r="E666">
            <v>42654</v>
          </cell>
          <cell r="F666">
            <v>42654</v>
          </cell>
          <cell r="G666">
            <v>42654</v>
          </cell>
        </row>
        <row r="667">
          <cell r="A667" t="str">
            <v>TOTAL COSTO DIRECTO</v>
          </cell>
          <cell r="B667">
            <v>42654</v>
          </cell>
          <cell r="C667">
            <v>42654</v>
          </cell>
          <cell r="D667">
            <v>42654</v>
          </cell>
          <cell r="E667">
            <v>42654</v>
          </cell>
          <cell r="F667">
            <v>42654</v>
          </cell>
          <cell r="G667">
            <v>473855</v>
          </cell>
        </row>
        <row r="668">
          <cell r="A668">
            <v>473855</v>
          </cell>
          <cell r="B668">
            <v>473855</v>
          </cell>
          <cell r="C668">
            <v>473855</v>
          </cell>
          <cell r="D668">
            <v>473855</v>
          </cell>
          <cell r="E668">
            <v>473855</v>
          </cell>
          <cell r="F668">
            <v>473855</v>
          </cell>
          <cell r="G668">
            <v>473855</v>
          </cell>
        </row>
        <row r="669">
          <cell r="A669" t="str">
            <v>2. COSTOS INDIRECTOS</v>
          </cell>
          <cell r="B669">
            <v>473855</v>
          </cell>
          <cell r="C669">
            <v>473855</v>
          </cell>
          <cell r="D669">
            <v>473855</v>
          </cell>
          <cell r="E669">
            <v>473855</v>
          </cell>
          <cell r="F669">
            <v>473855</v>
          </cell>
          <cell r="G669">
            <v>473855</v>
          </cell>
        </row>
        <row r="670">
          <cell r="A670">
            <v>473855</v>
          </cell>
          <cell r="B670">
            <v>473855</v>
          </cell>
          <cell r="C670">
            <v>473855</v>
          </cell>
          <cell r="D670">
            <v>473855</v>
          </cell>
          <cell r="E670">
            <v>473855</v>
          </cell>
          <cell r="F670">
            <v>473855</v>
          </cell>
          <cell r="G670">
            <v>473855</v>
          </cell>
        </row>
        <row r="671">
          <cell r="A671" t="str">
            <v>DESCRIPCIÓN</v>
          </cell>
          <cell r="B671">
            <v>473855</v>
          </cell>
          <cell r="C671">
            <v>473855</v>
          </cell>
          <cell r="D671">
            <v>473855</v>
          </cell>
          <cell r="E671">
            <v>473855</v>
          </cell>
          <cell r="F671" t="str">
            <v>PORCENTAJE</v>
          </cell>
          <cell r="G671" t="str">
            <v>VALOR TOTAL</v>
          </cell>
        </row>
        <row r="672">
          <cell r="A672" t="str">
            <v>ADMINISTRACION</v>
          </cell>
          <cell r="B672">
            <v>473855</v>
          </cell>
          <cell r="C672">
            <v>473855</v>
          </cell>
          <cell r="D672">
            <v>473855</v>
          </cell>
          <cell r="E672">
            <v>473855</v>
          </cell>
          <cell r="F672">
            <v>0.24229999999999999</v>
          </cell>
          <cell r="G672">
            <v>114815.0665</v>
          </cell>
        </row>
        <row r="673">
          <cell r="A673" t="str">
            <v>IMPREVISTOS</v>
          </cell>
          <cell r="B673">
            <v>114815.0625</v>
          </cell>
          <cell r="C673">
            <v>114815.0625</v>
          </cell>
          <cell r="D673">
            <v>114815.0625</v>
          </cell>
          <cell r="E673">
            <v>114815.0625</v>
          </cell>
          <cell r="F673" t="str">
            <v/>
          </cell>
          <cell r="G673" t="str">
            <v/>
          </cell>
        </row>
        <row r="674">
          <cell r="A674" t="str">
            <v>UTILIDADES</v>
          </cell>
          <cell r="B674">
            <v>114815.0625</v>
          </cell>
          <cell r="C674">
            <v>114815.0625</v>
          </cell>
          <cell r="D674">
            <v>114815.0625</v>
          </cell>
          <cell r="E674">
            <v>114815.0625</v>
          </cell>
          <cell r="F674">
            <v>0.05</v>
          </cell>
          <cell r="G674">
            <v>23692.75</v>
          </cell>
        </row>
        <row r="675">
          <cell r="A675" t="str">
            <v>TOTAL COSTO INDIRECTO</v>
          </cell>
          <cell r="B675">
            <v>23692.75</v>
          </cell>
          <cell r="C675">
            <v>23692.75</v>
          </cell>
          <cell r="D675">
            <v>23692.75</v>
          </cell>
          <cell r="E675">
            <v>23692.75</v>
          </cell>
          <cell r="F675">
            <v>0.2923</v>
          </cell>
          <cell r="G675">
            <v>138508</v>
          </cell>
        </row>
        <row r="676">
          <cell r="A676">
            <v>138508</v>
          </cell>
          <cell r="B676">
            <v>138508</v>
          </cell>
          <cell r="C676">
            <v>138508</v>
          </cell>
          <cell r="D676">
            <v>138508</v>
          </cell>
          <cell r="E676">
            <v>138508</v>
          </cell>
          <cell r="F676">
            <v>138508</v>
          </cell>
          <cell r="G676">
            <v>138508</v>
          </cell>
        </row>
        <row r="677">
          <cell r="A677" t="str">
            <v>PRECIO UNITARIO TOTAL APROXIMADO AL PESO</v>
          </cell>
          <cell r="B677">
            <v>138508</v>
          </cell>
          <cell r="C677">
            <v>138508</v>
          </cell>
          <cell r="D677">
            <v>138508</v>
          </cell>
          <cell r="E677">
            <v>138508</v>
          </cell>
          <cell r="F677">
            <v>138508</v>
          </cell>
          <cell r="G677">
            <v>612363</v>
          </cell>
        </row>
        <row r="678">
          <cell r="A678">
            <v>612363</v>
          </cell>
          <cell r="B678">
            <v>612363</v>
          </cell>
          <cell r="C678">
            <v>612363</v>
          </cell>
          <cell r="D678">
            <v>612363</v>
          </cell>
          <cell r="E678">
            <v>612363</v>
          </cell>
          <cell r="F678">
            <v>612363</v>
          </cell>
          <cell r="G678">
            <v>612363</v>
          </cell>
        </row>
        <row r="679">
          <cell r="A679">
            <v>612363</v>
          </cell>
          <cell r="B679">
            <v>612363</v>
          </cell>
          <cell r="C679">
            <v>612363</v>
          </cell>
          <cell r="D679">
            <v>612363</v>
          </cell>
          <cell r="E679">
            <v>612363</v>
          </cell>
          <cell r="F679">
            <v>612363</v>
          </cell>
          <cell r="G679">
            <v>612363</v>
          </cell>
        </row>
        <row r="680">
          <cell r="A680">
            <v>612363</v>
          </cell>
          <cell r="B680" t="str">
            <v>SECRETARIA DE PLANEACIÓN E INFRAESTRUCTURA</v>
          </cell>
          <cell r="C680">
            <v>612363</v>
          </cell>
          <cell r="D680">
            <v>612363</v>
          </cell>
          <cell r="E680">
            <v>612363</v>
          </cell>
          <cell r="F680">
            <v>612363</v>
          </cell>
          <cell r="G680">
            <v>612363</v>
          </cell>
        </row>
        <row r="681">
          <cell r="A681">
            <v>612363</v>
          </cell>
          <cell r="B681">
            <v>612363</v>
          </cell>
          <cell r="C681">
            <v>612363</v>
          </cell>
          <cell r="D681">
            <v>612363</v>
          </cell>
          <cell r="E681">
            <v>612363</v>
          </cell>
          <cell r="F681">
            <v>612363</v>
          </cell>
          <cell r="G681">
            <v>612363</v>
          </cell>
        </row>
        <row r="682">
          <cell r="A682">
            <v>612363</v>
          </cell>
          <cell r="B682">
            <v>612363</v>
          </cell>
          <cell r="C682">
            <v>612363</v>
          </cell>
          <cell r="D682" t="str">
            <v>FIRMA RESPONSABLE</v>
          </cell>
          <cell r="E682">
            <v>612363</v>
          </cell>
          <cell r="F682">
            <v>612363</v>
          </cell>
          <cell r="G682">
            <v>612363</v>
          </cell>
        </row>
        <row r="684">
          <cell r="A684" t="str">
            <v>DEPARTAMENTO DE ANTIOQUIA</v>
          </cell>
          <cell r="B684">
            <v>612363</v>
          </cell>
          <cell r="C684">
            <v>612363</v>
          </cell>
          <cell r="D684">
            <v>612363</v>
          </cell>
          <cell r="E684">
            <v>612363</v>
          </cell>
          <cell r="F684" t="str">
            <v/>
          </cell>
          <cell r="G684">
            <v>612363</v>
          </cell>
        </row>
        <row r="685">
          <cell r="A685" t="str">
            <v>MUNICIPIO DE DABEIBA</v>
          </cell>
          <cell r="B685">
            <v>612363</v>
          </cell>
          <cell r="C685">
            <v>612363</v>
          </cell>
          <cell r="D685">
            <v>612363</v>
          </cell>
          <cell r="E685">
            <v>612363</v>
          </cell>
          <cell r="F685">
            <v>612363</v>
          </cell>
          <cell r="G685">
            <v>612363</v>
          </cell>
        </row>
        <row r="686">
          <cell r="A686" t="str">
            <v>CONSTRUCCION DE MUROS DE CONTENCION EN CONCRETO REFORZADO PARA EMERGENCIA EN LA VIA QUE CONDUCE AL CORREGIMIENTO DE URAMA  KM 0+22 (SECTOR LOS COCOS)  EN EL MUNICIPIO DE DABEIBA ANTIOQUIA.</v>
          </cell>
          <cell r="B686">
            <v>612363</v>
          </cell>
          <cell r="C686">
            <v>612363</v>
          </cell>
          <cell r="D686">
            <v>612363</v>
          </cell>
          <cell r="E686">
            <v>612363</v>
          </cell>
          <cell r="F686">
            <v>612363</v>
          </cell>
          <cell r="G686">
            <v>612363</v>
          </cell>
        </row>
        <row r="687">
          <cell r="A687">
            <v>612363</v>
          </cell>
          <cell r="B687">
            <v>612363</v>
          </cell>
          <cell r="C687">
            <v>612363</v>
          </cell>
          <cell r="D687">
            <v>612363</v>
          </cell>
          <cell r="E687">
            <v>612363</v>
          </cell>
          <cell r="F687">
            <v>612363</v>
          </cell>
          <cell r="G687">
            <v>612363</v>
          </cell>
        </row>
        <row r="688">
          <cell r="A688" t="str">
            <v>ANÁLISIS DE PRECIOS UNITARIOS</v>
          </cell>
          <cell r="B688">
            <v>612363</v>
          </cell>
          <cell r="C688">
            <v>612363</v>
          </cell>
          <cell r="D688">
            <v>612363</v>
          </cell>
          <cell r="E688">
            <v>612363</v>
          </cell>
          <cell r="F688">
            <v>612363</v>
          </cell>
          <cell r="G688">
            <v>612363</v>
          </cell>
        </row>
        <row r="689">
          <cell r="A689">
            <v>612363</v>
          </cell>
          <cell r="B689">
            <v>612363</v>
          </cell>
          <cell r="C689">
            <v>612363</v>
          </cell>
          <cell r="D689">
            <v>612363</v>
          </cell>
          <cell r="E689">
            <v>612363</v>
          </cell>
          <cell r="F689">
            <v>612363</v>
          </cell>
          <cell r="G689">
            <v>612363</v>
          </cell>
        </row>
        <row r="690">
          <cell r="A690" t="str">
            <v>ITEM</v>
          </cell>
          <cell r="B690" t="str">
            <v>DESCRIPCIÓN</v>
          </cell>
          <cell r="C690">
            <v>612363</v>
          </cell>
          <cell r="D690">
            <v>612363</v>
          </cell>
          <cell r="E690" t="str">
            <v>UNIDAD</v>
          </cell>
          <cell r="F690" t="str">
            <v>CANTIDAD</v>
          </cell>
          <cell r="G690" t="str">
            <v>COSTO DIRECTO</v>
          </cell>
        </row>
        <row r="691">
          <cell r="A691" t="str">
            <v>MA012</v>
          </cell>
          <cell r="B691" t="str">
            <v>MORTERO 1:4 EN OBRA (GROUT)</v>
          </cell>
          <cell r="C691">
            <v>612363</v>
          </cell>
          <cell r="D691">
            <v>612363</v>
          </cell>
          <cell r="E691" t="str">
            <v>M3</v>
          </cell>
          <cell r="F691" t="str">
            <v>N.D</v>
          </cell>
          <cell r="G691">
            <v>473855</v>
          </cell>
        </row>
        <row r="692">
          <cell r="A692">
            <v>473855</v>
          </cell>
          <cell r="B692">
            <v>473855</v>
          </cell>
          <cell r="C692">
            <v>473855</v>
          </cell>
          <cell r="D692">
            <v>473855</v>
          </cell>
          <cell r="E692">
            <v>473855</v>
          </cell>
          <cell r="F692">
            <v>473855</v>
          </cell>
          <cell r="G692">
            <v>473855</v>
          </cell>
        </row>
        <row r="693">
          <cell r="A693" t="str">
            <v>1. COSTOS DIRECTOS</v>
          </cell>
          <cell r="B693">
            <v>473855</v>
          </cell>
          <cell r="C693">
            <v>473855</v>
          </cell>
          <cell r="D693">
            <v>473855</v>
          </cell>
          <cell r="E693">
            <v>473855</v>
          </cell>
          <cell r="F693">
            <v>473855</v>
          </cell>
          <cell r="G693">
            <v>473855</v>
          </cell>
        </row>
        <row r="694">
          <cell r="A694">
            <v>473855</v>
          </cell>
          <cell r="B694">
            <v>473855</v>
          </cell>
          <cell r="C694">
            <v>473855</v>
          </cell>
          <cell r="D694">
            <v>473855</v>
          </cell>
          <cell r="E694">
            <v>473855</v>
          </cell>
          <cell r="F694">
            <v>473855</v>
          </cell>
          <cell r="G694">
            <v>473855</v>
          </cell>
        </row>
        <row r="695">
          <cell r="A695" t="str">
            <v>I. EQUIPO</v>
          </cell>
          <cell r="B695">
            <v>473855</v>
          </cell>
          <cell r="C695">
            <v>473855</v>
          </cell>
          <cell r="D695">
            <v>473855</v>
          </cell>
          <cell r="E695">
            <v>473855</v>
          </cell>
          <cell r="F695">
            <v>473855</v>
          </cell>
          <cell r="G695">
            <v>473855</v>
          </cell>
        </row>
        <row r="696">
          <cell r="A696" t="str">
            <v>CÓDIGO</v>
          </cell>
          <cell r="B696" t="str">
            <v>DESCRIPCIÓN</v>
          </cell>
          <cell r="C696">
            <v>473855</v>
          </cell>
          <cell r="D696" t="str">
            <v>UNIDAD</v>
          </cell>
          <cell r="E696" t="str">
            <v>TARIFA</v>
          </cell>
          <cell r="F696" t="str">
            <v>RENDIMIENTO</v>
          </cell>
          <cell r="G696" t="str">
            <v>VR. UNITARIO</v>
          </cell>
        </row>
        <row r="697">
          <cell r="A697" t="str">
            <v>EQ004</v>
          </cell>
          <cell r="B697" t="str">
            <v>CONCRETADORA 1.5 SACOS A GASOLINA</v>
          </cell>
          <cell r="C697">
            <v>473855</v>
          </cell>
          <cell r="D697" t="str">
            <v>DÍA</v>
          </cell>
          <cell r="E697">
            <v>62000</v>
          </cell>
          <cell r="F697">
            <v>8</v>
          </cell>
          <cell r="G697">
            <v>7750</v>
          </cell>
        </row>
        <row r="698">
          <cell r="A698" t="str">
            <v>EQ001</v>
          </cell>
          <cell r="B698" t="str">
            <v>HERRAMIENTA MENOR (10% DE LA MANO DE OBRA)</v>
          </cell>
          <cell r="C698">
            <v>7750</v>
          </cell>
          <cell r="D698" t="str">
            <v>%</v>
          </cell>
          <cell r="E698">
            <v>0.1</v>
          </cell>
          <cell r="F698">
            <v>42654</v>
          </cell>
          <cell r="G698">
            <v>4265.4000000000005</v>
          </cell>
        </row>
        <row r="699">
          <cell r="A699">
            <v>4265.3984375</v>
          </cell>
          <cell r="B699">
            <v>4265.3984375</v>
          </cell>
          <cell r="C699">
            <v>4265.3984375</v>
          </cell>
          <cell r="D699">
            <v>4265.3984375</v>
          </cell>
          <cell r="E699">
            <v>4265.3984375</v>
          </cell>
          <cell r="F699" t="str">
            <v>SUBTOTAL</v>
          </cell>
          <cell r="G699">
            <v>12015.400000000001</v>
          </cell>
        </row>
        <row r="700">
          <cell r="A700">
            <v>12015.3984375</v>
          </cell>
          <cell r="B700">
            <v>12015.3984375</v>
          </cell>
          <cell r="C700">
            <v>12015.3984375</v>
          </cell>
          <cell r="D700">
            <v>12015.3984375</v>
          </cell>
          <cell r="E700">
            <v>12015.3984375</v>
          </cell>
          <cell r="F700">
            <v>12015.3984375</v>
          </cell>
          <cell r="G700">
            <v>12015.3984375</v>
          </cell>
        </row>
        <row r="701">
          <cell r="A701" t="str">
            <v>II. MATERIALES</v>
          </cell>
          <cell r="B701">
            <v>12015.3984375</v>
          </cell>
          <cell r="C701">
            <v>12015.3984375</v>
          </cell>
          <cell r="D701">
            <v>12015.3984375</v>
          </cell>
          <cell r="E701">
            <v>12015.3984375</v>
          </cell>
          <cell r="F701">
            <v>12015.3984375</v>
          </cell>
          <cell r="G701">
            <v>12015.3984375</v>
          </cell>
        </row>
        <row r="702">
          <cell r="A702" t="str">
            <v>CÓDIGO</v>
          </cell>
          <cell r="B702" t="str">
            <v>DESCRIPCIÓN</v>
          </cell>
          <cell r="C702" t="str">
            <v>UNIDAD</v>
          </cell>
          <cell r="D702" t="str">
            <v>CANTIDAD</v>
          </cell>
          <cell r="E702" t="str">
            <v>DESP.</v>
          </cell>
          <cell r="F702" t="str">
            <v>PRECIO UNIT.</v>
          </cell>
          <cell r="G702" t="str">
            <v>VR. UNITARIO</v>
          </cell>
        </row>
        <row r="703">
          <cell r="A703" t="str">
            <v>MA020</v>
          </cell>
          <cell r="B703" t="str">
            <v>CEMENTO GRIS (50 KG) PORTLAND TIPO I</v>
          </cell>
          <cell r="C703" t="str">
            <v>SC</v>
          </cell>
          <cell r="D703">
            <v>7.28</v>
          </cell>
          <cell r="E703">
            <v>0.05</v>
          </cell>
          <cell r="F703">
            <v>39000</v>
          </cell>
          <cell r="G703">
            <v>298116</v>
          </cell>
        </row>
        <row r="704">
          <cell r="A704" t="str">
            <v>MA023</v>
          </cell>
          <cell r="B704" t="str">
            <v>ARENA FINA PARA CONCRETOS</v>
          </cell>
          <cell r="C704" t="str">
            <v>M3</v>
          </cell>
          <cell r="D704">
            <v>1.1599999999999999</v>
          </cell>
          <cell r="E704">
            <v>0.05</v>
          </cell>
          <cell r="F704">
            <v>50000</v>
          </cell>
          <cell r="G704">
            <v>60899.999999999993</v>
          </cell>
        </row>
        <row r="705">
          <cell r="A705" t="str">
            <v>MA025</v>
          </cell>
          <cell r="B705" t="str">
            <v>AGUA</v>
          </cell>
          <cell r="C705" t="str">
            <v>LT</v>
          </cell>
          <cell r="D705">
            <v>170</v>
          </cell>
          <cell r="E705">
            <v>0.1</v>
          </cell>
          <cell r="F705">
            <v>85</v>
          </cell>
          <cell r="G705">
            <v>15895.000000000002</v>
          </cell>
        </row>
        <row r="706">
          <cell r="A706">
            <v>15895</v>
          </cell>
          <cell r="B706">
            <v>15895</v>
          </cell>
          <cell r="C706">
            <v>15895</v>
          </cell>
          <cell r="D706">
            <v>15895</v>
          </cell>
          <cell r="E706">
            <v>15895</v>
          </cell>
          <cell r="F706" t="str">
            <v>SUBTOTAL</v>
          </cell>
          <cell r="G706">
            <v>374911</v>
          </cell>
        </row>
        <row r="707">
          <cell r="A707">
            <v>374911</v>
          </cell>
          <cell r="B707">
            <v>374911</v>
          </cell>
          <cell r="C707">
            <v>374911</v>
          </cell>
          <cell r="D707">
            <v>374911</v>
          </cell>
          <cell r="E707">
            <v>374911</v>
          </cell>
          <cell r="F707">
            <v>374911</v>
          </cell>
          <cell r="G707">
            <v>374911</v>
          </cell>
        </row>
        <row r="708">
          <cell r="A708" t="str">
            <v>III. TRANSPORTES</v>
          </cell>
          <cell r="B708">
            <v>374911</v>
          </cell>
          <cell r="C708">
            <v>374911</v>
          </cell>
          <cell r="D708">
            <v>374911</v>
          </cell>
          <cell r="E708">
            <v>374911</v>
          </cell>
          <cell r="F708">
            <v>374911</v>
          </cell>
          <cell r="G708">
            <v>374911</v>
          </cell>
        </row>
        <row r="709">
          <cell r="A709" t="str">
            <v>CÓDIGO</v>
          </cell>
          <cell r="B709" t="str">
            <v>DESCRIPCIÓN</v>
          </cell>
          <cell r="C709" t="str">
            <v>TIPO</v>
          </cell>
          <cell r="D709" t="str">
            <v>VOLUMEN/PESO</v>
          </cell>
          <cell r="E709" t="str">
            <v>DISTANCIA</v>
          </cell>
          <cell r="F709" t="str">
            <v>TARIFA</v>
          </cell>
          <cell r="G709" t="str">
            <v>VR. UNITARIO</v>
          </cell>
        </row>
        <row r="710">
          <cell r="A710" t="str">
            <v>TR002</v>
          </cell>
          <cell r="B710" t="str">
            <v>TRANSPORTE DE MATERIALES DE PLAYA (ARENILLON, PIEDRA RODADA DE RIO DMAX=3/4") 0-10KM</v>
          </cell>
          <cell r="C710" t="str">
            <v>PLAYA</v>
          </cell>
          <cell r="D710">
            <v>1.218</v>
          </cell>
          <cell r="E710">
            <v>10</v>
          </cell>
          <cell r="F710">
            <v>3000</v>
          </cell>
          <cell r="G710">
            <v>36540</v>
          </cell>
        </row>
        <row r="711">
          <cell r="A711" t="str">
            <v>TR007</v>
          </cell>
          <cell r="B711" t="str">
            <v>TRANSPORTE DE INSUMOS GENERALES 0-10 KM</v>
          </cell>
          <cell r="C711" t="str">
            <v>INSUMOS</v>
          </cell>
          <cell r="D711">
            <v>0.36399999999999999</v>
          </cell>
          <cell r="E711">
            <v>5</v>
          </cell>
          <cell r="F711">
            <v>4250</v>
          </cell>
          <cell r="G711">
            <v>7734.9999999999991</v>
          </cell>
        </row>
        <row r="712">
          <cell r="A712">
            <v>7734.99609375</v>
          </cell>
          <cell r="B712">
            <v>7734.99609375</v>
          </cell>
          <cell r="C712">
            <v>7734.99609375</v>
          </cell>
          <cell r="D712">
            <v>7734.99609375</v>
          </cell>
          <cell r="E712">
            <v>7734.99609375</v>
          </cell>
          <cell r="F712" t="str">
            <v>SUBTOTAL</v>
          </cell>
          <cell r="G712">
            <v>44275</v>
          </cell>
        </row>
        <row r="713">
          <cell r="A713">
            <v>44275</v>
          </cell>
          <cell r="B713">
            <v>44275</v>
          </cell>
          <cell r="C713">
            <v>44275</v>
          </cell>
          <cell r="D713">
            <v>44275</v>
          </cell>
          <cell r="E713">
            <v>44275</v>
          </cell>
          <cell r="F713">
            <v>44275</v>
          </cell>
          <cell r="G713">
            <v>44275</v>
          </cell>
        </row>
        <row r="714">
          <cell r="A714" t="str">
            <v>IV. MANO DE OBRA</v>
          </cell>
          <cell r="B714">
            <v>44275</v>
          </cell>
          <cell r="C714">
            <v>44275</v>
          </cell>
          <cell r="D714">
            <v>44275</v>
          </cell>
          <cell r="E714">
            <v>44275</v>
          </cell>
          <cell r="F714">
            <v>44275</v>
          </cell>
          <cell r="G714">
            <v>44275</v>
          </cell>
        </row>
        <row r="715">
          <cell r="A715" t="str">
            <v>CÓDIGO</v>
          </cell>
          <cell r="B715" t="str">
            <v>CARGOS PERSONAL</v>
          </cell>
          <cell r="C715">
            <v>44275</v>
          </cell>
          <cell r="D715" t="str">
            <v>CANTIDAD</v>
          </cell>
          <cell r="E715" t="str">
            <v>JORNAL TOTAL</v>
          </cell>
          <cell r="F715" t="str">
            <v>RENDIMIENTO</v>
          </cell>
          <cell r="G715" t="str">
            <v>VR. UNITARIO</v>
          </cell>
        </row>
        <row r="716">
          <cell r="A716" t="str">
            <v>MO033</v>
          </cell>
          <cell r="B716" t="str">
            <v>OPERADOR EQUIPO LIVIANO</v>
          </cell>
          <cell r="C716">
            <v>44275</v>
          </cell>
          <cell r="D716">
            <v>1</v>
          </cell>
          <cell r="E716">
            <v>94854</v>
          </cell>
          <cell r="F716">
            <v>8</v>
          </cell>
          <cell r="G716">
            <v>11856.75</v>
          </cell>
        </row>
        <row r="717">
          <cell r="A717" t="str">
            <v>MO032</v>
          </cell>
          <cell r="B717" t="str">
            <v>AYUDANTE RASO</v>
          </cell>
          <cell r="C717">
            <v>11856.75</v>
          </cell>
          <cell r="D717">
            <v>3</v>
          </cell>
          <cell r="E717">
            <v>82126</v>
          </cell>
          <cell r="F717">
            <v>8</v>
          </cell>
          <cell r="G717">
            <v>30797.25</v>
          </cell>
        </row>
        <row r="718">
          <cell r="A718">
            <v>30797.25</v>
          </cell>
          <cell r="B718">
            <v>30797.25</v>
          </cell>
          <cell r="C718">
            <v>30797.25</v>
          </cell>
          <cell r="D718">
            <v>30797.25</v>
          </cell>
          <cell r="E718">
            <v>30797.25</v>
          </cell>
          <cell r="F718">
            <v>30797.25</v>
          </cell>
          <cell r="G718" t="str">
            <v/>
          </cell>
        </row>
        <row r="719">
          <cell r="A719" t="str">
            <v/>
          </cell>
          <cell r="B719">
            <v>30797.25</v>
          </cell>
          <cell r="C719">
            <v>30797.25</v>
          </cell>
          <cell r="D719">
            <v>30797.25</v>
          </cell>
          <cell r="E719" t="str">
            <v/>
          </cell>
          <cell r="F719" t="str">
            <v/>
          </cell>
          <cell r="G719" t="str">
            <v/>
          </cell>
        </row>
        <row r="720">
          <cell r="A720">
            <v>30797.25</v>
          </cell>
          <cell r="B720">
            <v>30797.25</v>
          </cell>
          <cell r="C720">
            <v>30797.25</v>
          </cell>
          <cell r="D720">
            <v>30797.25</v>
          </cell>
          <cell r="E720">
            <v>30797.25</v>
          </cell>
          <cell r="F720" t="str">
            <v>SUBTOTAL</v>
          </cell>
          <cell r="G720">
            <v>42654</v>
          </cell>
        </row>
        <row r="721">
          <cell r="A721">
            <v>42654</v>
          </cell>
          <cell r="B721">
            <v>42654</v>
          </cell>
          <cell r="C721">
            <v>42654</v>
          </cell>
          <cell r="D721">
            <v>42654</v>
          </cell>
          <cell r="E721">
            <v>42654</v>
          </cell>
          <cell r="F721">
            <v>42654</v>
          </cell>
          <cell r="G721">
            <v>42654</v>
          </cell>
        </row>
        <row r="722">
          <cell r="A722" t="str">
            <v>V. SERVICIOS</v>
          </cell>
          <cell r="B722">
            <v>42654</v>
          </cell>
          <cell r="C722">
            <v>42654</v>
          </cell>
          <cell r="D722">
            <v>42654</v>
          </cell>
          <cell r="E722">
            <v>42654</v>
          </cell>
          <cell r="F722">
            <v>42654</v>
          </cell>
          <cell r="G722">
            <v>42654</v>
          </cell>
        </row>
        <row r="723">
          <cell r="A723" t="str">
            <v>CÓDIGO</v>
          </cell>
          <cell r="B723" t="str">
            <v>DESCRIPCIÓN</v>
          </cell>
          <cell r="C723">
            <v>42654</v>
          </cell>
          <cell r="D723" t="str">
            <v>UNIDAD</v>
          </cell>
          <cell r="E723" t="str">
            <v>CANTIDAD</v>
          </cell>
          <cell r="F723" t="str">
            <v>PRECIO UNIT.</v>
          </cell>
          <cell r="G723" t="str">
            <v>VR. UNITARIO</v>
          </cell>
        </row>
        <row r="724">
          <cell r="A724" t="str">
            <v/>
          </cell>
          <cell r="B724">
            <v>42654</v>
          </cell>
          <cell r="C724">
            <v>42654</v>
          </cell>
          <cell r="D724" t="str">
            <v/>
          </cell>
          <cell r="E724">
            <v>42654</v>
          </cell>
          <cell r="F724" t="str">
            <v/>
          </cell>
          <cell r="G724" t="str">
            <v/>
          </cell>
        </row>
        <row r="725">
          <cell r="A725" t="str">
            <v/>
          </cell>
          <cell r="B725">
            <v>42654</v>
          </cell>
          <cell r="C725">
            <v>42654</v>
          </cell>
          <cell r="D725" t="str">
            <v/>
          </cell>
          <cell r="E725">
            <v>42654</v>
          </cell>
          <cell r="F725" t="str">
            <v/>
          </cell>
          <cell r="G725" t="str">
            <v/>
          </cell>
        </row>
        <row r="726">
          <cell r="A726" t="str">
            <v/>
          </cell>
          <cell r="B726">
            <v>42654</v>
          </cell>
          <cell r="C726">
            <v>42654</v>
          </cell>
          <cell r="D726" t="str">
            <v/>
          </cell>
          <cell r="E726">
            <v>42654</v>
          </cell>
          <cell r="F726" t="str">
            <v/>
          </cell>
          <cell r="G726" t="str">
            <v/>
          </cell>
        </row>
        <row r="727">
          <cell r="A727">
            <v>42654</v>
          </cell>
          <cell r="B727">
            <v>42654</v>
          </cell>
          <cell r="C727">
            <v>42654</v>
          </cell>
          <cell r="D727">
            <v>42654</v>
          </cell>
          <cell r="E727">
            <v>42654</v>
          </cell>
          <cell r="F727" t="str">
            <v>SUBTOTAL</v>
          </cell>
          <cell r="G727" t="str">
            <v/>
          </cell>
        </row>
        <row r="728">
          <cell r="A728">
            <v>42654</v>
          </cell>
          <cell r="B728">
            <v>42654</v>
          </cell>
          <cell r="C728">
            <v>42654</v>
          </cell>
          <cell r="D728">
            <v>42654</v>
          </cell>
          <cell r="E728">
            <v>42654</v>
          </cell>
          <cell r="F728">
            <v>42654</v>
          </cell>
          <cell r="G728">
            <v>42654</v>
          </cell>
        </row>
        <row r="729">
          <cell r="A729" t="str">
            <v>TOTAL COSTO DIRECTO</v>
          </cell>
          <cell r="B729">
            <v>42654</v>
          </cell>
          <cell r="C729">
            <v>42654</v>
          </cell>
          <cell r="D729">
            <v>42654</v>
          </cell>
          <cell r="E729">
            <v>42654</v>
          </cell>
          <cell r="F729">
            <v>42654</v>
          </cell>
          <cell r="G729">
            <v>473855</v>
          </cell>
        </row>
        <row r="730">
          <cell r="A730">
            <v>473855</v>
          </cell>
          <cell r="B730">
            <v>473855</v>
          </cell>
          <cell r="C730">
            <v>473855</v>
          </cell>
          <cell r="D730">
            <v>473855</v>
          </cell>
          <cell r="E730">
            <v>473855</v>
          </cell>
          <cell r="F730">
            <v>473855</v>
          </cell>
          <cell r="G730">
            <v>473855</v>
          </cell>
        </row>
        <row r="731">
          <cell r="A731" t="str">
            <v>2. COSTOS INDIRECTOS</v>
          </cell>
          <cell r="B731">
            <v>473855</v>
          </cell>
          <cell r="C731">
            <v>473855</v>
          </cell>
          <cell r="D731">
            <v>473855</v>
          </cell>
          <cell r="E731">
            <v>473855</v>
          </cell>
          <cell r="F731">
            <v>473855</v>
          </cell>
          <cell r="G731">
            <v>473855</v>
          </cell>
        </row>
        <row r="732">
          <cell r="A732">
            <v>473855</v>
          </cell>
          <cell r="B732">
            <v>473855</v>
          </cell>
          <cell r="C732">
            <v>473855</v>
          </cell>
          <cell r="D732">
            <v>473855</v>
          </cell>
          <cell r="E732">
            <v>473855</v>
          </cell>
          <cell r="F732">
            <v>473855</v>
          </cell>
          <cell r="G732">
            <v>473855</v>
          </cell>
        </row>
        <row r="733">
          <cell r="A733" t="str">
            <v>DESCRIPCIÓN</v>
          </cell>
          <cell r="B733">
            <v>473855</v>
          </cell>
          <cell r="C733">
            <v>473855</v>
          </cell>
          <cell r="D733">
            <v>473855</v>
          </cell>
          <cell r="E733">
            <v>473855</v>
          </cell>
          <cell r="F733" t="str">
            <v>PORCENTAJE</v>
          </cell>
          <cell r="G733" t="str">
            <v>VALOR TOTAL</v>
          </cell>
        </row>
        <row r="734">
          <cell r="A734" t="str">
            <v>ADMINISTRACION</v>
          </cell>
          <cell r="B734">
            <v>473855</v>
          </cell>
          <cell r="C734">
            <v>473855</v>
          </cell>
          <cell r="D734">
            <v>473855</v>
          </cell>
          <cell r="E734">
            <v>473855</v>
          </cell>
          <cell r="F734">
            <v>0.24229999999999999</v>
          </cell>
          <cell r="G734">
            <v>114815.0665</v>
          </cell>
        </row>
        <row r="735">
          <cell r="A735" t="str">
            <v>IMPREVISTOS</v>
          </cell>
          <cell r="B735">
            <v>114815.0625</v>
          </cell>
          <cell r="C735">
            <v>114815.0625</v>
          </cell>
          <cell r="D735">
            <v>114815.0625</v>
          </cell>
          <cell r="E735">
            <v>114815.0625</v>
          </cell>
          <cell r="F735" t="str">
            <v/>
          </cell>
          <cell r="G735" t="str">
            <v/>
          </cell>
        </row>
        <row r="736">
          <cell r="A736" t="str">
            <v>UTILIDADES</v>
          </cell>
          <cell r="B736">
            <v>114815.0625</v>
          </cell>
          <cell r="C736">
            <v>114815.0625</v>
          </cell>
          <cell r="D736">
            <v>114815.0625</v>
          </cell>
          <cell r="E736">
            <v>114815.0625</v>
          </cell>
          <cell r="F736">
            <v>0.05</v>
          </cell>
          <cell r="G736">
            <v>23692.75</v>
          </cell>
        </row>
        <row r="737">
          <cell r="A737" t="str">
            <v>TOTAL COSTO INDIRECTO</v>
          </cell>
          <cell r="B737">
            <v>23692.75</v>
          </cell>
          <cell r="C737">
            <v>23692.75</v>
          </cell>
          <cell r="D737">
            <v>23692.75</v>
          </cell>
          <cell r="E737">
            <v>23692.75</v>
          </cell>
          <cell r="F737">
            <v>0.2923</v>
          </cell>
          <cell r="G737">
            <v>138508</v>
          </cell>
        </row>
        <row r="738">
          <cell r="A738">
            <v>138508</v>
          </cell>
          <cell r="B738">
            <v>138508</v>
          </cell>
          <cell r="C738">
            <v>138508</v>
          </cell>
          <cell r="D738">
            <v>138508</v>
          </cell>
          <cell r="E738">
            <v>138508</v>
          </cell>
          <cell r="F738">
            <v>138508</v>
          </cell>
          <cell r="G738">
            <v>138508</v>
          </cell>
        </row>
        <row r="739">
          <cell r="A739" t="str">
            <v>PRECIO UNITARIO TOTAL APROXIMADO AL PESO</v>
          </cell>
          <cell r="B739">
            <v>138508</v>
          </cell>
          <cell r="C739">
            <v>138508</v>
          </cell>
          <cell r="D739">
            <v>138508</v>
          </cell>
          <cell r="E739">
            <v>138508</v>
          </cell>
          <cell r="F739">
            <v>138508</v>
          </cell>
          <cell r="G739">
            <v>612363</v>
          </cell>
        </row>
        <row r="740">
          <cell r="A740">
            <v>612363</v>
          </cell>
          <cell r="B740">
            <v>612363</v>
          </cell>
          <cell r="C740">
            <v>612363</v>
          </cell>
          <cell r="D740">
            <v>612363</v>
          </cell>
          <cell r="E740">
            <v>612363</v>
          </cell>
          <cell r="F740">
            <v>612363</v>
          </cell>
          <cell r="G740">
            <v>612363</v>
          </cell>
        </row>
        <row r="741">
          <cell r="A741">
            <v>612363</v>
          </cell>
          <cell r="B741">
            <v>612363</v>
          </cell>
          <cell r="C741">
            <v>612363</v>
          </cell>
          <cell r="D741">
            <v>612363</v>
          </cell>
          <cell r="E741">
            <v>612363</v>
          </cell>
          <cell r="F741">
            <v>612363</v>
          </cell>
          <cell r="G741">
            <v>612363</v>
          </cell>
        </row>
        <row r="742">
          <cell r="A742">
            <v>612363</v>
          </cell>
          <cell r="B742" t="str">
            <v>SECRETARIA DE PLANEACIÓN E INFRAESTRUCTURA</v>
          </cell>
          <cell r="C742">
            <v>612363</v>
          </cell>
          <cell r="D742">
            <v>612363</v>
          </cell>
          <cell r="E742">
            <v>612363</v>
          </cell>
          <cell r="F742">
            <v>612363</v>
          </cell>
          <cell r="G742">
            <v>612363</v>
          </cell>
        </row>
        <row r="743">
          <cell r="A743">
            <v>612363</v>
          </cell>
          <cell r="B743">
            <v>612363</v>
          </cell>
          <cell r="C743">
            <v>612363</v>
          </cell>
          <cell r="D743">
            <v>612363</v>
          </cell>
          <cell r="E743">
            <v>612363</v>
          </cell>
          <cell r="F743">
            <v>612363</v>
          </cell>
          <cell r="G743">
            <v>612363</v>
          </cell>
        </row>
        <row r="744">
          <cell r="A744">
            <v>612363</v>
          </cell>
          <cell r="B744">
            <v>612363</v>
          </cell>
          <cell r="C744">
            <v>612363</v>
          </cell>
          <cell r="D744" t="str">
            <v>FIRMA RESPONSABLE</v>
          </cell>
          <cell r="E744">
            <v>612363</v>
          </cell>
          <cell r="F744">
            <v>612363</v>
          </cell>
          <cell r="G744">
            <v>612363</v>
          </cell>
        </row>
        <row r="746">
          <cell r="A746" t="str">
            <v>DEPARTAMENTO DE ANTIOQUIA</v>
          </cell>
          <cell r="B746">
            <v>612363</v>
          </cell>
          <cell r="C746">
            <v>612363</v>
          </cell>
          <cell r="D746">
            <v>612363</v>
          </cell>
          <cell r="E746">
            <v>612363</v>
          </cell>
          <cell r="F746" t="str">
            <v/>
          </cell>
          <cell r="G746">
            <v>612363</v>
          </cell>
        </row>
        <row r="747">
          <cell r="A747" t="str">
            <v>MUNICIPIO DE DABEIBA</v>
          </cell>
          <cell r="B747">
            <v>612363</v>
          </cell>
          <cell r="C747">
            <v>612363</v>
          </cell>
          <cell r="D747">
            <v>612363</v>
          </cell>
          <cell r="E747">
            <v>612363</v>
          </cell>
          <cell r="F747">
            <v>612363</v>
          </cell>
          <cell r="G747">
            <v>612363</v>
          </cell>
        </row>
        <row r="748">
          <cell r="A748" t="str">
            <v>CONSTRUCCION DE MUROS DE CONTENCION EN CONCRETO REFORZADO PARA EMERGENCIA EN LA VIA QUE CONDUCE AL CORREGIMIENTO DE URAMA  KM 0+22 (SECTOR LOS COCOS)  EN EL MUNICIPIO DE DABEIBA ANTIOQUIA.</v>
          </cell>
          <cell r="B748">
            <v>612363</v>
          </cell>
          <cell r="C748">
            <v>612363</v>
          </cell>
          <cell r="D748">
            <v>612363</v>
          </cell>
          <cell r="E748">
            <v>612363</v>
          </cell>
          <cell r="F748">
            <v>612363</v>
          </cell>
          <cell r="G748">
            <v>612363</v>
          </cell>
        </row>
        <row r="749">
          <cell r="A749">
            <v>612363</v>
          </cell>
          <cell r="B749">
            <v>612363</v>
          </cell>
          <cell r="C749">
            <v>612363</v>
          </cell>
          <cell r="D749">
            <v>612363</v>
          </cell>
          <cell r="E749">
            <v>612363</v>
          </cell>
          <cell r="F749">
            <v>612363</v>
          </cell>
          <cell r="G749">
            <v>612363</v>
          </cell>
        </row>
        <row r="750">
          <cell r="A750" t="str">
            <v>ANÁLISIS DE PRECIOS UNITARIOS</v>
          </cell>
          <cell r="B750">
            <v>612363</v>
          </cell>
          <cell r="C750">
            <v>612363</v>
          </cell>
          <cell r="D750">
            <v>612363</v>
          </cell>
          <cell r="E750">
            <v>612363</v>
          </cell>
          <cell r="F750">
            <v>612363</v>
          </cell>
          <cell r="G750">
            <v>612363</v>
          </cell>
        </row>
        <row r="751">
          <cell r="A751">
            <v>612363</v>
          </cell>
          <cell r="B751">
            <v>612363</v>
          </cell>
          <cell r="C751">
            <v>612363</v>
          </cell>
          <cell r="D751">
            <v>612363</v>
          </cell>
          <cell r="E751">
            <v>612363</v>
          </cell>
          <cell r="F751">
            <v>612363</v>
          </cell>
          <cell r="G751">
            <v>612363</v>
          </cell>
        </row>
        <row r="752">
          <cell r="A752" t="str">
            <v>ITEM</v>
          </cell>
          <cell r="B752" t="str">
            <v>DESCRIPCIÓN</v>
          </cell>
          <cell r="C752">
            <v>612363</v>
          </cell>
          <cell r="D752">
            <v>612363</v>
          </cell>
          <cell r="E752" t="str">
            <v>UNIDAD</v>
          </cell>
          <cell r="F752" t="str">
            <v>CANTIDAD</v>
          </cell>
          <cell r="G752" t="str">
            <v>COSTO DIRECTO</v>
          </cell>
        </row>
        <row r="753">
          <cell r="A753" t="str">
            <v>MA013</v>
          </cell>
          <cell r="B753" t="str">
            <v>MORTERO 1:4 EN OBRA (PEGA)</v>
          </cell>
          <cell r="C753">
            <v>612363</v>
          </cell>
          <cell r="D753">
            <v>612363</v>
          </cell>
          <cell r="E753" t="str">
            <v>M3</v>
          </cell>
          <cell r="F753" t="str">
            <v>N.D</v>
          </cell>
          <cell r="G753">
            <v>475258</v>
          </cell>
        </row>
        <row r="754">
          <cell r="A754">
            <v>475258</v>
          </cell>
          <cell r="B754">
            <v>475258</v>
          </cell>
          <cell r="C754">
            <v>475258</v>
          </cell>
          <cell r="D754">
            <v>475258</v>
          </cell>
          <cell r="E754">
            <v>475258</v>
          </cell>
          <cell r="F754">
            <v>475258</v>
          </cell>
          <cell r="G754">
            <v>475258</v>
          </cell>
        </row>
        <row r="755">
          <cell r="A755" t="str">
            <v>1. COSTOS DIRECTOS</v>
          </cell>
          <cell r="B755">
            <v>475258</v>
          </cell>
          <cell r="C755">
            <v>475258</v>
          </cell>
          <cell r="D755">
            <v>475258</v>
          </cell>
          <cell r="E755">
            <v>475258</v>
          </cell>
          <cell r="F755">
            <v>475258</v>
          </cell>
          <cell r="G755">
            <v>475258</v>
          </cell>
        </row>
        <row r="756">
          <cell r="A756">
            <v>475258</v>
          </cell>
          <cell r="B756">
            <v>475258</v>
          </cell>
          <cell r="C756">
            <v>475258</v>
          </cell>
          <cell r="D756">
            <v>475258</v>
          </cell>
          <cell r="E756">
            <v>475258</v>
          </cell>
          <cell r="F756">
            <v>475258</v>
          </cell>
          <cell r="G756">
            <v>475258</v>
          </cell>
        </row>
        <row r="757">
          <cell r="A757" t="str">
            <v>I. EQUIPO</v>
          </cell>
          <cell r="B757">
            <v>475258</v>
          </cell>
          <cell r="C757">
            <v>475258</v>
          </cell>
          <cell r="D757">
            <v>475258</v>
          </cell>
          <cell r="E757">
            <v>475258</v>
          </cell>
          <cell r="F757">
            <v>475258</v>
          </cell>
          <cell r="G757">
            <v>475258</v>
          </cell>
        </row>
        <row r="758">
          <cell r="A758" t="str">
            <v>CÓDIGO</v>
          </cell>
          <cell r="B758" t="str">
            <v>DESCRIPCIÓN</v>
          </cell>
          <cell r="C758">
            <v>475258</v>
          </cell>
          <cell r="D758" t="str">
            <v>UNIDAD</v>
          </cell>
          <cell r="E758" t="str">
            <v>TARIFA</v>
          </cell>
          <cell r="F758" t="str">
            <v>RENDIMIENTO</v>
          </cell>
          <cell r="G758" t="str">
            <v>VR. UNITARIO</v>
          </cell>
        </row>
        <row r="759">
          <cell r="A759" t="str">
            <v>EQ004</v>
          </cell>
          <cell r="B759" t="str">
            <v>CONCRETADORA 1.5 SACOS A GASOLINA</v>
          </cell>
          <cell r="C759">
            <v>475258</v>
          </cell>
          <cell r="D759" t="str">
            <v>DÍA</v>
          </cell>
          <cell r="E759">
            <v>62000</v>
          </cell>
          <cell r="F759">
            <v>8</v>
          </cell>
          <cell r="G759">
            <v>7750</v>
          </cell>
        </row>
        <row r="760">
          <cell r="A760" t="str">
            <v>EQ001</v>
          </cell>
          <cell r="B760" t="str">
            <v>HERRAMIENTA MENOR (10% DE LA MANO DE OBRA)</v>
          </cell>
          <cell r="C760">
            <v>7750</v>
          </cell>
          <cell r="D760" t="str">
            <v>%</v>
          </cell>
          <cell r="E760">
            <v>0.1</v>
          </cell>
          <cell r="F760">
            <v>42654</v>
          </cell>
          <cell r="G760">
            <v>4265.4000000000005</v>
          </cell>
        </row>
        <row r="761">
          <cell r="A761">
            <v>4265.3984375</v>
          </cell>
          <cell r="B761">
            <v>4265.3984375</v>
          </cell>
          <cell r="C761">
            <v>4265.3984375</v>
          </cell>
          <cell r="D761">
            <v>4265.3984375</v>
          </cell>
          <cell r="E761">
            <v>4265.3984375</v>
          </cell>
          <cell r="F761" t="str">
            <v>SUBTOTAL</v>
          </cell>
          <cell r="G761">
            <v>12015.400000000001</v>
          </cell>
        </row>
        <row r="762">
          <cell r="A762">
            <v>12015.3984375</v>
          </cell>
          <cell r="B762">
            <v>12015.3984375</v>
          </cell>
          <cell r="C762">
            <v>12015.3984375</v>
          </cell>
          <cell r="D762">
            <v>12015.3984375</v>
          </cell>
          <cell r="E762">
            <v>12015.3984375</v>
          </cell>
          <cell r="F762">
            <v>12015.3984375</v>
          </cell>
          <cell r="G762">
            <v>12015.3984375</v>
          </cell>
        </row>
        <row r="763">
          <cell r="A763" t="str">
            <v>II. MATERIALES</v>
          </cell>
          <cell r="B763">
            <v>12015.3984375</v>
          </cell>
          <cell r="C763">
            <v>12015.3984375</v>
          </cell>
          <cell r="D763">
            <v>12015.3984375</v>
          </cell>
          <cell r="E763">
            <v>12015.3984375</v>
          </cell>
          <cell r="F763">
            <v>12015.3984375</v>
          </cell>
          <cell r="G763">
            <v>12015.3984375</v>
          </cell>
        </row>
        <row r="764">
          <cell r="A764" t="str">
            <v>CÓDIGO</v>
          </cell>
          <cell r="B764" t="str">
            <v>DESCRIPCIÓN</v>
          </cell>
          <cell r="C764" t="str">
            <v>UNIDAD</v>
          </cell>
          <cell r="D764" t="str">
            <v>CANTIDAD</v>
          </cell>
          <cell r="E764" t="str">
            <v>DESP.</v>
          </cell>
          <cell r="F764" t="str">
            <v>PRECIO UNIT.</v>
          </cell>
          <cell r="G764" t="str">
            <v>VR. UNITARIO</v>
          </cell>
        </row>
        <row r="765">
          <cell r="A765" t="str">
            <v>MA020</v>
          </cell>
          <cell r="B765" t="str">
            <v>CEMENTO GRIS (50 KG) PORTLAND TIPO I</v>
          </cell>
          <cell r="C765" t="str">
            <v>SC</v>
          </cell>
          <cell r="D765">
            <v>7.28</v>
          </cell>
          <cell r="E765">
            <v>0.05</v>
          </cell>
          <cell r="F765">
            <v>39000</v>
          </cell>
          <cell r="G765">
            <v>298116</v>
          </cell>
        </row>
        <row r="766">
          <cell r="A766" t="str">
            <v>MA023</v>
          </cell>
          <cell r="B766" t="str">
            <v>ARENA FINA PARA CONCRETOS</v>
          </cell>
          <cell r="C766" t="str">
            <v>M3</v>
          </cell>
          <cell r="D766">
            <v>1.1599999999999999</v>
          </cell>
          <cell r="E766">
            <v>0.05</v>
          </cell>
          <cell r="F766">
            <v>50000</v>
          </cell>
          <cell r="G766">
            <v>60899.999999999993</v>
          </cell>
        </row>
        <row r="767">
          <cell r="A767" t="str">
            <v>MA025</v>
          </cell>
          <cell r="B767" t="str">
            <v>AGUA</v>
          </cell>
          <cell r="C767" t="str">
            <v>LT</v>
          </cell>
          <cell r="D767">
            <v>185</v>
          </cell>
          <cell r="E767">
            <v>0.1</v>
          </cell>
          <cell r="F767">
            <v>85</v>
          </cell>
          <cell r="G767">
            <v>17297.5</v>
          </cell>
        </row>
        <row r="768">
          <cell r="A768">
            <v>17297.5</v>
          </cell>
          <cell r="B768">
            <v>17297.5</v>
          </cell>
          <cell r="C768">
            <v>17297.5</v>
          </cell>
          <cell r="D768">
            <v>17297.5</v>
          </cell>
          <cell r="E768">
            <v>17297.5</v>
          </cell>
          <cell r="F768" t="str">
            <v>SUBTOTAL</v>
          </cell>
          <cell r="G768">
            <v>376313.5</v>
          </cell>
        </row>
        <row r="769">
          <cell r="A769">
            <v>376313.5</v>
          </cell>
          <cell r="B769">
            <v>376313.5</v>
          </cell>
          <cell r="C769">
            <v>376313.5</v>
          </cell>
          <cell r="D769">
            <v>376313.5</v>
          </cell>
          <cell r="E769">
            <v>376313.5</v>
          </cell>
          <cell r="F769">
            <v>376313.5</v>
          </cell>
          <cell r="G769">
            <v>376313.5</v>
          </cell>
        </row>
        <row r="770">
          <cell r="A770" t="str">
            <v>III. TRANSPORTES</v>
          </cell>
          <cell r="B770">
            <v>376313.5</v>
          </cell>
          <cell r="C770">
            <v>376313.5</v>
          </cell>
          <cell r="D770">
            <v>376313.5</v>
          </cell>
          <cell r="E770">
            <v>376313.5</v>
          </cell>
          <cell r="F770">
            <v>376313.5</v>
          </cell>
          <cell r="G770">
            <v>376313.5</v>
          </cell>
        </row>
        <row r="771">
          <cell r="A771" t="str">
            <v>CÓDIGO</v>
          </cell>
          <cell r="B771" t="str">
            <v>DESCRIPCIÓN</v>
          </cell>
          <cell r="C771" t="str">
            <v>TIPO</v>
          </cell>
          <cell r="D771" t="str">
            <v>VOLUMEN/PESO</v>
          </cell>
          <cell r="E771" t="str">
            <v>DISTANCIA</v>
          </cell>
          <cell r="F771" t="str">
            <v>TARIFA</v>
          </cell>
          <cell r="G771" t="str">
            <v>VR. UNITARIO</v>
          </cell>
        </row>
        <row r="772">
          <cell r="A772" t="str">
            <v>TR002</v>
          </cell>
          <cell r="B772" t="str">
            <v>TRANSPORTE DE MATERIALES DE PLAYA (ARENILLON, PIEDRA RODADA DE RIO DMAX=3/4") 0-10KM</v>
          </cell>
          <cell r="C772" t="str">
            <v>PLAYA</v>
          </cell>
          <cell r="D772">
            <v>1.218</v>
          </cell>
          <cell r="E772">
            <v>10</v>
          </cell>
          <cell r="F772">
            <v>3000</v>
          </cell>
          <cell r="G772">
            <v>36540</v>
          </cell>
        </row>
        <row r="773">
          <cell r="A773" t="str">
            <v>TR007</v>
          </cell>
          <cell r="B773" t="str">
            <v>TRANSPORTE DE INSUMOS GENERALES 0-10 KM</v>
          </cell>
          <cell r="C773" t="str">
            <v>INSUMOS</v>
          </cell>
          <cell r="D773">
            <v>0.36399999999999999</v>
          </cell>
          <cell r="E773">
            <v>5</v>
          </cell>
          <cell r="F773">
            <v>4250</v>
          </cell>
          <cell r="G773">
            <v>7734.9999999999991</v>
          </cell>
        </row>
        <row r="774">
          <cell r="A774">
            <v>7734.99609375</v>
          </cell>
          <cell r="B774">
            <v>7734.99609375</v>
          </cell>
          <cell r="C774">
            <v>7734.99609375</v>
          </cell>
          <cell r="D774">
            <v>7734.99609375</v>
          </cell>
          <cell r="E774">
            <v>7734.99609375</v>
          </cell>
          <cell r="F774" t="str">
            <v>SUBTOTAL</v>
          </cell>
          <cell r="G774">
            <v>44275</v>
          </cell>
        </row>
        <row r="775">
          <cell r="A775">
            <v>44275</v>
          </cell>
          <cell r="B775">
            <v>44275</v>
          </cell>
          <cell r="C775">
            <v>44275</v>
          </cell>
          <cell r="D775">
            <v>44275</v>
          </cell>
          <cell r="E775">
            <v>44275</v>
          </cell>
          <cell r="F775">
            <v>44275</v>
          </cell>
          <cell r="G775">
            <v>44275</v>
          </cell>
        </row>
        <row r="776">
          <cell r="A776" t="str">
            <v>IV. MANO DE OBRA</v>
          </cell>
          <cell r="B776">
            <v>44275</v>
          </cell>
          <cell r="C776">
            <v>44275</v>
          </cell>
          <cell r="D776">
            <v>44275</v>
          </cell>
          <cell r="E776">
            <v>44275</v>
          </cell>
          <cell r="F776">
            <v>44275</v>
          </cell>
          <cell r="G776">
            <v>44275</v>
          </cell>
        </row>
        <row r="777">
          <cell r="A777" t="str">
            <v>CÓDIGO</v>
          </cell>
          <cell r="B777" t="str">
            <v>CARGOS PERSONAL</v>
          </cell>
          <cell r="C777">
            <v>44275</v>
          </cell>
          <cell r="D777" t="str">
            <v>CANTIDAD</v>
          </cell>
          <cell r="E777" t="str">
            <v>JORNAL TOTAL</v>
          </cell>
          <cell r="F777" t="str">
            <v>RENDIMIENTO</v>
          </cell>
          <cell r="G777" t="str">
            <v>VR. UNITARIO</v>
          </cell>
        </row>
        <row r="778">
          <cell r="A778" t="str">
            <v>MO033</v>
          </cell>
          <cell r="B778" t="str">
            <v>OPERADOR EQUIPO LIVIANO</v>
          </cell>
          <cell r="C778">
            <v>44275</v>
          </cell>
          <cell r="D778">
            <v>1</v>
          </cell>
          <cell r="E778">
            <v>94854</v>
          </cell>
          <cell r="F778">
            <v>8</v>
          </cell>
          <cell r="G778">
            <v>11856.75</v>
          </cell>
        </row>
        <row r="779">
          <cell r="A779" t="str">
            <v>MO032</v>
          </cell>
          <cell r="B779" t="str">
            <v>AYUDANTE RASO</v>
          </cell>
          <cell r="C779">
            <v>11856.75</v>
          </cell>
          <cell r="D779">
            <v>3</v>
          </cell>
          <cell r="E779">
            <v>82126</v>
          </cell>
          <cell r="F779">
            <v>8</v>
          </cell>
          <cell r="G779">
            <v>30797.25</v>
          </cell>
        </row>
        <row r="780">
          <cell r="A780">
            <v>30797.25</v>
          </cell>
          <cell r="B780">
            <v>30797.25</v>
          </cell>
          <cell r="C780">
            <v>30797.25</v>
          </cell>
          <cell r="D780">
            <v>30797.25</v>
          </cell>
          <cell r="E780">
            <v>30797.25</v>
          </cell>
          <cell r="F780">
            <v>30797.25</v>
          </cell>
          <cell r="G780" t="str">
            <v/>
          </cell>
        </row>
        <row r="781">
          <cell r="A781" t="str">
            <v/>
          </cell>
          <cell r="B781">
            <v>30797.25</v>
          </cell>
          <cell r="C781">
            <v>30797.25</v>
          </cell>
          <cell r="D781">
            <v>30797.25</v>
          </cell>
          <cell r="E781" t="str">
            <v/>
          </cell>
          <cell r="F781" t="str">
            <v/>
          </cell>
          <cell r="G781" t="str">
            <v/>
          </cell>
        </row>
        <row r="782">
          <cell r="A782">
            <v>30797.25</v>
          </cell>
          <cell r="B782">
            <v>30797.25</v>
          </cell>
          <cell r="C782">
            <v>30797.25</v>
          </cell>
          <cell r="D782">
            <v>30797.25</v>
          </cell>
          <cell r="E782">
            <v>30797.25</v>
          </cell>
          <cell r="F782" t="str">
            <v>SUBTOTAL</v>
          </cell>
          <cell r="G782">
            <v>42654</v>
          </cell>
        </row>
        <row r="783">
          <cell r="A783">
            <v>42654</v>
          </cell>
          <cell r="B783">
            <v>42654</v>
          </cell>
          <cell r="C783">
            <v>42654</v>
          </cell>
          <cell r="D783">
            <v>42654</v>
          </cell>
          <cell r="E783">
            <v>42654</v>
          </cell>
          <cell r="F783">
            <v>42654</v>
          </cell>
          <cell r="G783">
            <v>42654</v>
          </cell>
        </row>
        <row r="784">
          <cell r="A784" t="str">
            <v>V. SERVICIOS</v>
          </cell>
          <cell r="B784">
            <v>42654</v>
          </cell>
          <cell r="C784">
            <v>42654</v>
          </cell>
          <cell r="D784">
            <v>42654</v>
          </cell>
          <cell r="E784">
            <v>42654</v>
          </cell>
          <cell r="F784">
            <v>42654</v>
          </cell>
          <cell r="G784">
            <v>42654</v>
          </cell>
        </row>
        <row r="785">
          <cell r="A785" t="str">
            <v>CÓDIGO</v>
          </cell>
          <cell r="B785" t="str">
            <v>DESCRIPCIÓN</v>
          </cell>
          <cell r="C785">
            <v>42654</v>
          </cell>
          <cell r="D785" t="str">
            <v>UNIDAD</v>
          </cell>
          <cell r="E785" t="str">
            <v>CANTIDAD</v>
          </cell>
          <cell r="F785" t="str">
            <v>PRECIO UNIT.</v>
          </cell>
          <cell r="G785" t="str">
            <v>VR. UNITARIO</v>
          </cell>
        </row>
        <row r="786">
          <cell r="A786" t="str">
            <v/>
          </cell>
          <cell r="B786">
            <v>42654</v>
          </cell>
          <cell r="C786">
            <v>42654</v>
          </cell>
          <cell r="D786" t="str">
            <v/>
          </cell>
          <cell r="E786">
            <v>42654</v>
          </cell>
          <cell r="F786" t="str">
            <v/>
          </cell>
          <cell r="G786" t="str">
            <v/>
          </cell>
        </row>
        <row r="787">
          <cell r="A787" t="str">
            <v/>
          </cell>
          <cell r="B787">
            <v>42654</v>
          </cell>
          <cell r="C787">
            <v>42654</v>
          </cell>
          <cell r="D787" t="str">
            <v/>
          </cell>
          <cell r="E787">
            <v>42654</v>
          </cell>
          <cell r="F787" t="str">
            <v/>
          </cell>
          <cell r="G787" t="str">
            <v/>
          </cell>
        </row>
        <row r="788">
          <cell r="A788" t="str">
            <v/>
          </cell>
          <cell r="B788">
            <v>42654</v>
          </cell>
          <cell r="C788">
            <v>42654</v>
          </cell>
          <cell r="D788" t="str">
            <v/>
          </cell>
          <cell r="E788">
            <v>42654</v>
          </cell>
          <cell r="F788" t="str">
            <v/>
          </cell>
          <cell r="G788" t="str">
            <v/>
          </cell>
        </row>
        <row r="789">
          <cell r="A789">
            <v>42654</v>
          </cell>
          <cell r="B789">
            <v>42654</v>
          </cell>
          <cell r="C789">
            <v>42654</v>
          </cell>
          <cell r="D789">
            <v>42654</v>
          </cell>
          <cell r="E789">
            <v>42654</v>
          </cell>
          <cell r="F789" t="str">
            <v>SUBTOTAL</v>
          </cell>
          <cell r="G789" t="str">
            <v/>
          </cell>
        </row>
        <row r="790">
          <cell r="A790">
            <v>42654</v>
          </cell>
          <cell r="B790">
            <v>42654</v>
          </cell>
          <cell r="C790">
            <v>42654</v>
          </cell>
          <cell r="D790">
            <v>42654</v>
          </cell>
          <cell r="E790">
            <v>42654</v>
          </cell>
          <cell r="F790">
            <v>42654</v>
          </cell>
          <cell r="G790">
            <v>42654</v>
          </cell>
        </row>
        <row r="791">
          <cell r="A791" t="str">
            <v>TOTAL COSTO DIRECTO</v>
          </cell>
          <cell r="B791">
            <v>42654</v>
          </cell>
          <cell r="C791">
            <v>42654</v>
          </cell>
          <cell r="D791">
            <v>42654</v>
          </cell>
          <cell r="E791">
            <v>42654</v>
          </cell>
          <cell r="F791">
            <v>42654</v>
          </cell>
          <cell r="G791">
            <v>475258</v>
          </cell>
        </row>
        <row r="792">
          <cell r="A792">
            <v>475258</v>
          </cell>
          <cell r="B792">
            <v>475258</v>
          </cell>
          <cell r="C792">
            <v>475258</v>
          </cell>
          <cell r="D792">
            <v>475258</v>
          </cell>
          <cell r="E792">
            <v>475258</v>
          </cell>
          <cell r="F792">
            <v>475258</v>
          </cell>
          <cell r="G792">
            <v>475258</v>
          </cell>
        </row>
        <row r="793">
          <cell r="A793" t="str">
            <v>2. COSTOS INDIRECTOS</v>
          </cell>
          <cell r="B793">
            <v>475258</v>
          </cell>
          <cell r="C793">
            <v>475258</v>
          </cell>
          <cell r="D793">
            <v>475258</v>
          </cell>
          <cell r="E793">
            <v>475258</v>
          </cell>
          <cell r="F793">
            <v>475258</v>
          </cell>
          <cell r="G793">
            <v>475258</v>
          </cell>
        </row>
        <row r="794">
          <cell r="A794">
            <v>475258</v>
          </cell>
          <cell r="B794">
            <v>475258</v>
          </cell>
          <cell r="C794">
            <v>475258</v>
          </cell>
          <cell r="D794">
            <v>475258</v>
          </cell>
          <cell r="E794">
            <v>475258</v>
          </cell>
          <cell r="F794">
            <v>475258</v>
          </cell>
          <cell r="G794">
            <v>475258</v>
          </cell>
        </row>
        <row r="795">
          <cell r="A795" t="str">
            <v>DESCRIPCIÓN</v>
          </cell>
          <cell r="B795">
            <v>475258</v>
          </cell>
          <cell r="C795">
            <v>475258</v>
          </cell>
          <cell r="D795">
            <v>475258</v>
          </cell>
          <cell r="E795">
            <v>475258</v>
          </cell>
          <cell r="F795" t="str">
            <v>PORCENTAJE</v>
          </cell>
          <cell r="G795" t="str">
            <v>VALOR TOTAL</v>
          </cell>
        </row>
        <row r="796">
          <cell r="A796" t="str">
            <v>ADMINISTRACION</v>
          </cell>
          <cell r="B796">
            <v>475258</v>
          </cell>
          <cell r="C796">
            <v>475258</v>
          </cell>
          <cell r="D796">
            <v>475258</v>
          </cell>
          <cell r="E796">
            <v>475258</v>
          </cell>
          <cell r="F796">
            <v>0.24229999999999999</v>
          </cell>
          <cell r="G796">
            <v>115155.0134</v>
          </cell>
        </row>
        <row r="797">
          <cell r="A797" t="str">
            <v>IMPREVISTOS</v>
          </cell>
          <cell r="B797">
            <v>115155</v>
          </cell>
          <cell r="C797">
            <v>115155</v>
          </cell>
          <cell r="D797">
            <v>115155</v>
          </cell>
          <cell r="E797">
            <v>115155</v>
          </cell>
          <cell r="F797" t="str">
            <v/>
          </cell>
          <cell r="G797" t="str">
            <v/>
          </cell>
        </row>
        <row r="798">
          <cell r="A798" t="str">
            <v>UTILIDADES</v>
          </cell>
          <cell r="B798">
            <v>115155</v>
          </cell>
          <cell r="C798">
            <v>115155</v>
          </cell>
          <cell r="D798">
            <v>115155</v>
          </cell>
          <cell r="E798">
            <v>115155</v>
          </cell>
          <cell r="F798">
            <v>0.05</v>
          </cell>
          <cell r="G798">
            <v>23762.9</v>
          </cell>
        </row>
        <row r="799">
          <cell r="A799" t="str">
            <v>TOTAL COSTO INDIRECTO</v>
          </cell>
          <cell r="B799">
            <v>23762.890625</v>
          </cell>
          <cell r="C799">
            <v>23762.890625</v>
          </cell>
          <cell r="D799">
            <v>23762.890625</v>
          </cell>
          <cell r="E799">
            <v>23762.890625</v>
          </cell>
          <cell r="F799">
            <v>0.2923</v>
          </cell>
          <cell r="G799">
            <v>138918</v>
          </cell>
        </row>
        <row r="800">
          <cell r="A800">
            <v>138918</v>
          </cell>
          <cell r="B800">
            <v>138918</v>
          </cell>
          <cell r="C800">
            <v>138918</v>
          </cell>
          <cell r="D800">
            <v>138918</v>
          </cell>
          <cell r="E800">
            <v>138918</v>
          </cell>
          <cell r="F800">
            <v>138918</v>
          </cell>
          <cell r="G800">
            <v>138918</v>
          </cell>
        </row>
        <row r="801">
          <cell r="A801" t="str">
            <v>PRECIO UNITARIO TOTAL APROXIMADO AL PESO</v>
          </cell>
          <cell r="B801">
            <v>138918</v>
          </cell>
          <cell r="C801">
            <v>138918</v>
          </cell>
          <cell r="D801">
            <v>138918</v>
          </cell>
          <cell r="E801">
            <v>138918</v>
          </cell>
          <cell r="F801">
            <v>138918</v>
          </cell>
          <cell r="G801">
            <v>614176</v>
          </cell>
        </row>
        <row r="802">
          <cell r="A802">
            <v>614176</v>
          </cell>
          <cell r="B802">
            <v>614176</v>
          </cell>
          <cell r="C802">
            <v>614176</v>
          </cell>
          <cell r="D802">
            <v>614176</v>
          </cell>
          <cell r="E802">
            <v>614176</v>
          </cell>
          <cell r="F802">
            <v>614176</v>
          </cell>
          <cell r="G802">
            <v>614176</v>
          </cell>
        </row>
        <row r="803">
          <cell r="A803">
            <v>614176</v>
          </cell>
          <cell r="B803">
            <v>614176</v>
          </cell>
          <cell r="C803">
            <v>614176</v>
          </cell>
          <cell r="D803">
            <v>614176</v>
          </cell>
          <cell r="E803">
            <v>614176</v>
          </cell>
          <cell r="F803">
            <v>614176</v>
          </cell>
          <cell r="G803">
            <v>614176</v>
          </cell>
        </row>
        <row r="804">
          <cell r="A804">
            <v>614176</v>
          </cell>
          <cell r="B804" t="str">
            <v>SECRETARIA DE PLANEACIÓN E INFRAESTRUCTURA</v>
          </cell>
          <cell r="C804">
            <v>614176</v>
          </cell>
          <cell r="D804">
            <v>614176</v>
          </cell>
          <cell r="E804">
            <v>614176</v>
          </cell>
          <cell r="F804">
            <v>614176</v>
          </cell>
          <cell r="G804">
            <v>614176</v>
          </cell>
        </row>
        <row r="805">
          <cell r="A805">
            <v>614176</v>
          </cell>
          <cell r="B805">
            <v>614176</v>
          </cell>
          <cell r="C805">
            <v>614176</v>
          </cell>
          <cell r="D805">
            <v>614176</v>
          </cell>
          <cell r="E805">
            <v>614176</v>
          </cell>
          <cell r="F805">
            <v>614176</v>
          </cell>
          <cell r="G805">
            <v>614176</v>
          </cell>
        </row>
        <row r="806">
          <cell r="A806">
            <v>614176</v>
          </cell>
          <cell r="B806">
            <v>614176</v>
          </cell>
          <cell r="C806">
            <v>614176</v>
          </cell>
          <cell r="D806" t="str">
            <v>FIRMA RESPONSABLE</v>
          </cell>
          <cell r="E806">
            <v>614176</v>
          </cell>
          <cell r="F806">
            <v>614176</v>
          </cell>
          <cell r="G806">
            <v>614176</v>
          </cell>
        </row>
      </sheetData>
      <sheetData sheetId="13"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 t="str">
            <v>EQ001</v>
          </cell>
          <cell r="B8" t="str">
            <v>HERRAMIENTA MENOR (10% DE LA MANO DE OBRA)</v>
          </cell>
          <cell r="C8" t="str">
            <v>%</v>
          </cell>
          <cell r="D8">
            <v>0.1</v>
          </cell>
        </row>
        <row r="9">
          <cell r="A9" t="str">
            <v>EQ002</v>
          </cell>
          <cell r="B9" t="str">
            <v>ESTACIÓN TOTAL Y NIVEL DE PRECISION</v>
          </cell>
          <cell r="C9" t="str">
            <v>DÍA</v>
          </cell>
          <cell r="D9">
            <v>90000</v>
          </cell>
        </row>
        <row r="10">
          <cell r="A10" t="str">
            <v>EQ003</v>
          </cell>
          <cell r="B10" t="str">
            <v>NIVEL DE PRECISIÓN</v>
          </cell>
          <cell r="C10" t="str">
            <v>DÍA</v>
          </cell>
          <cell r="D10">
            <v>52000</v>
          </cell>
        </row>
        <row r="11">
          <cell r="A11" t="str">
            <v>EQ004</v>
          </cell>
          <cell r="B11" t="str">
            <v>CONCRETADORA 1.5 SACOS A GASOLINA</v>
          </cell>
          <cell r="C11" t="str">
            <v>DÍA</v>
          </cell>
          <cell r="D11">
            <v>62000</v>
          </cell>
        </row>
        <row r="12">
          <cell r="A12" t="str">
            <v>EQ005</v>
          </cell>
          <cell r="B12" t="str">
            <v>VEHÍCULO DOBLE TRACCIÓN, DOBLE CABINA, 2000 CC O SUPERIOR (MODELO 2015 O SUPERIOR)  TARIFA DE ALQUILER TIEMPO COMPLETO, INCLUYE COMBUSTIBLE Y CONDUCTOR. SE DEBE GARANTIZAR PERMANENCIA DE LOS VEHÍCULOS DURANTE TODA LA EJECUCIÓN DEL PROYECTO.</v>
          </cell>
          <cell r="C12" t="str">
            <v>MES</v>
          </cell>
          <cell r="D12">
            <v>5513000</v>
          </cell>
        </row>
        <row r="13">
          <cell r="A13" t="str">
            <v>EQ006</v>
          </cell>
          <cell r="B13" t="str">
            <v>Motosierra a gasolina [dia]</v>
          </cell>
          <cell r="C13" t="str">
            <v>DIA</v>
          </cell>
          <cell r="D13">
            <v>61000</v>
          </cell>
        </row>
        <row r="14">
          <cell r="A14" t="str">
            <v>EQ007</v>
          </cell>
          <cell r="B14" t="str">
            <v>TARIFA PUESTO DE TRABAJO DEL PERSONAL DE OFICINA DE CAMPO, INCLUYE: ALQUILER DE UN (1) EQUIPO DE COMPUTO COMPLETO, ESCRITORIO, SILLA Y OTROS ENSERES DE OFICINA POR PUESTO DE TRABAJO</v>
          </cell>
          <cell r="C14" t="str">
            <v>MES</v>
          </cell>
          <cell r="D14">
            <v>50000</v>
          </cell>
        </row>
        <row r="15">
          <cell r="A15" t="str">
            <v>EQ008</v>
          </cell>
          <cell r="B15" t="str">
            <v>IMPRESORA EN OBRA (ALQUILER)</v>
          </cell>
          <cell r="C15" t="str">
            <v>MES</v>
          </cell>
          <cell r="D15">
            <v>40000</v>
          </cell>
        </row>
        <row r="16">
          <cell r="A16" t="str">
            <v>EQ009</v>
          </cell>
          <cell r="B16" t="str">
            <v>COMUNICACIONES (TELÉFONO, FAX, CELULAR, INTERNET, ETC.) MENSUAL EN CAMPO</v>
          </cell>
          <cell r="C16" t="str">
            <v>MES</v>
          </cell>
          <cell r="D16">
            <v>40000</v>
          </cell>
        </row>
        <row r="17">
          <cell r="A17" t="str">
            <v>EQ010</v>
          </cell>
          <cell r="B17" t="str">
            <v xml:space="preserve">Molinete [dia]
</v>
          </cell>
          <cell r="C17" t="str">
            <v>DIA</v>
          </cell>
          <cell r="D17">
            <v>5000</v>
          </cell>
        </row>
        <row r="18">
          <cell r="A18" t="str">
            <v>EQ011</v>
          </cell>
          <cell r="B18" t="str">
            <v>ALQUILER BAÑOS PORTÁTILES + MANTENIMIENTO Y LIMPIEZA</v>
          </cell>
          <cell r="C18" t="str">
            <v>MES</v>
          </cell>
          <cell r="D18">
            <v>1200000</v>
          </cell>
        </row>
        <row r="19">
          <cell r="A19" t="str">
            <v>EQ012</v>
          </cell>
          <cell r="B19" t="str">
            <v>EQUIPO COMPLETO PARA GEORREFERENCIACIÓN Y CAPTURA , ALMACENAMIENTO, ANALISIS, TRANSFORMACIÓN Y PRESENTACIÓN DE TODA LA INFORMACIÓN GEOGRÁFICA Y SUS ATRIBUTOS, INCLUYE SOFTWARE</v>
          </cell>
          <cell r="C19" t="str">
            <v>MES</v>
          </cell>
          <cell r="D19">
            <v>650000</v>
          </cell>
        </row>
        <row r="20">
          <cell r="A20" t="str">
            <v>EQ013</v>
          </cell>
          <cell r="B20" t="str">
            <v>Andamio estructural multidireccional modulo estandar 1.4 x
1.4 x 2 m</v>
          </cell>
          <cell r="C20" t="str">
            <v>DIA</v>
          </cell>
          <cell r="D20">
            <v>25000</v>
          </cell>
        </row>
        <row r="21">
          <cell r="A21" t="str">
            <v>EQ014</v>
          </cell>
          <cell r="B21" t="str">
            <v>RETROEXCAVADORA ORUGA</v>
          </cell>
          <cell r="C21" t="str">
            <v>HORA</v>
          </cell>
          <cell r="D21">
            <v>295000</v>
          </cell>
        </row>
        <row r="22">
          <cell r="A22" t="str">
            <v>EQ015</v>
          </cell>
          <cell r="B22" t="str">
            <v>Taco metalico corto 1.80 - 2.80m [dia]</v>
          </cell>
          <cell r="C22" t="str">
            <v>DIA</v>
          </cell>
          <cell r="D22">
            <v>300</v>
          </cell>
        </row>
        <row r="23">
          <cell r="A23" t="str">
            <v>EQ016</v>
          </cell>
          <cell r="B23" t="str">
            <v>COMPACTADOR VIBRATORIO INGERSOLL RAND DD-110HF O EQUIVALENTE</v>
          </cell>
          <cell r="C23" t="str">
            <v>HORA</v>
          </cell>
          <cell r="D23">
            <v>180000</v>
          </cell>
        </row>
        <row r="24">
          <cell r="A24" t="str">
            <v>EQ017</v>
          </cell>
          <cell r="B24" t="str">
            <v>MOTONIVELADORA CATERPILLAR 120 - 140</v>
          </cell>
          <cell r="C24" t="str">
            <v>HORA</v>
          </cell>
          <cell r="D24">
            <v>250000</v>
          </cell>
        </row>
        <row r="25">
          <cell r="A25" t="str">
            <v>EQ018</v>
          </cell>
          <cell r="B25" t="str">
            <v>Guadañadora, Cilindraje 41.5 cc, longitud del mango 1450
mm [dia]</v>
          </cell>
          <cell r="C25" t="str">
            <v>DIA</v>
          </cell>
          <cell r="D25">
            <v>52000</v>
          </cell>
        </row>
        <row r="26">
          <cell r="A26" t="str">
            <v>EQ019</v>
          </cell>
          <cell r="B26" t="str">
            <v>COMPACTADOR TIPO CANGURO DE 4,7 HP  (INCLUYE COMBUSTIBLE) (DIA)</v>
          </cell>
          <cell r="C26" t="str">
            <v>DÍA</v>
          </cell>
          <cell r="D26">
            <v>170000</v>
          </cell>
        </row>
        <row r="27">
          <cell r="A27" t="str">
            <v>EQ020</v>
          </cell>
          <cell r="B27" t="str">
            <v>RETROEXCAVADORA LLANTA</v>
          </cell>
          <cell r="C27" t="str">
            <v>HORA</v>
          </cell>
          <cell r="D27">
            <v>149800</v>
          </cell>
        </row>
        <row r="28">
          <cell r="A28" t="str">
            <v>EQ021</v>
          </cell>
          <cell r="B28" t="str">
            <v>COMPACTADOR VIBRATORIO 11 TON.</v>
          </cell>
          <cell r="C28" t="str">
            <v>HORA</v>
          </cell>
          <cell r="D28">
            <v>122800</v>
          </cell>
        </row>
        <row r="29">
          <cell r="A29" t="str">
            <v>EQ022</v>
          </cell>
          <cell r="B29" t="str">
            <v>CIZALLA DE BANCO CORTA PERNO, INCLUYE DADOS</v>
          </cell>
          <cell r="C29" t="str">
            <v>HORA</v>
          </cell>
          <cell r="D29">
            <v>1870</v>
          </cell>
        </row>
        <row r="30">
          <cell r="A30" t="str">
            <v>EQ023</v>
          </cell>
          <cell r="B30" t="str">
            <v>SIERRA CIRCULAR  MANUAL PARA 8 1/4" (dia)</v>
          </cell>
          <cell r="C30" t="str">
            <v>DÍA</v>
          </cell>
          <cell r="D30">
            <v>20000</v>
          </cell>
        </row>
        <row r="31">
          <cell r="A31" t="str">
            <v>EQ024</v>
          </cell>
          <cell r="B31" t="str">
            <v>VIBRADOR DE CONCRETO A GASOLINA (ALQUILER)</v>
          </cell>
          <cell r="C31" t="str">
            <v>DÍA</v>
          </cell>
          <cell r="D31">
            <v>62000</v>
          </cell>
        </row>
        <row r="32">
          <cell r="A32" t="str">
            <v>EQ025</v>
          </cell>
          <cell r="B32" t="str">
            <v>TALADRO PERCUTOR 5/8" (DIA)</v>
          </cell>
          <cell r="C32" t="str">
            <v>DIA</v>
          </cell>
          <cell r="D32">
            <v>40000</v>
          </cell>
        </row>
        <row r="33">
          <cell r="A33" t="str">
            <v>EQ026</v>
          </cell>
          <cell r="B33" t="str">
            <v>Motobomba 2" sumergible con 30 metros de manguera
flexible [dia</v>
          </cell>
          <cell r="C33" t="str">
            <v>DÍA</v>
          </cell>
          <cell r="D33">
            <v>80000</v>
          </cell>
        </row>
        <row r="34">
          <cell r="A34" t="str">
            <v>EQ027</v>
          </cell>
          <cell r="B34" t="str">
            <v>CAMIONETA D300</v>
          </cell>
          <cell r="C34" t="str">
            <v>DÍA</v>
          </cell>
          <cell r="D34">
            <v>281800</v>
          </cell>
        </row>
        <row r="35">
          <cell r="A35" t="str">
            <v>EQ028</v>
          </cell>
          <cell r="B35" t="str">
            <v>Planta Gasolina 110volts/220volts 8 Kva [dia]</v>
          </cell>
          <cell r="C35" t="str">
            <v>DIA</v>
          </cell>
          <cell r="D35">
            <v>80000</v>
          </cell>
        </row>
        <row r="36">
          <cell r="A36" t="str">
            <v>EQ029</v>
          </cell>
          <cell r="B36" t="str">
            <v>COMPRENSOR NEUMATICO. UN MARTILLO, OPERADOR Y COMBUSTIBLE (HR)</v>
          </cell>
          <cell r="C36" t="str">
            <v>HORA</v>
          </cell>
          <cell r="D36">
            <v>92000</v>
          </cell>
        </row>
        <row r="37">
          <cell r="A37" t="str">
            <v>EQ030</v>
          </cell>
          <cell r="B37" t="str">
            <v xml:space="preserve">FORMALETA METALICA (CONCRETO HIDRAULICO) </v>
          </cell>
          <cell r="C37" t="str">
            <v>DIA</v>
          </cell>
          <cell r="D37">
            <v>68000</v>
          </cell>
        </row>
        <row r="38">
          <cell r="A38" t="str">
            <v>EQ031</v>
          </cell>
          <cell r="B38" t="str">
            <v>CIZALLA MANUAL</v>
          </cell>
          <cell r="C38" t="str">
            <v>DIA</v>
          </cell>
          <cell r="D38">
            <v>3000</v>
          </cell>
        </row>
        <row r="39">
          <cell r="A39" t="str">
            <v>EQ032</v>
          </cell>
          <cell r="B39" t="str">
            <v>VOLQUETA 15 M3</v>
          </cell>
          <cell r="C39" t="str">
            <v>HORA</v>
          </cell>
          <cell r="D39">
            <v>90000</v>
          </cell>
        </row>
        <row r="40">
          <cell r="A40" t="str">
            <v>EQ033</v>
          </cell>
          <cell r="B40" t="str">
            <v xml:space="preserve">CORTADORA DE PAVIMENTOS </v>
          </cell>
          <cell r="C40" t="str">
            <v>HORA</v>
          </cell>
          <cell r="D40">
            <v>15000</v>
          </cell>
        </row>
        <row r="41">
          <cell r="A41" t="str">
            <v>EQ034</v>
          </cell>
          <cell r="B41" t="str">
            <v>Formaleta de cuerpo MH D=1,20m</v>
          </cell>
          <cell r="C41" t="str">
            <v>DIA</v>
          </cell>
          <cell r="D41">
            <v>60000</v>
          </cell>
        </row>
        <row r="42">
          <cell r="A42" t="str">
            <v>EQ035</v>
          </cell>
          <cell r="B42" t="str">
            <v>RETROEXCAVADORA DE ORUGA CON MARTILLO</v>
          </cell>
          <cell r="C42" t="str">
            <v>HR</v>
          </cell>
          <cell r="D42">
            <v>260000</v>
          </cell>
        </row>
        <row r="43">
          <cell r="A43" t="str">
            <v>EQ036</v>
          </cell>
          <cell r="B43" t="str">
            <v xml:space="preserve">TALADRO PERCUTOR </v>
          </cell>
          <cell r="C43" t="str">
            <v xml:space="preserve">DIA </v>
          </cell>
          <cell r="D43">
            <v>60000</v>
          </cell>
        </row>
        <row r="44">
          <cell r="A44" t="str">
            <v>EQ037</v>
          </cell>
          <cell r="B44" t="str">
            <v xml:space="preserve">PULIDORA DE CORTE </v>
          </cell>
          <cell r="C44" t="str">
            <v xml:space="preserve">DIA </v>
          </cell>
          <cell r="D44">
            <v>30000</v>
          </cell>
        </row>
        <row r="45">
          <cell r="A45">
            <v>30000</v>
          </cell>
          <cell r="B45">
            <v>30000</v>
          </cell>
          <cell r="C45">
            <v>30000</v>
          </cell>
          <cell r="D45">
            <v>30000</v>
          </cell>
        </row>
        <row r="46">
          <cell r="A46">
            <v>30000</v>
          </cell>
          <cell r="B46">
            <v>30000</v>
          </cell>
          <cell r="C46">
            <v>30000</v>
          </cell>
          <cell r="D46">
            <v>30000</v>
          </cell>
        </row>
        <row r="48">
          <cell r="B48" t="str">
            <v>MARLON A PEREZ HERRERA</v>
          </cell>
        </row>
        <row r="49">
          <cell r="B49" t="str">
            <v>INGENIERO BANCO DE PROYECTOS</v>
          </cell>
        </row>
      </sheetData>
      <sheetData sheetId="14"/>
      <sheetData sheetId="15"/>
      <sheetData sheetId="16">
        <row r="7">
          <cell r="A7" t="str">
            <v>CÓDIGO</v>
          </cell>
          <cell r="B7" t="str">
            <v>CARGO</v>
          </cell>
          <cell r="C7" t="str">
            <v>CLASE</v>
          </cell>
          <cell r="D7" t="str">
            <v>SALARIO MENSUAL</v>
          </cell>
          <cell r="E7" t="str">
            <v>FACTOR PRESTACIONAL</v>
          </cell>
          <cell r="F7" t="str">
            <v>JORNAL</v>
          </cell>
          <cell r="G7" t="str">
            <v>PRESTACIONES</v>
          </cell>
          <cell r="H7" t="str">
            <v>JORNAL TOTAL</v>
          </cell>
        </row>
        <row r="8">
          <cell r="A8" t="str">
            <v>MO001</v>
          </cell>
          <cell r="B8" t="str">
            <v>DIRECTOR DE OBRA</v>
          </cell>
          <cell r="C8" t="str">
            <v>ADMÓN</v>
          </cell>
          <cell r="D8">
            <v>6500000</v>
          </cell>
          <cell r="E8">
            <v>1.5</v>
          </cell>
          <cell r="F8">
            <v>213699</v>
          </cell>
          <cell r="G8">
            <v>106911</v>
          </cell>
          <cell r="H8">
            <v>320610</v>
          </cell>
        </row>
        <row r="9">
          <cell r="A9" t="str">
            <v>MO002</v>
          </cell>
          <cell r="B9" t="str">
            <v>DIRECTOR DE INTERVENTORÍA</v>
          </cell>
          <cell r="C9" t="str">
            <v>ADMÓN</v>
          </cell>
          <cell r="D9">
            <v>6500000</v>
          </cell>
          <cell r="E9">
            <v>1.5</v>
          </cell>
          <cell r="F9">
            <v>213699</v>
          </cell>
          <cell r="G9">
            <v>106911</v>
          </cell>
          <cell r="H9">
            <v>320610</v>
          </cell>
        </row>
        <row r="10">
          <cell r="A10" t="str">
            <v>MO003</v>
          </cell>
          <cell r="B10" t="str">
            <v>RESIDENTE DE OBRA</v>
          </cell>
          <cell r="C10" t="str">
            <v>ADMÓN</v>
          </cell>
          <cell r="D10">
            <v>4500000</v>
          </cell>
          <cell r="E10">
            <v>1.51</v>
          </cell>
          <cell r="F10">
            <v>128219</v>
          </cell>
          <cell r="G10">
            <v>65112</v>
          </cell>
          <cell r="H10">
            <v>193331</v>
          </cell>
        </row>
        <row r="11">
          <cell r="A11" t="str">
            <v>MO004</v>
          </cell>
          <cell r="B11" t="str">
            <v>RESIDENTE DE INTERVENTORÍA</v>
          </cell>
          <cell r="C11" t="str">
            <v>ADMÓN</v>
          </cell>
          <cell r="D11">
            <v>3900000</v>
          </cell>
          <cell r="E11">
            <v>1.51</v>
          </cell>
          <cell r="F11">
            <v>128219</v>
          </cell>
          <cell r="G11">
            <v>65112</v>
          </cell>
          <cell r="H11">
            <v>193331</v>
          </cell>
        </row>
        <row r="12">
          <cell r="A12" t="str">
            <v>MO005</v>
          </cell>
          <cell r="B12" t="str">
            <v>RESIDENTE AMBIENTAL</v>
          </cell>
          <cell r="C12" t="str">
            <v>ADMÓN</v>
          </cell>
          <cell r="D12">
            <v>3510000</v>
          </cell>
          <cell r="E12">
            <v>1.51</v>
          </cell>
          <cell r="F12">
            <v>115397</v>
          </cell>
          <cell r="G12">
            <v>58842</v>
          </cell>
          <cell r="H12">
            <v>174239</v>
          </cell>
        </row>
        <row r="13">
          <cell r="A13" t="str">
            <v>MO006</v>
          </cell>
          <cell r="B13" t="str">
            <v>RESIDENTE SOCIAL</v>
          </cell>
          <cell r="C13" t="str">
            <v>ADMÓN</v>
          </cell>
          <cell r="D13">
            <v>3900000</v>
          </cell>
          <cell r="E13">
            <v>1.51</v>
          </cell>
          <cell r="F13">
            <v>128219</v>
          </cell>
          <cell r="G13">
            <v>65112</v>
          </cell>
          <cell r="H13">
            <v>193331</v>
          </cell>
        </row>
        <row r="14">
          <cell r="A14" t="str">
            <v>MO007</v>
          </cell>
          <cell r="B14" t="str">
            <v>AUXILIAR DE RESIDENCIA</v>
          </cell>
          <cell r="C14" t="str">
            <v>ADMÓN</v>
          </cell>
          <cell r="D14">
            <v>2600000</v>
          </cell>
          <cell r="E14">
            <v>1.62</v>
          </cell>
          <cell r="F14">
            <v>85479</v>
          </cell>
          <cell r="G14">
            <v>53178</v>
          </cell>
          <cell r="H14">
            <v>138657</v>
          </cell>
        </row>
        <row r="15">
          <cell r="A15" t="str">
            <v>MO008</v>
          </cell>
          <cell r="B15" t="str">
            <v>TECNÓLOGO SST</v>
          </cell>
          <cell r="C15" t="str">
            <v>ADMÓN</v>
          </cell>
          <cell r="D15">
            <v>2990000</v>
          </cell>
          <cell r="E15">
            <v>1.51</v>
          </cell>
          <cell r="F15">
            <v>98301</v>
          </cell>
          <cell r="G15">
            <v>50482</v>
          </cell>
          <cell r="H15">
            <v>148783</v>
          </cell>
        </row>
        <row r="16">
          <cell r="A16" t="str">
            <v>MO009</v>
          </cell>
          <cell r="B16" t="str">
            <v>ASESOR LEGAL</v>
          </cell>
          <cell r="C16" t="str">
            <v>ADMÓN</v>
          </cell>
          <cell r="D16">
            <v>8710000</v>
          </cell>
          <cell r="E16">
            <v>1.5</v>
          </cell>
          <cell r="F16">
            <v>286356</v>
          </cell>
          <cell r="G16">
            <v>142441</v>
          </cell>
          <cell r="H16">
            <v>428797</v>
          </cell>
        </row>
        <row r="17">
          <cell r="A17" t="str">
            <v>MO010</v>
          </cell>
          <cell r="B17" t="str">
            <v>CONTADOR</v>
          </cell>
          <cell r="C17" t="str">
            <v>ADMÓN</v>
          </cell>
          <cell r="D17">
            <v>5980000</v>
          </cell>
          <cell r="E17">
            <v>1.5</v>
          </cell>
          <cell r="F17">
            <v>196603</v>
          </cell>
          <cell r="G17">
            <v>98551</v>
          </cell>
          <cell r="H17">
            <v>295154</v>
          </cell>
        </row>
        <row r="18">
          <cell r="A18" t="str">
            <v>MO011</v>
          </cell>
          <cell r="B18" t="str">
            <v>ALMACENISTA</v>
          </cell>
          <cell r="C18" t="str">
            <v>ADMÓN</v>
          </cell>
          <cell r="D18">
            <v>2405000</v>
          </cell>
          <cell r="E18">
            <v>1.63</v>
          </cell>
          <cell r="F18">
            <v>79068</v>
          </cell>
          <cell r="G18">
            <v>50043</v>
          </cell>
          <cell r="H18">
            <v>129111</v>
          </cell>
        </row>
        <row r="19">
          <cell r="A19" t="str">
            <v>MO012</v>
          </cell>
          <cell r="B19" t="str">
            <v>AUXILIAR DE ALMACÉN</v>
          </cell>
          <cell r="C19" t="str">
            <v>ADMÓN</v>
          </cell>
          <cell r="D19">
            <v>1885000</v>
          </cell>
          <cell r="E19">
            <v>1.67</v>
          </cell>
          <cell r="F19">
            <v>61973</v>
          </cell>
          <cell r="G19">
            <v>41683</v>
          </cell>
          <cell r="H19">
            <v>103656</v>
          </cell>
        </row>
        <row r="20">
          <cell r="A20" t="str">
            <v>MO013</v>
          </cell>
          <cell r="B20" t="str">
            <v>SECRETARIA</v>
          </cell>
          <cell r="C20" t="str">
            <v>ADMÓN</v>
          </cell>
          <cell r="D20">
            <v>1300000</v>
          </cell>
          <cell r="E20">
            <v>1.76</v>
          </cell>
          <cell r="F20">
            <v>42740</v>
          </cell>
          <cell r="G20">
            <v>32278</v>
          </cell>
          <cell r="H20">
            <v>75018</v>
          </cell>
        </row>
        <row r="21">
          <cell r="A21" t="str">
            <v>MO014</v>
          </cell>
          <cell r="B21" t="str">
            <v>MENSAJERO</v>
          </cell>
          <cell r="C21" t="str">
            <v>ADMÓN</v>
          </cell>
          <cell r="D21">
            <v>1300000</v>
          </cell>
          <cell r="E21">
            <v>1.76</v>
          </cell>
          <cell r="F21">
            <v>42740</v>
          </cell>
          <cell r="G21">
            <v>32278</v>
          </cell>
          <cell r="H21">
            <v>75018</v>
          </cell>
        </row>
        <row r="22">
          <cell r="A22" t="str">
            <v>MO015</v>
          </cell>
          <cell r="B22" t="str">
            <v>VIGILANTE</v>
          </cell>
          <cell r="C22" t="str">
            <v>ADMÓN</v>
          </cell>
          <cell r="D22">
            <v>1300000</v>
          </cell>
          <cell r="E22">
            <v>1.76</v>
          </cell>
          <cell r="F22">
            <v>42740</v>
          </cell>
          <cell r="G22">
            <v>32278</v>
          </cell>
          <cell r="H22">
            <v>75018</v>
          </cell>
        </row>
        <row r="23">
          <cell r="A23" t="str">
            <v>MO016</v>
          </cell>
          <cell r="B23" t="str">
            <v>TOPÓGRAFO</v>
          </cell>
          <cell r="C23" t="str">
            <v>OBRA</v>
          </cell>
          <cell r="D23">
            <v>6240000</v>
          </cell>
          <cell r="E23">
            <v>1.5</v>
          </cell>
          <cell r="F23">
            <v>205151</v>
          </cell>
          <cell r="G23">
            <v>103475</v>
          </cell>
          <cell r="H23">
            <v>308626</v>
          </cell>
        </row>
        <row r="24">
          <cell r="A24" t="str">
            <v>MO017</v>
          </cell>
          <cell r="B24" t="str">
            <v>CADENERO 1</v>
          </cell>
          <cell r="C24" t="str">
            <v>OBRA</v>
          </cell>
          <cell r="D24">
            <v>3055000</v>
          </cell>
          <cell r="E24">
            <v>1.53</v>
          </cell>
          <cell r="F24">
            <v>100438</v>
          </cell>
          <cell r="G24">
            <v>53307</v>
          </cell>
          <cell r="H24">
            <v>153745</v>
          </cell>
        </row>
        <row r="25">
          <cell r="A25" t="str">
            <v>MO018</v>
          </cell>
          <cell r="B25" t="str">
            <v>CADENERO 2</v>
          </cell>
          <cell r="C25" t="str">
            <v>OBRA</v>
          </cell>
          <cell r="D25">
            <v>1755000</v>
          </cell>
          <cell r="E25">
            <v>1.7</v>
          </cell>
          <cell r="F25">
            <v>57699</v>
          </cell>
          <cell r="G25">
            <v>40337</v>
          </cell>
          <cell r="H25">
            <v>98036</v>
          </cell>
        </row>
        <row r="26">
          <cell r="A26" t="str">
            <v>MO019</v>
          </cell>
          <cell r="B26" t="str">
            <v>MAESTRO PRIMERO</v>
          </cell>
          <cell r="C26" t="str">
            <v>OBRA</v>
          </cell>
          <cell r="D26">
            <v>3900000</v>
          </cell>
          <cell r="E26">
            <v>1.51</v>
          </cell>
          <cell r="F26">
            <v>128219</v>
          </cell>
          <cell r="G26">
            <v>65856</v>
          </cell>
          <cell r="H26">
            <v>194075</v>
          </cell>
        </row>
        <row r="27">
          <cell r="A27" t="str">
            <v>MO020</v>
          </cell>
          <cell r="B27" t="str">
            <v>MAESTRO SEGUNDO</v>
          </cell>
          <cell r="C27" t="str">
            <v>OBRA</v>
          </cell>
          <cell r="D27">
            <v>2990000</v>
          </cell>
          <cell r="E27">
            <v>1.52</v>
          </cell>
          <cell r="F27">
            <v>98301</v>
          </cell>
          <cell r="G27">
            <v>51226</v>
          </cell>
          <cell r="H27">
            <v>149527</v>
          </cell>
        </row>
        <row r="28">
          <cell r="A28" t="str">
            <v>MO021</v>
          </cell>
          <cell r="B28" t="str">
            <v>OFICIAL ELÉCTRICO</v>
          </cell>
          <cell r="C28" t="str">
            <v>OBRA</v>
          </cell>
          <cell r="D28">
            <v>3575000</v>
          </cell>
          <cell r="E28">
            <v>1.52</v>
          </cell>
          <cell r="F28">
            <v>117534</v>
          </cell>
          <cell r="G28">
            <v>61667</v>
          </cell>
          <cell r="H28">
            <v>179201</v>
          </cell>
        </row>
        <row r="29">
          <cell r="A29" t="str">
            <v>MO022</v>
          </cell>
          <cell r="B29" t="str">
            <v>AYUDANTE ELÉCTRICO</v>
          </cell>
          <cell r="C29" t="str">
            <v>OBRA</v>
          </cell>
          <cell r="D29">
            <v>1690000</v>
          </cell>
          <cell r="E29">
            <v>1.71</v>
          </cell>
          <cell r="F29">
            <v>55562</v>
          </cell>
          <cell r="G29">
            <v>39292</v>
          </cell>
          <cell r="H29">
            <v>94854</v>
          </cell>
        </row>
        <row r="30">
          <cell r="A30" t="str">
            <v>MO023</v>
          </cell>
          <cell r="B30" t="str">
            <v>OFICIAL PLOMERO</v>
          </cell>
          <cell r="C30" t="str">
            <v>OBRA</v>
          </cell>
          <cell r="D30">
            <v>2600000</v>
          </cell>
          <cell r="E30">
            <v>1.63</v>
          </cell>
          <cell r="F30">
            <v>85479</v>
          </cell>
          <cell r="G30">
            <v>53923</v>
          </cell>
          <cell r="H30">
            <v>139402</v>
          </cell>
        </row>
        <row r="31">
          <cell r="A31" t="str">
            <v>MO024</v>
          </cell>
          <cell r="B31" t="str">
            <v>AYUDANTE PLOMERO</v>
          </cell>
          <cell r="C31" t="str">
            <v>OBRA</v>
          </cell>
          <cell r="D31">
            <v>1560000</v>
          </cell>
          <cell r="E31">
            <v>1.73</v>
          </cell>
          <cell r="F31">
            <v>51288</v>
          </cell>
          <cell r="G31">
            <v>37202</v>
          </cell>
          <cell r="H31">
            <v>88490</v>
          </cell>
        </row>
        <row r="32">
          <cell r="A32" t="str">
            <v>MO025</v>
          </cell>
          <cell r="B32" t="str">
            <v>OFICIAL CARPINTERO</v>
          </cell>
          <cell r="C32" t="str">
            <v>OBRA</v>
          </cell>
          <cell r="D32">
            <v>2600000</v>
          </cell>
          <cell r="E32">
            <v>1.63</v>
          </cell>
          <cell r="F32">
            <v>85479</v>
          </cell>
          <cell r="G32">
            <v>53923</v>
          </cell>
          <cell r="H32">
            <v>139402</v>
          </cell>
        </row>
        <row r="33">
          <cell r="A33" t="str">
            <v>MO026</v>
          </cell>
          <cell r="B33" t="str">
            <v>AYUDANTE CARPINTERO</v>
          </cell>
          <cell r="C33" t="str">
            <v>OBRA</v>
          </cell>
          <cell r="D33">
            <v>1430000</v>
          </cell>
          <cell r="E33">
            <v>1.75</v>
          </cell>
          <cell r="F33">
            <v>47014</v>
          </cell>
          <cell r="G33">
            <v>35112</v>
          </cell>
          <cell r="H33">
            <v>82126</v>
          </cell>
        </row>
        <row r="34">
          <cell r="A34" t="str">
            <v>MO027</v>
          </cell>
          <cell r="B34" t="str">
            <v>OFICIAL PINTOR</v>
          </cell>
          <cell r="C34" t="str">
            <v>OBRA</v>
          </cell>
          <cell r="D34">
            <v>2600000</v>
          </cell>
          <cell r="E34">
            <v>1.63</v>
          </cell>
          <cell r="F34">
            <v>85479</v>
          </cell>
          <cell r="G34">
            <v>53923</v>
          </cell>
          <cell r="H34">
            <v>139402</v>
          </cell>
        </row>
        <row r="35">
          <cell r="A35" t="str">
            <v>MO028</v>
          </cell>
          <cell r="B35" t="str">
            <v>OFICIAL DE OBRA BLANCA</v>
          </cell>
          <cell r="C35" t="str">
            <v>OBRA</v>
          </cell>
          <cell r="D35">
            <v>2600000</v>
          </cell>
          <cell r="E35">
            <v>1.63</v>
          </cell>
          <cell r="F35">
            <v>85479</v>
          </cell>
          <cell r="G35">
            <v>53923</v>
          </cell>
          <cell r="H35">
            <v>139402</v>
          </cell>
        </row>
        <row r="36">
          <cell r="A36" t="str">
            <v>MO029</v>
          </cell>
          <cell r="B36" t="str">
            <v>OFICIAL DE OBRA NEGRA</v>
          </cell>
          <cell r="C36" t="str">
            <v>OBRA</v>
          </cell>
          <cell r="D36">
            <v>2600000</v>
          </cell>
          <cell r="E36">
            <v>1.63</v>
          </cell>
          <cell r="F36">
            <v>85479</v>
          </cell>
          <cell r="G36">
            <v>53923</v>
          </cell>
          <cell r="H36">
            <v>139402</v>
          </cell>
        </row>
        <row r="37">
          <cell r="A37" t="str">
            <v>MO030</v>
          </cell>
          <cell r="B37" t="str">
            <v>OFICIAL HIERRO</v>
          </cell>
          <cell r="C37" t="str">
            <v>OBRA</v>
          </cell>
          <cell r="D37">
            <v>2600000</v>
          </cell>
          <cell r="E37">
            <v>1.63</v>
          </cell>
          <cell r="F37">
            <v>85479</v>
          </cell>
          <cell r="G37">
            <v>53923</v>
          </cell>
          <cell r="H37">
            <v>139402</v>
          </cell>
        </row>
        <row r="38">
          <cell r="A38" t="str">
            <v>MO031</v>
          </cell>
          <cell r="B38" t="str">
            <v>AYUDANTE ENTENDIDO</v>
          </cell>
          <cell r="C38" t="str">
            <v>OBRA</v>
          </cell>
          <cell r="D38">
            <v>1690000</v>
          </cell>
          <cell r="E38">
            <v>1.71</v>
          </cell>
          <cell r="F38">
            <v>55562</v>
          </cell>
          <cell r="G38">
            <v>39292</v>
          </cell>
          <cell r="H38">
            <v>94854</v>
          </cell>
        </row>
        <row r="39">
          <cell r="A39" t="str">
            <v>MO032</v>
          </cell>
          <cell r="B39" t="str">
            <v>AYUDANTE RASO</v>
          </cell>
          <cell r="C39" t="str">
            <v>OBRA</v>
          </cell>
          <cell r="D39">
            <v>1430000</v>
          </cell>
          <cell r="E39">
            <v>1.75</v>
          </cell>
          <cell r="F39">
            <v>47014</v>
          </cell>
          <cell r="G39">
            <v>35112</v>
          </cell>
          <cell r="H39">
            <v>82126</v>
          </cell>
        </row>
        <row r="40">
          <cell r="A40" t="str">
            <v>MO033</v>
          </cell>
          <cell r="B40" t="str">
            <v>OPERADOR EQUIPO LIVIANO</v>
          </cell>
          <cell r="C40" t="str">
            <v>OBRA</v>
          </cell>
          <cell r="D40">
            <v>1690000</v>
          </cell>
          <cell r="E40">
            <v>1.71</v>
          </cell>
          <cell r="F40">
            <v>55562</v>
          </cell>
          <cell r="G40">
            <v>39292</v>
          </cell>
          <cell r="H40">
            <v>94854</v>
          </cell>
        </row>
        <row r="41">
          <cell r="A41" t="str">
            <v>MO034</v>
          </cell>
          <cell r="B41" t="str">
            <v>OPERADOR EQUIPO MEDIANO</v>
          </cell>
          <cell r="C41" t="str">
            <v>OBRA</v>
          </cell>
          <cell r="D41">
            <v>2925000</v>
          </cell>
          <cell r="E41">
            <v>1.53</v>
          </cell>
          <cell r="F41">
            <v>96164</v>
          </cell>
          <cell r="G41">
            <v>51217</v>
          </cell>
          <cell r="H41">
            <v>147381</v>
          </cell>
        </row>
        <row r="42">
          <cell r="A42" t="str">
            <v>MO035</v>
          </cell>
          <cell r="B42" t="str">
            <v>OPERADOR EQUIPO PESADO</v>
          </cell>
          <cell r="C42" t="str">
            <v>OBRA</v>
          </cell>
          <cell r="D42">
            <v>4160000</v>
          </cell>
          <cell r="E42">
            <v>1.52</v>
          </cell>
          <cell r="F42">
            <v>136767</v>
          </cell>
          <cell r="G42">
            <v>71072</v>
          </cell>
          <cell r="H42">
            <v>207839</v>
          </cell>
        </row>
        <row r="43">
          <cell r="A43" t="str">
            <v>MO036</v>
          </cell>
          <cell r="B43" t="str">
            <v>AUXILIAR HERRAMIENTA</v>
          </cell>
          <cell r="C43" t="str">
            <v>OBRA</v>
          </cell>
          <cell r="D43">
            <v>1300000</v>
          </cell>
          <cell r="E43">
            <v>1.77</v>
          </cell>
          <cell r="F43">
            <v>42740</v>
          </cell>
          <cell r="G43">
            <v>33022</v>
          </cell>
          <cell r="H43">
            <v>75762</v>
          </cell>
        </row>
        <row r="44">
          <cell r="A44" t="str">
            <v>MO037</v>
          </cell>
          <cell r="B44" t="str">
            <v>PATIERO</v>
          </cell>
          <cell r="C44" t="str">
            <v>OBRA</v>
          </cell>
          <cell r="D44">
            <v>1300000</v>
          </cell>
          <cell r="E44">
            <v>1.77</v>
          </cell>
          <cell r="F44">
            <v>42740</v>
          </cell>
          <cell r="G44">
            <v>33022</v>
          </cell>
          <cell r="H44">
            <v>75762</v>
          </cell>
        </row>
        <row r="45">
          <cell r="A45" t="str">
            <v>MO038</v>
          </cell>
          <cell r="B45" t="str">
            <v>AUXILIAR PARE-SIGA</v>
          </cell>
          <cell r="C45" t="str">
            <v>OBRA</v>
          </cell>
          <cell r="D45">
            <v>1300000</v>
          </cell>
          <cell r="E45">
            <v>1.77</v>
          </cell>
          <cell r="F45">
            <v>42740</v>
          </cell>
          <cell r="G45">
            <v>33022</v>
          </cell>
          <cell r="H45">
            <v>75762</v>
          </cell>
        </row>
        <row r="46">
          <cell r="A46" t="str">
            <v>MO039</v>
          </cell>
          <cell r="B46" t="str">
            <v>INGENIERO SIG</v>
          </cell>
          <cell r="C46" t="str">
            <v>ADMÓN</v>
          </cell>
          <cell r="D46">
            <v>6500000</v>
          </cell>
          <cell r="E46">
            <v>1.5</v>
          </cell>
          <cell r="F46">
            <v>213699</v>
          </cell>
          <cell r="G46">
            <v>106911</v>
          </cell>
          <cell r="H46">
            <v>320610</v>
          </cell>
        </row>
        <row r="47">
          <cell r="A47" t="str">
            <v>MO040</v>
          </cell>
          <cell r="B47" t="str">
            <v>TECNÓLOGO SIG</v>
          </cell>
          <cell r="C47" t="str">
            <v>ADMÓN</v>
          </cell>
          <cell r="D47">
            <v>2990000</v>
          </cell>
          <cell r="E47">
            <v>1.51</v>
          </cell>
          <cell r="F47">
            <v>98301</v>
          </cell>
          <cell r="G47">
            <v>50482</v>
          </cell>
          <cell r="H47">
            <v>148783</v>
          </cell>
        </row>
        <row r="48">
          <cell r="A48" t="str">
            <v>MO041</v>
          </cell>
          <cell r="B48" t="str">
            <v>DIRECTOR DE CONSULTORÍA</v>
          </cell>
          <cell r="C48" t="str">
            <v>ADMÓN</v>
          </cell>
          <cell r="D48">
            <v>8710000</v>
          </cell>
          <cell r="E48">
            <v>1.5</v>
          </cell>
          <cell r="F48">
            <v>286356</v>
          </cell>
          <cell r="G48">
            <v>142441</v>
          </cell>
          <cell r="H48">
            <v>428797</v>
          </cell>
        </row>
        <row r="49">
          <cell r="A49" t="str">
            <v>MO042</v>
          </cell>
          <cell r="B49" t="str">
            <v>DIBUJANTE</v>
          </cell>
          <cell r="C49" t="str">
            <v>ADMÓN</v>
          </cell>
          <cell r="D49">
            <v>2990000</v>
          </cell>
          <cell r="E49">
            <v>1.51</v>
          </cell>
          <cell r="F49">
            <v>98301</v>
          </cell>
          <cell r="G49">
            <v>50482</v>
          </cell>
          <cell r="H49">
            <v>148783</v>
          </cell>
        </row>
        <row r="50">
          <cell r="A50" t="str">
            <v>MO043</v>
          </cell>
          <cell r="B50" t="str">
            <v>INGENIERO ESPECIALISTA GEOTECNIA</v>
          </cell>
          <cell r="C50" t="str">
            <v>ADMÓN</v>
          </cell>
          <cell r="D50">
            <v>7800000</v>
          </cell>
          <cell r="E50">
            <v>1.5</v>
          </cell>
          <cell r="F50">
            <v>256438</v>
          </cell>
          <cell r="G50">
            <v>127811</v>
          </cell>
          <cell r="H50">
            <v>384249</v>
          </cell>
        </row>
        <row r="51">
          <cell r="A51" t="str">
            <v>MO044</v>
          </cell>
          <cell r="B51" t="str">
            <v>GEÓLOGO</v>
          </cell>
          <cell r="C51" t="str">
            <v>ADMÓN</v>
          </cell>
          <cell r="D51">
            <v>7150000</v>
          </cell>
          <cell r="E51">
            <v>1.5</v>
          </cell>
          <cell r="F51">
            <v>235068</v>
          </cell>
          <cell r="G51">
            <v>117361</v>
          </cell>
          <cell r="H51">
            <v>352429</v>
          </cell>
        </row>
        <row r="52">
          <cell r="A52" t="str">
            <v>MO045</v>
          </cell>
          <cell r="B52" t="str">
            <v xml:space="preserve">ARQUITECTO ESPECIALISTA URBANISMO </v>
          </cell>
          <cell r="C52" t="str">
            <v>ADMÓN</v>
          </cell>
          <cell r="D52">
            <v>7800000</v>
          </cell>
          <cell r="E52">
            <v>1.5</v>
          </cell>
          <cell r="F52">
            <v>256438</v>
          </cell>
          <cell r="G52">
            <v>127811</v>
          </cell>
          <cell r="H52">
            <v>384249</v>
          </cell>
        </row>
        <row r="53">
          <cell r="A53" t="str">
            <v>MO046</v>
          </cell>
          <cell r="B53" t="str">
            <v>ARQUITECTO ESPECIALISTA PAISAJISMO</v>
          </cell>
          <cell r="C53" t="str">
            <v>ADMÓN</v>
          </cell>
          <cell r="D53">
            <v>7800000</v>
          </cell>
          <cell r="E53">
            <v>1.5</v>
          </cell>
          <cell r="F53">
            <v>256438</v>
          </cell>
          <cell r="G53">
            <v>127811</v>
          </cell>
          <cell r="H53">
            <v>384249</v>
          </cell>
        </row>
        <row r="54">
          <cell r="A54" t="str">
            <v>MO047</v>
          </cell>
          <cell r="B54" t="str">
            <v>ARQUITECTO DISEÑADOR</v>
          </cell>
          <cell r="C54" t="str">
            <v>ADMÓN</v>
          </cell>
          <cell r="D54">
            <v>7150000</v>
          </cell>
          <cell r="E54">
            <v>1.5</v>
          </cell>
          <cell r="F54">
            <v>235068</v>
          </cell>
          <cell r="G54">
            <v>117361</v>
          </cell>
          <cell r="H54">
            <v>352429</v>
          </cell>
        </row>
        <row r="55">
          <cell r="A55" t="str">
            <v>MO048</v>
          </cell>
          <cell r="B55" t="str">
            <v>INGENIERO ESPECIALISTA ESTRUCTURAL</v>
          </cell>
          <cell r="C55" t="str">
            <v>ADMÓN</v>
          </cell>
          <cell r="D55">
            <v>7800000</v>
          </cell>
          <cell r="E55">
            <v>1.5</v>
          </cell>
          <cell r="F55">
            <v>256438</v>
          </cell>
          <cell r="G55">
            <v>127811</v>
          </cell>
          <cell r="H55">
            <v>384249</v>
          </cell>
        </row>
        <row r="56">
          <cell r="A56" t="str">
            <v>MO049</v>
          </cell>
          <cell r="B56" t="str">
            <v>INGENIERO REVISOR ESTRUCTURAL</v>
          </cell>
          <cell r="C56" t="str">
            <v>ADMÓN</v>
          </cell>
          <cell r="D56">
            <v>7800000</v>
          </cell>
          <cell r="E56">
            <v>1.5</v>
          </cell>
          <cell r="F56">
            <v>256438</v>
          </cell>
          <cell r="G56">
            <v>127811</v>
          </cell>
          <cell r="H56">
            <v>384249</v>
          </cell>
        </row>
        <row r="57">
          <cell r="A57" t="str">
            <v>MO050</v>
          </cell>
          <cell r="B57" t="str">
            <v>INGENIERO ESPECIALISTA HIDRÁULICO</v>
          </cell>
          <cell r="C57" t="str">
            <v>ADMÓN</v>
          </cell>
          <cell r="D57">
            <v>7800000</v>
          </cell>
          <cell r="E57">
            <v>1.5</v>
          </cell>
          <cell r="F57">
            <v>256438</v>
          </cell>
          <cell r="G57">
            <v>127811</v>
          </cell>
          <cell r="H57">
            <v>384249</v>
          </cell>
        </row>
        <row r="58">
          <cell r="A58" t="str">
            <v>MO051</v>
          </cell>
          <cell r="B58" t="str">
            <v>INGENIERO ELECTRICISTA</v>
          </cell>
          <cell r="C58" t="str">
            <v>ADMÓN</v>
          </cell>
          <cell r="D58">
            <v>7150000</v>
          </cell>
          <cell r="E58">
            <v>1.5</v>
          </cell>
          <cell r="F58">
            <v>235068</v>
          </cell>
          <cell r="G58">
            <v>117361</v>
          </cell>
          <cell r="H58">
            <v>352429</v>
          </cell>
        </row>
        <row r="59">
          <cell r="A59" t="str">
            <v>MO052</v>
          </cell>
          <cell r="B59" t="str">
            <v>INGENIERO AMBIENTAL</v>
          </cell>
          <cell r="C59" t="str">
            <v>ADMÓN</v>
          </cell>
          <cell r="D59">
            <v>7150000</v>
          </cell>
          <cell r="E59">
            <v>1.5</v>
          </cell>
          <cell r="F59">
            <v>235068</v>
          </cell>
          <cell r="G59">
            <v>117361</v>
          </cell>
          <cell r="H59">
            <v>352429</v>
          </cell>
        </row>
        <row r="60">
          <cell r="A60" t="str">
            <v>MO053</v>
          </cell>
          <cell r="B60" t="str">
            <v>INGENIERO FORESTAL</v>
          </cell>
          <cell r="C60" t="str">
            <v>ADMÓN</v>
          </cell>
          <cell r="D60">
            <v>7150000</v>
          </cell>
          <cell r="E60">
            <v>1.5</v>
          </cell>
          <cell r="F60">
            <v>235068</v>
          </cell>
          <cell r="G60">
            <v>117361</v>
          </cell>
          <cell r="H60">
            <v>352429</v>
          </cell>
        </row>
        <row r="61">
          <cell r="A61" t="str">
            <v>MO054</v>
          </cell>
          <cell r="B61" t="str">
            <v>TÉCNICO AMBIENTAL</v>
          </cell>
          <cell r="C61" t="str">
            <v>ADMÓN</v>
          </cell>
          <cell r="D61">
            <v>2600000</v>
          </cell>
          <cell r="E61">
            <v>1.62</v>
          </cell>
          <cell r="F61">
            <v>85479</v>
          </cell>
          <cell r="G61">
            <v>53178</v>
          </cell>
          <cell r="H61">
            <v>138657</v>
          </cell>
        </row>
      </sheetData>
      <sheetData sheetId="17">
        <row r="7">
          <cell r="A7" t="str">
            <v>CÓDIGO</v>
          </cell>
          <cell r="B7" t="str">
            <v>MO001</v>
          </cell>
          <cell r="C7" t="str">
            <v>MO002</v>
          </cell>
          <cell r="D7" t="str">
            <v>MO003</v>
          </cell>
          <cell r="E7" t="str">
            <v>MO004</v>
          </cell>
          <cell r="F7" t="str">
            <v>MO005</v>
          </cell>
          <cell r="G7" t="str">
            <v>MO006</v>
          </cell>
          <cell r="H7" t="str">
            <v>MO007</v>
          </cell>
          <cell r="I7" t="str">
            <v>MO008</v>
          </cell>
          <cell r="J7" t="str">
            <v>MO009</v>
          </cell>
          <cell r="K7" t="str">
            <v>MO010</v>
          </cell>
          <cell r="L7" t="str">
            <v>MO011</v>
          </cell>
          <cell r="M7" t="str">
            <v>MO012</v>
          </cell>
          <cell r="N7" t="str">
            <v>MO013</v>
          </cell>
          <cell r="O7" t="str">
            <v>MO014</v>
          </cell>
          <cell r="P7" t="str">
            <v>MO015</v>
          </cell>
          <cell r="Q7" t="str">
            <v>MO016</v>
          </cell>
          <cell r="R7" t="str">
            <v>MO017</v>
          </cell>
          <cell r="S7" t="str">
            <v>MO018</v>
          </cell>
          <cell r="T7" t="str">
            <v>MO019</v>
          </cell>
          <cell r="U7" t="str">
            <v>MO020</v>
          </cell>
          <cell r="V7" t="str">
            <v>MO021</v>
          </cell>
          <cell r="W7" t="str">
            <v>MO022</v>
          </cell>
          <cell r="X7" t="str">
            <v>MO023</v>
          </cell>
          <cell r="Y7" t="str">
            <v>MO024</v>
          </cell>
          <cell r="Z7" t="str">
            <v>MO025</v>
          </cell>
          <cell r="AA7" t="str">
            <v>MO026</v>
          </cell>
          <cell r="AB7" t="str">
            <v>MO027</v>
          </cell>
          <cell r="AC7" t="str">
            <v>MO028</v>
          </cell>
          <cell r="AD7" t="str">
            <v>MO029</v>
          </cell>
          <cell r="AE7" t="str">
            <v>MO030</v>
          </cell>
          <cell r="AF7" t="str">
            <v>MO031</v>
          </cell>
          <cell r="AG7" t="str">
            <v>MO032</v>
          </cell>
          <cell r="AH7" t="str">
            <v>MO033</v>
          </cell>
          <cell r="AI7" t="str">
            <v>MO034</v>
          </cell>
          <cell r="AJ7" t="str">
            <v>MO035</v>
          </cell>
          <cell r="AK7" t="str">
            <v>MO036</v>
          </cell>
          <cell r="AL7" t="str">
            <v>MO037</v>
          </cell>
          <cell r="AM7" t="str">
            <v>MO038</v>
          </cell>
          <cell r="AN7" t="str">
            <v>MO039</v>
          </cell>
          <cell r="AO7" t="str">
            <v>MO040</v>
          </cell>
          <cell r="AP7" t="str">
            <v>MO041</v>
          </cell>
          <cell r="AQ7" t="str">
            <v>MO042</v>
          </cell>
          <cell r="AR7" t="str">
            <v>MO043</v>
          </cell>
          <cell r="AS7" t="str">
            <v>MO044</v>
          </cell>
          <cell r="AT7" t="str">
            <v>MO045</v>
          </cell>
          <cell r="AU7" t="str">
            <v>MO046</v>
          </cell>
          <cell r="AV7" t="str">
            <v>MO047</v>
          </cell>
          <cell r="AW7" t="str">
            <v>MO048</v>
          </cell>
          <cell r="AX7" t="str">
            <v>MO049</v>
          </cell>
          <cell r="AY7" t="str">
            <v>MO050</v>
          </cell>
          <cell r="AZ7" t="str">
            <v>MO051</v>
          </cell>
          <cell r="BA7" t="str">
            <v>MO052</v>
          </cell>
          <cell r="BB7" t="str">
            <v>MO053</v>
          </cell>
          <cell r="BC7" t="str">
            <v>MO054</v>
          </cell>
          <cell r="BD7" t="str">
            <v>MO055</v>
          </cell>
          <cell r="BE7" t="str">
            <v>MO056</v>
          </cell>
        </row>
        <row r="8">
          <cell r="A8" t="str">
            <v>CARGO</v>
          </cell>
          <cell r="B8" t="str">
            <v>DIRECTOR DE OBRA</v>
          </cell>
          <cell r="C8" t="str">
            <v>DIRECTOR DE INTERVENTORÍA</v>
          </cell>
          <cell r="D8" t="str">
            <v>RESIDENTE DE OBRA</v>
          </cell>
          <cell r="E8" t="str">
            <v>RESIDENTE DE INTERVENTORÍA</v>
          </cell>
          <cell r="F8" t="str">
            <v>RESIDENTE AMBIENTAL</v>
          </cell>
          <cell r="G8" t="str">
            <v>RESIDENTE SOCIAL</v>
          </cell>
          <cell r="H8" t="str">
            <v>AUXILIAR DE RESIDENCIA</v>
          </cell>
          <cell r="I8" t="str">
            <v>TECNÓLOGO SST</v>
          </cell>
          <cell r="J8" t="str">
            <v>ASESOR LEGAL</v>
          </cell>
          <cell r="K8" t="str">
            <v>CONTADOR</v>
          </cell>
          <cell r="L8" t="str">
            <v>ALMACENISTA</v>
          </cell>
          <cell r="M8" t="str">
            <v>AUXILIAR DE ALMACÉN</v>
          </cell>
          <cell r="N8" t="str">
            <v>SECRETARIA</v>
          </cell>
          <cell r="O8" t="str">
            <v>MENSAJERO</v>
          </cell>
          <cell r="P8" t="str">
            <v>VIGILANTE</v>
          </cell>
          <cell r="Q8" t="str">
            <v>TOPÓGRAFO</v>
          </cell>
          <cell r="R8" t="str">
            <v>CADENERO 1</v>
          </cell>
          <cell r="S8" t="str">
            <v>CADENERO 2</v>
          </cell>
          <cell r="T8" t="str">
            <v>MAESTRO PRIMERO</v>
          </cell>
          <cell r="U8" t="str">
            <v>MAESTRO SEGUNDO</v>
          </cell>
          <cell r="V8" t="str">
            <v>OFICIAL ELÉCTRICO</v>
          </cell>
          <cell r="W8" t="str">
            <v>AYUDANTE ELÉCTRICO</v>
          </cell>
          <cell r="X8" t="str">
            <v>OFICIAL PLOMERO</v>
          </cell>
          <cell r="Y8" t="str">
            <v>AYUDANTE PLOMERO</v>
          </cell>
          <cell r="Z8" t="str">
            <v>OFICIAL CARPINTERO</v>
          </cell>
          <cell r="AA8" t="str">
            <v>AYUDANTE CARPINTERO</v>
          </cell>
          <cell r="AB8" t="str">
            <v>OFICIAL PINTOR</v>
          </cell>
          <cell r="AC8" t="str">
            <v>OFICIAL DE OBRA BLANCA</v>
          </cell>
          <cell r="AD8" t="str">
            <v>OFICIAL DE OBRA NEGRA</v>
          </cell>
          <cell r="AE8" t="str">
            <v>OFICIAL HIERRO</v>
          </cell>
          <cell r="AF8" t="str">
            <v>AYUDANTE ENTENDIDO</v>
          </cell>
          <cell r="AG8" t="str">
            <v>AYUDANTE RASO</v>
          </cell>
          <cell r="AH8" t="str">
            <v>OPERADOR EQUIPO LIVIANO</v>
          </cell>
          <cell r="AI8" t="str">
            <v>OPERADOR EQUIPO MEDIANO</v>
          </cell>
          <cell r="AJ8" t="str">
            <v>OPERADOR EQUIPO PESADO</v>
          </cell>
          <cell r="AK8" t="str">
            <v>AUXILIAR HERRAMIENTA</v>
          </cell>
          <cell r="AL8" t="str">
            <v>PATIERO</v>
          </cell>
          <cell r="AM8" t="str">
            <v>AUXILIAR PARE-SIGA</v>
          </cell>
          <cell r="AN8" t="str">
            <v>INGENIERO SIG</v>
          </cell>
          <cell r="AO8" t="str">
            <v>TECNÓLOGO SIG</v>
          </cell>
          <cell r="AP8" t="str">
            <v>DIRECTOR DE CONSULTORÍA</v>
          </cell>
          <cell r="AQ8" t="str">
            <v>DIBUJANTE</v>
          </cell>
          <cell r="AR8" t="str">
            <v>INGENIERO ESPECIALISTA GEOTECNIA</v>
          </cell>
          <cell r="AS8" t="str">
            <v>GEÓLOGO</v>
          </cell>
          <cell r="AT8" t="str">
            <v xml:space="preserve">ARQUITECTO ESPECIALISTA URBANISMO </v>
          </cell>
          <cell r="AU8" t="str">
            <v>ARQUITECTO ESPECIALISTA PAISAJISMO</v>
          </cell>
          <cell r="AV8" t="str">
            <v>ARQUITECTO DISEÑADOR</v>
          </cell>
          <cell r="AW8" t="str">
            <v>INGENIERO ESPECIALISTA ESTRUCTURAL</v>
          </cell>
          <cell r="AX8" t="str">
            <v>INGENIERO REVISOR ESTRUCTURAL</v>
          </cell>
          <cell r="AY8" t="str">
            <v>INGENIERO ESPECIALISTA HIDRÁULICO</v>
          </cell>
          <cell r="AZ8" t="str">
            <v>INGENIERO ELECTRICISTA</v>
          </cell>
          <cell r="BA8" t="str">
            <v>INGENIERO AMBIENTAL</v>
          </cell>
          <cell r="BB8" t="str">
            <v>INGENIERO FORESTAL</v>
          </cell>
          <cell r="BC8" t="str">
            <v>TÉCNICO AMBIENTAL</v>
          </cell>
          <cell r="BD8">
            <v>138657</v>
          </cell>
          <cell r="BE8">
            <v>138657</v>
          </cell>
        </row>
        <row r="9">
          <cell r="A9" t="str">
            <v>CLASE</v>
          </cell>
          <cell r="B9" t="str">
            <v>ADMÓN</v>
          </cell>
          <cell r="C9" t="str">
            <v>ADMÓN</v>
          </cell>
          <cell r="D9" t="str">
            <v>ADMÓN</v>
          </cell>
          <cell r="E9" t="str">
            <v>ADMÓN</v>
          </cell>
          <cell r="F9" t="str">
            <v>ADMÓN</v>
          </cell>
          <cell r="G9" t="str">
            <v>ADMÓN</v>
          </cell>
          <cell r="H9" t="str">
            <v>ADMÓN</v>
          </cell>
          <cell r="I9" t="str">
            <v>ADMÓN</v>
          </cell>
          <cell r="J9" t="str">
            <v>ADMÓN</v>
          </cell>
          <cell r="K9" t="str">
            <v>ADMÓN</v>
          </cell>
          <cell r="L9" t="str">
            <v>ADMÓN</v>
          </cell>
          <cell r="M9" t="str">
            <v>ADMÓN</v>
          </cell>
          <cell r="N9" t="str">
            <v>ADMÓN</v>
          </cell>
          <cell r="O9" t="str">
            <v>ADMÓN</v>
          </cell>
          <cell r="P9" t="str">
            <v>ADMÓN</v>
          </cell>
          <cell r="Q9" t="str">
            <v>OBRA</v>
          </cell>
          <cell r="R9" t="str">
            <v>OBRA</v>
          </cell>
          <cell r="S9" t="str">
            <v>OBRA</v>
          </cell>
          <cell r="T9" t="str">
            <v>OBRA</v>
          </cell>
          <cell r="U9" t="str">
            <v>OBRA</v>
          </cell>
          <cell r="V9" t="str">
            <v>OBRA</v>
          </cell>
          <cell r="W9" t="str">
            <v>OBRA</v>
          </cell>
          <cell r="X9" t="str">
            <v>OBRA</v>
          </cell>
          <cell r="Y9" t="str">
            <v>OBRA</v>
          </cell>
          <cell r="Z9" t="str">
            <v>OBRA</v>
          </cell>
          <cell r="AA9" t="str">
            <v>OBRA</v>
          </cell>
          <cell r="AB9" t="str">
            <v>OBRA</v>
          </cell>
          <cell r="AC9" t="str">
            <v>OBRA</v>
          </cell>
          <cell r="AD9" t="str">
            <v>OBRA</v>
          </cell>
          <cell r="AE9" t="str">
            <v>OBRA</v>
          </cell>
          <cell r="AF9" t="str">
            <v>OBRA</v>
          </cell>
          <cell r="AG9" t="str">
            <v>OBRA</v>
          </cell>
          <cell r="AH9" t="str">
            <v>OBRA</v>
          </cell>
          <cell r="AI9" t="str">
            <v>OBRA</v>
          </cell>
          <cell r="AJ9" t="str">
            <v>OBRA</v>
          </cell>
          <cell r="AK9" t="str">
            <v>OBRA</v>
          </cell>
          <cell r="AL9" t="str">
            <v>OBRA</v>
          </cell>
          <cell r="AM9" t="str">
            <v>OBRA</v>
          </cell>
          <cell r="AN9" t="str">
            <v>ADMÓN</v>
          </cell>
          <cell r="AO9" t="str">
            <v>ADMÓN</v>
          </cell>
          <cell r="AP9" t="str">
            <v>ADMÓN</v>
          </cell>
          <cell r="AQ9" t="str">
            <v>ADMÓN</v>
          </cell>
          <cell r="AR9" t="str">
            <v>ADMÓN</v>
          </cell>
          <cell r="AS9" t="str">
            <v>ADMÓN</v>
          </cell>
          <cell r="AT9" t="str">
            <v>ADMÓN</v>
          </cell>
          <cell r="AU9" t="str">
            <v>ADMÓN</v>
          </cell>
          <cell r="AV9" t="str">
            <v>ADMÓN</v>
          </cell>
          <cell r="AW9" t="str">
            <v>ADMÓN</v>
          </cell>
          <cell r="AX9" t="str">
            <v>ADMÓN</v>
          </cell>
          <cell r="AY9" t="str">
            <v>ADMÓN</v>
          </cell>
          <cell r="AZ9" t="str">
            <v>ADMÓN</v>
          </cell>
          <cell r="BA9" t="str">
            <v>ADMÓN</v>
          </cell>
          <cell r="BB9" t="str">
            <v>ADMÓN</v>
          </cell>
          <cell r="BC9" t="str">
            <v>ADMÓN</v>
          </cell>
          <cell r="BD9">
            <v>138657</v>
          </cell>
          <cell r="BE9">
            <v>138657</v>
          </cell>
        </row>
        <row r="10">
          <cell r="A10" t="str">
            <v>SALARIO MENSUAL SMMLV</v>
          </cell>
          <cell r="B10">
            <v>5</v>
          </cell>
          <cell r="C10">
            <v>5</v>
          </cell>
          <cell r="D10">
            <v>3</v>
          </cell>
          <cell r="E10">
            <v>3</v>
          </cell>
          <cell r="F10">
            <v>2.7</v>
          </cell>
          <cell r="G10">
            <v>3</v>
          </cell>
          <cell r="H10">
            <v>2</v>
          </cell>
          <cell r="I10">
            <v>2.2999999999999998</v>
          </cell>
          <cell r="J10">
            <v>6.7</v>
          </cell>
          <cell r="K10">
            <v>4.5999999999999996</v>
          </cell>
          <cell r="L10">
            <v>1.85</v>
          </cell>
          <cell r="M10">
            <v>1.45</v>
          </cell>
          <cell r="N10">
            <v>1</v>
          </cell>
          <cell r="O10">
            <v>1</v>
          </cell>
          <cell r="P10">
            <v>1</v>
          </cell>
          <cell r="Q10">
            <v>4.8</v>
          </cell>
          <cell r="R10">
            <v>2.35</v>
          </cell>
          <cell r="S10">
            <v>1.35</v>
          </cell>
          <cell r="T10">
            <v>3</v>
          </cell>
          <cell r="U10">
            <v>2.2999999999999998</v>
          </cell>
          <cell r="V10">
            <v>2.75</v>
          </cell>
          <cell r="W10">
            <v>1.3</v>
          </cell>
          <cell r="X10">
            <v>2</v>
          </cell>
          <cell r="Y10">
            <v>1.2</v>
          </cell>
          <cell r="Z10">
            <v>2</v>
          </cell>
          <cell r="AA10">
            <v>1.1000000000000001</v>
          </cell>
          <cell r="AB10">
            <v>2</v>
          </cell>
          <cell r="AC10">
            <v>2</v>
          </cell>
          <cell r="AD10">
            <v>2</v>
          </cell>
          <cell r="AE10">
            <v>2</v>
          </cell>
          <cell r="AF10">
            <v>1.3</v>
          </cell>
          <cell r="AG10">
            <v>1.1000000000000001</v>
          </cell>
          <cell r="AH10">
            <v>1.3</v>
          </cell>
          <cell r="AI10">
            <v>2.25</v>
          </cell>
          <cell r="AJ10">
            <v>3.2</v>
          </cell>
          <cell r="AK10">
            <v>1</v>
          </cell>
          <cell r="AL10">
            <v>1</v>
          </cell>
          <cell r="AM10">
            <v>1</v>
          </cell>
          <cell r="AN10">
            <v>5</v>
          </cell>
          <cell r="AO10">
            <v>2.2999999999999998</v>
          </cell>
          <cell r="AP10">
            <v>6.7</v>
          </cell>
          <cell r="AQ10">
            <v>2.2999999999999998</v>
          </cell>
          <cell r="AR10">
            <v>6</v>
          </cell>
          <cell r="AS10">
            <v>5.5</v>
          </cell>
          <cell r="AT10">
            <v>6</v>
          </cell>
          <cell r="AU10">
            <v>6</v>
          </cell>
          <cell r="AV10">
            <v>5.5</v>
          </cell>
          <cell r="AW10">
            <v>6</v>
          </cell>
          <cell r="AX10">
            <v>6</v>
          </cell>
          <cell r="AY10">
            <v>6</v>
          </cell>
          <cell r="AZ10">
            <v>5.5</v>
          </cell>
          <cell r="BA10">
            <v>5.5</v>
          </cell>
          <cell r="BB10">
            <v>5.5</v>
          </cell>
          <cell r="BC10">
            <v>2</v>
          </cell>
          <cell r="BD10">
            <v>2</v>
          </cell>
          <cell r="BE10">
            <v>2</v>
          </cell>
        </row>
        <row r="11">
          <cell r="A11" t="str">
            <v>(A) SALARIO MES</v>
          </cell>
          <cell r="B11">
            <v>6500000</v>
          </cell>
          <cell r="C11">
            <v>6500000</v>
          </cell>
          <cell r="D11">
            <v>3900000</v>
          </cell>
          <cell r="E11">
            <v>3900000</v>
          </cell>
          <cell r="F11">
            <v>3510000</v>
          </cell>
          <cell r="G11">
            <v>3900000</v>
          </cell>
          <cell r="H11">
            <v>2600000</v>
          </cell>
          <cell r="I11">
            <v>2990000</v>
          </cell>
          <cell r="J11">
            <v>8710000</v>
          </cell>
          <cell r="K11">
            <v>5980000</v>
          </cell>
          <cell r="L11">
            <v>2405000</v>
          </cell>
          <cell r="M11">
            <v>1885000</v>
          </cell>
          <cell r="N11">
            <v>1300000</v>
          </cell>
          <cell r="O11">
            <v>1300000</v>
          </cell>
          <cell r="P11">
            <v>1300000</v>
          </cell>
          <cell r="Q11">
            <v>6240000</v>
          </cell>
          <cell r="R11">
            <v>3055000</v>
          </cell>
          <cell r="S11">
            <v>1755000</v>
          </cell>
          <cell r="T11">
            <v>3900000</v>
          </cell>
          <cell r="U11">
            <v>2990000</v>
          </cell>
          <cell r="V11">
            <v>3575000</v>
          </cell>
          <cell r="W11">
            <v>1690000</v>
          </cell>
          <cell r="X11">
            <v>2600000</v>
          </cell>
          <cell r="Y11">
            <v>1560000</v>
          </cell>
          <cell r="Z11">
            <v>2600000</v>
          </cell>
          <cell r="AA11">
            <v>1430000</v>
          </cell>
          <cell r="AB11">
            <v>2600000</v>
          </cell>
          <cell r="AC11">
            <v>2600000</v>
          </cell>
          <cell r="AD11">
            <v>2600000</v>
          </cell>
          <cell r="AE11">
            <v>2600000</v>
          </cell>
          <cell r="AF11">
            <v>1690000</v>
          </cell>
          <cell r="AG11">
            <v>1430000</v>
          </cell>
          <cell r="AH11">
            <v>1690000</v>
          </cell>
          <cell r="AI11">
            <v>2925000</v>
          </cell>
          <cell r="AJ11">
            <v>4160000</v>
          </cell>
          <cell r="AK11">
            <v>1300000</v>
          </cell>
          <cell r="AL11">
            <v>1300000</v>
          </cell>
          <cell r="AM11">
            <v>1300000</v>
          </cell>
          <cell r="AN11">
            <v>6500000</v>
          </cell>
          <cell r="AO11">
            <v>2990000</v>
          </cell>
          <cell r="AP11">
            <v>8710000</v>
          </cell>
          <cell r="AQ11">
            <v>2990000</v>
          </cell>
          <cell r="AR11">
            <v>7800000</v>
          </cell>
          <cell r="AS11">
            <v>7150000</v>
          </cell>
          <cell r="AT11">
            <v>7800000</v>
          </cell>
          <cell r="AU11">
            <v>7800000</v>
          </cell>
          <cell r="AV11">
            <v>7150000</v>
          </cell>
          <cell r="AW11">
            <v>7800000</v>
          </cell>
          <cell r="AX11">
            <v>7800000</v>
          </cell>
          <cell r="AY11">
            <v>7800000</v>
          </cell>
          <cell r="AZ11">
            <v>7150000</v>
          </cell>
          <cell r="BA11">
            <v>7150000</v>
          </cell>
          <cell r="BB11">
            <v>7150000</v>
          </cell>
          <cell r="BC11">
            <v>2600000</v>
          </cell>
          <cell r="BD11">
            <v>0</v>
          </cell>
          <cell r="BE11">
            <v>0</v>
          </cell>
        </row>
        <row r="12">
          <cell r="A12" t="str">
            <v>(B) AUXILIO TRANSPORTE MES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162000</v>
          </cell>
          <cell r="I12">
            <v>0</v>
          </cell>
          <cell r="J12">
            <v>0</v>
          </cell>
          <cell r="K12">
            <v>0</v>
          </cell>
          <cell r="L12">
            <v>162000</v>
          </cell>
          <cell r="M12">
            <v>162000</v>
          </cell>
          <cell r="N12">
            <v>162000</v>
          </cell>
          <cell r="O12">
            <v>162000</v>
          </cell>
          <cell r="P12">
            <v>162000</v>
          </cell>
          <cell r="Q12">
            <v>0</v>
          </cell>
          <cell r="R12">
            <v>0</v>
          </cell>
          <cell r="S12">
            <v>162000</v>
          </cell>
          <cell r="T12">
            <v>0</v>
          </cell>
          <cell r="U12">
            <v>0</v>
          </cell>
          <cell r="V12">
            <v>0</v>
          </cell>
          <cell r="W12">
            <v>162000</v>
          </cell>
          <cell r="X12">
            <v>162000</v>
          </cell>
          <cell r="Y12">
            <v>162000</v>
          </cell>
          <cell r="Z12">
            <v>162000</v>
          </cell>
          <cell r="AA12">
            <v>162000</v>
          </cell>
          <cell r="AB12">
            <v>162000</v>
          </cell>
          <cell r="AC12">
            <v>162000</v>
          </cell>
          <cell r="AD12">
            <v>162000</v>
          </cell>
          <cell r="AE12">
            <v>162000</v>
          </cell>
          <cell r="AF12">
            <v>162000</v>
          </cell>
          <cell r="AG12">
            <v>162000</v>
          </cell>
          <cell r="AH12">
            <v>162000</v>
          </cell>
          <cell r="AI12">
            <v>0</v>
          </cell>
          <cell r="AJ12">
            <v>0</v>
          </cell>
          <cell r="AK12">
            <v>162000</v>
          </cell>
          <cell r="AL12">
            <v>162000</v>
          </cell>
          <cell r="AM12">
            <v>162000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162000</v>
          </cell>
          <cell r="BD12">
            <v>162000</v>
          </cell>
          <cell r="BE12">
            <v>162000</v>
          </cell>
        </row>
        <row r="13">
          <cell r="A13" t="str">
            <v>(C) SUELDO ANUAL 
(A x 12)</v>
          </cell>
          <cell r="B13">
            <v>78000000</v>
          </cell>
          <cell r="C13">
            <v>78000000</v>
          </cell>
          <cell r="D13">
            <v>46800000</v>
          </cell>
          <cell r="E13">
            <v>46800000</v>
          </cell>
          <cell r="F13">
            <v>42120000</v>
          </cell>
          <cell r="G13">
            <v>46800000</v>
          </cell>
          <cell r="H13">
            <v>31200000</v>
          </cell>
          <cell r="I13">
            <v>35880000</v>
          </cell>
          <cell r="J13">
            <v>104520000</v>
          </cell>
          <cell r="K13">
            <v>71760000</v>
          </cell>
          <cell r="L13">
            <v>28860000</v>
          </cell>
          <cell r="M13">
            <v>22620000</v>
          </cell>
          <cell r="N13">
            <v>15600000</v>
          </cell>
          <cell r="O13">
            <v>15600000</v>
          </cell>
          <cell r="P13">
            <v>15600000</v>
          </cell>
          <cell r="Q13">
            <v>74880000</v>
          </cell>
          <cell r="R13">
            <v>36660000</v>
          </cell>
          <cell r="S13">
            <v>21060000</v>
          </cell>
          <cell r="T13">
            <v>46800000</v>
          </cell>
          <cell r="U13">
            <v>35880000</v>
          </cell>
          <cell r="V13">
            <v>42900000</v>
          </cell>
          <cell r="W13">
            <v>20280000</v>
          </cell>
          <cell r="X13">
            <v>31200000</v>
          </cell>
          <cell r="Y13">
            <v>18720000</v>
          </cell>
          <cell r="Z13">
            <v>31200000</v>
          </cell>
          <cell r="AA13">
            <v>17160000</v>
          </cell>
          <cell r="AB13">
            <v>31200000</v>
          </cell>
          <cell r="AC13">
            <v>31200000</v>
          </cell>
          <cell r="AD13">
            <v>31200000</v>
          </cell>
          <cell r="AE13">
            <v>31200000</v>
          </cell>
          <cell r="AF13">
            <v>20280000</v>
          </cell>
          <cell r="AG13">
            <v>17160000</v>
          </cell>
          <cell r="AH13">
            <v>20280000</v>
          </cell>
          <cell r="AI13">
            <v>35100000</v>
          </cell>
          <cell r="AJ13">
            <v>49920000</v>
          </cell>
          <cell r="AK13">
            <v>15600000</v>
          </cell>
          <cell r="AL13">
            <v>15600000</v>
          </cell>
          <cell r="AM13">
            <v>15600000</v>
          </cell>
          <cell r="AN13">
            <v>78000000</v>
          </cell>
          <cell r="AO13">
            <v>35880000</v>
          </cell>
          <cell r="AP13">
            <v>104520000</v>
          </cell>
          <cell r="AQ13">
            <v>35880000</v>
          </cell>
          <cell r="AR13">
            <v>93600000</v>
          </cell>
          <cell r="AS13">
            <v>85800000</v>
          </cell>
          <cell r="AT13">
            <v>93600000</v>
          </cell>
          <cell r="AU13">
            <v>93600000</v>
          </cell>
          <cell r="AV13">
            <v>85800000</v>
          </cell>
          <cell r="AW13">
            <v>93600000</v>
          </cell>
          <cell r="AX13">
            <v>93600000</v>
          </cell>
          <cell r="AY13">
            <v>93600000</v>
          </cell>
          <cell r="AZ13">
            <v>85800000</v>
          </cell>
          <cell r="BA13">
            <v>85800000</v>
          </cell>
          <cell r="BB13">
            <v>85800000</v>
          </cell>
          <cell r="BC13">
            <v>31200000</v>
          </cell>
          <cell r="BD13">
            <v>0</v>
          </cell>
          <cell r="BE13">
            <v>0</v>
          </cell>
        </row>
        <row r="14">
          <cell r="A14" t="str">
            <v>(D) AUXILIO TRANSPORTE ANUAL 
(B x 12)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1944000</v>
          </cell>
          <cell r="I14">
            <v>0</v>
          </cell>
          <cell r="J14">
            <v>0</v>
          </cell>
          <cell r="K14">
            <v>0</v>
          </cell>
          <cell r="L14">
            <v>1944000</v>
          </cell>
          <cell r="M14">
            <v>1944000</v>
          </cell>
          <cell r="N14">
            <v>1944000</v>
          </cell>
          <cell r="O14">
            <v>1944000</v>
          </cell>
          <cell r="P14">
            <v>1944000</v>
          </cell>
          <cell r="Q14">
            <v>0</v>
          </cell>
          <cell r="R14">
            <v>0</v>
          </cell>
          <cell r="S14">
            <v>1944000</v>
          </cell>
          <cell r="T14">
            <v>0</v>
          </cell>
          <cell r="U14">
            <v>0</v>
          </cell>
          <cell r="V14">
            <v>0</v>
          </cell>
          <cell r="W14">
            <v>1944000</v>
          </cell>
          <cell r="X14">
            <v>1944000</v>
          </cell>
          <cell r="Y14">
            <v>1944000</v>
          </cell>
          <cell r="Z14">
            <v>1944000</v>
          </cell>
          <cell r="AA14">
            <v>1944000</v>
          </cell>
          <cell r="AB14">
            <v>1944000</v>
          </cell>
          <cell r="AC14">
            <v>1944000</v>
          </cell>
          <cell r="AD14">
            <v>1944000</v>
          </cell>
          <cell r="AE14">
            <v>1944000</v>
          </cell>
          <cell r="AF14">
            <v>1944000</v>
          </cell>
          <cell r="AG14">
            <v>1944000</v>
          </cell>
          <cell r="AH14">
            <v>1944000</v>
          </cell>
          <cell r="AI14">
            <v>0</v>
          </cell>
          <cell r="AJ14">
            <v>0</v>
          </cell>
          <cell r="AK14">
            <v>1944000</v>
          </cell>
          <cell r="AL14">
            <v>1944000</v>
          </cell>
          <cell r="AM14">
            <v>1944000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1944000</v>
          </cell>
          <cell r="BD14">
            <v>1944000</v>
          </cell>
          <cell r="BE14">
            <v>1944000</v>
          </cell>
        </row>
        <row r="15">
          <cell r="A15" t="str">
            <v>(F) CESANTIAS 
(C + D) x12%</v>
          </cell>
          <cell r="B15">
            <v>9360000</v>
          </cell>
          <cell r="C15">
            <v>9360000</v>
          </cell>
          <cell r="D15">
            <v>5616000</v>
          </cell>
          <cell r="E15">
            <v>5616000</v>
          </cell>
          <cell r="F15">
            <v>5054400</v>
          </cell>
          <cell r="G15">
            <v>5616000</v>
          </cell>
          <cell r="H15">
            <v>3977280</v>
          </cell>
          <cell r="I15">
            <v>4305600</v>
          </cell>
          <cell r="J15">
            <v>12542400</v>
          </cell>
          <cell r="K15">
            <v>8611200</v>
          </cell>
          <cell r="L15">
            <v>3696480</v>
          </cell>
          <cell r="M15">
            <v>2947680</v>
          </cell>
          <cell r="N15">
            <v>2105280</v>
          </cell>
          <cell r="O15">
            <v>2105280</v>
          </cell>
          <cell r="P15">
            <v>2105280</v>
          </cell>
          <cell r="Q15">
            <v>8985600</v>
          </cell>
          <cell r="R15">
            <v>4399200</v>
          </cell>
          <cell r="S15">
            <v>2760480</v>
          </cell>
          <cell r="T15">
            <v>5616000</v>
          </cell>
          <cell r="U15">
            <v>4305600</v>
          </cell>
          <cell r="V15">
            <v>5148000</v>
          </cell>
          <cell r="W15">
            <v>2666880</v>
          </cell>
          <cell r="X15">
            <v>3977280</v>
          </cell>
          <cell r="Y15">
            <v>2479680</v>
          </cell>
          <cell r="Z15">
            <v>3977280</v>
          </cell>
          <cell r="AA15">
            <v>2292480</v>
          </cell>
          <cell r="AB15">
            <v>3977280</v>
          </cell>
          <cell r="AC15">
            <v>3977280</v>
          </cell>
          <cell r="AD15">
            <v>3977280</v>
          </cell>
          <cell r="AE15">
            <v>3977280</v>
          </cell>
          <cell r="AF15">
            <v>2666880</v>
          </cell>
          <cell r="AG15">
            <v>2292480</v>
          </cell>
          <cell r="AH15">
            <v>2666880</v>
          </cell>
          <cell r="AI15">
            <v>4212000</v>
          </cell>
          <cell r="AJ15">
            <v>5990400</v>
          </cell>
          <cell r="AK15">
            <v>2105280</v>
          </cell>
          <cell r="AL15">
            <v>2105280</v>
          </cell>
          <cell r="AM15">
            <v>2105280</v>
          </cell>
          <cell r="AN15">
            <v>9360000</v>
          </cell>
          <cell r="AO15">
            <v>4305600</v>
          </cell>
          <cell r="AP15">
            <v>12542400</v>
          </cell>
          <cell r="AQ15">
            <v>4305600</v>
          </cell>
          <cell r="AR15">
            <v>11232000</v>
          </cell>
          <cell r="AS15">
            <v>10296000</v>
          </cell>
          <cell r="AT15">
            <v>11232000</v>
          </cell>
          <cell r="AU15">
            <v>11232000</v>
          </cell>
          <cell r="AV15">
            <v>10296000</v>
          </cell>
          <cell r="AW15">
            <v>11232000</v>
          </cell>
          <cell r="AX15">
            <v>11232000</v>
          </cell>
          <cell r="AY15">
            <v>11232000</v>
          </cell>
          <cell r="AZ15">
            <v>10296000</v>
          </cell>
          <cell r="BA15">
            <v>10296000</v>
          </cell>
          <cell r="BB15">
            <v>10296000</v>
          </cell>
          <cell r="BC15">
            <v>3977280</v>
          </cell>
          <cell r="BD15">
            <v>233280</v>
          </cell>
          <cell r="BE15">
            <v>233280</v>
          </cell>
        </row>
        <row r="16">
          <cell r="A16" t="str">
            <v>INTERES DE CESANTIA 
(F x 12%)</v>
          </cell>
          <cell r="B16">
            <v>1123200</v>
          </cell>
          <cell r="C16">
            <v>1123200</v>
          </cell>
          <cell r="D16">
            <v>673920</v>
          </cell>
          <cell r="E16">
            <v>673920</v>
          </cell>
          <cell r="F16">
            <v>606528</v>
          </cell>
          <cell r="G16">
            <v>673920</v>
          </cell>
          <cell r="H16">
            <v>477274</v>
          </cell>
          <cell r="I16">
            <v>516672</v>
          </cell>
          <cell r="J16">
            <v>1505088</v>
          </cell>
          <cell r="K16">
            <v>1033344</v>
          </cell>
          <cell r="L16">
            <v>443578</v>
          </cell>
          <cell r="M16">
            <v>353722</v>
          </cell>
          <cell r="N16">
            <v>252634</v>
          </cell>
          <cell r="O16">
            <v>252634</v>
          </cell>
          <cell r="P16">
            <v>252634</v>
          </cell>
          <cell r="Q16">
            <v>1078272</v>
          </cell>
          <cell r="R16">
            <v>527904</v>
          </cell>
          <cell r="S16">
            <v>331258</v>
          </cell>
          <cell r="T16">
            <v>673920</v>
          </cell>
          <cell r="U16">
            <v>516672</v>
          </cell>
          <cell r="V16">
            <v>617760</v>
          </cell>
          <cell r="W16">
            <v>320026</v>
          </cell>
          <cell r="X16">
            <v>477274</v>
          </cell>
          <cell r="Y16">
            <v>297562</v>
          </cell>
          <cell r="Z16">
            <v>477274</v>
          </cell>
          <cell r="AA16">
            <v>275098</v>
          </cell>
          <cell r="AB16">
            <v>477274</v>
          </cell>
          <cell r="AC16">
            <v>477274</v>
          </cell>
          <cell r="AD16">
            <v>477274</v>
          </cell>
          <cell r="AE16">
            <v>477274</v>
          </cell>
          <cell r="AF16">
            <v>320026</v>
          </cell>
          <cell r="AG16">
            <v>275098</v>
          </cell>
          <cell r="AH16">
            <v>320026</v>
          </cell>
          <cell r="AI16">
            <v>505440</v>
          </cell>
          <cell r="AJ16">
            <v>718848</v>
          </cell>
          <cell r="AK16">
            <v>252634</v>
          </cell>
          <cell r="AL16">
            <v>252634</v>
          </cell>
          <cell r="AM16">
            <v>252634</v>
          </cell>
          <cell r="AN16">
            <v>1123200</v>
          </cell>
          <cell r="AO16">
            <v>516672</v>
          </cell>
          <cell r="AP16">
            <v>1505088</v>
          </cell>
          <cell r="AQ16">
            <v>516672</v>
          </cell>
          <cell r="AR16">
            <v>1347840</v>
          </cell>
          <cell r="AS16">
            <v>1235520</v>
          </cell>
          <cell r="AT16">
            <v>1347840</v>
          </cell>
          <cell r="AU16">
            <v>1347840</v>
          </cell>
          <cell r="AV16">
            <v>1235520</v>
          </cell>
          <cell r="AW16">
            <v>1347840</v>
          </cell>
          <cell r="AX16">
            <v>1347840</v>
          </cell>
          <cell r="AY16">
            <v>1347840</v>
          </cell>
          <cell r="AZ16">
            <v>1235520</v>
          </cell>
          <cell r="BA16">
            <v>1235520</v>
          </cell>
          <cell r="BB16">
            <v>1235520</v>
          </cell>
          <cell r="BC16">
            <v>477274</v>
          </cell>
          <cell r="BD16">
            <v>27994</v>
          </cell>
          <cell r="BE16">
            <v>27994</v>
          </cell>
        </row>
        <row r="17">
          <cell r="A17" t="str">
            <v>VACACIONES 
(A + B) / 2</v>
          </cell>
          <cell r="B17">
            <v>3250000</v>
          </cell>
          <cell r="C17">
            <v>3250000</v>
          </cell>
          <cell r="D17">
            <v>1950000</v>
          </cell>
          <cell r="E17">
            <v>1950000</v>
          </cell>
          <cell r="F17">
            <v>1755000</v>
          </cell>
          <cell r="G17">
            <v>1950000</v>
          </cell>
          <cell r="H17">
            <v>1381000</v>
          </cell>
          <cell r="I17">
            <v>1495000</v>
          </cell>
          <cell r="J17">
            <v>4355000</v>
          </cell>
          <cell r="K17">
            <v>2990000</v>
          </cell>
          <cell r="L17">
            <v>1283500</v>
          </cell>
          <cell r="M17">
            <v>1023500</v>
          </cell>
          <cell r="N17">
            <v>731000</v>
          </cell>
          <cell r="O17">
            <v>731000</v>
          </cell>
          <cell r="P17">
            <v>731000</v>
          </cell>
          <cell r="Q17">
            <v>3120000</v>
          </cell>
          <cell r="R17">
            <v>1527500</v>
          </cell>
          <cell r="S17">
            <v>958500</v>
          </cell>
          <cell r="T17">
            <v>1950000</v>
          </cell>
          <cell r="U17">
            <v>1495000</v>
          </cell>
          <cell r="V17">
            <v>1787500</v>
          </cell>
          <cell r="W17">
            <v>926000</v>
          </cell>
          <cell r="X17">
            <v>1381000</v>
          </cell>
          <cell r="Y17">
            <v>861000</v>
          </cell>
          <cell r="Z17">
            <v>1381000</v>
          </cell>
          <cell r="AA17">
            <v>796000</v>
          </cell>
          <cell r="AB17">
            <v>1381000</v>
          </cell>
          <cell r="AC17">
            <v>1381000</v>
          </cell>
          <cell r="AD17">
            <v>1381000</v>
          </cell>
          <cell r="AE17">
            <v>1381000</v>
          </cell>
          <cell r="AF17">
            <v>926000</v>
          </cell>
          <cell r="AG17">
            <v>796000</v>
          </cell>
          <cell r="AH17">
            <v>926000</v>
          </cell>
          <cell r="AI17">
            <v>1462500</v>
          </cell>
          <cell r="AJ17">
            <v>2080000</v>
          </cell>
          <cell r="AK17">
            <v>731000</v>
          </cell>
          <cell r="AL17">
            <v>731000</v>
          </cell>
          <cell r="AM17">
            <v>731000</v>
          </cell>
          <cell r="AN17">
            <v>3250000</v>
          </cell>
          <cell r="AO17">
            <v>1495000</v>
          </cell>
          <cell r="AP17">
            <v>4355000</v>
          </cell>
          <cell r="AQ17">
            <v>1495000</v>
          </cell>
          <cell r="AR17">
            <v>3900000</v>
          </cell>
          <cell r="AS17">
            <v>3575000</v>
          </cell>
          <cell r="AT17">
            <v>3900000</v>
          </cell>
          <cell r="AU17">
            <v>3900000</v>
          </cell>
          <cell r="AV17">
            <v>3575000</v>
          </cell>
          <cell r="AW17">
            <v>3900000</v>
          </cell>
          <cell r="AX17">
            <v>3900000</v>
          </cell>
          <cell r="AY17">
            <v>3900000</v>
          </cell>
          <cell r="AZ17">
            <v>3575000</v>
          </cell>
          <cell r="BA17">
            <v>3575000</v>
          </cell>
          <cell r="BB17">
            <v>3575000</v>
          </cell>
          <cell r="BC17">
            <v>1381000</v>
          </cell>
          <cell r="BD17">
            <v>81000</v>
          </cell>
          <cell r="BE17">
            <v>81000</v>
          </cell>
        </row>
        <row r="18">
          <cell r="A18" t="str">
            <v>PRIMA DE SERVICIOS
(A + B)</v>
          </cell>
          <cell r="B18">
            <v>6500000</v>
          </cell>
          <cell r="C18">
            <v>6500000</v>
          </cell>
          <cell r="D18">
            <v>3900000</v>
          </cell>
          <cell r="E18">
            <v>3900000</v>
          </cell>
          <cell r="F18">
            <v>3510000</v>
          </cell>
          <cell r="G18">
            <v>3900000</v>
          </cell>
          <cell r="H18">
            <v>2762000</v>
          </cell>
          <cell r="I18">
            <v>2990000</v>
          </cell>
          <cell r="J18">
            <v>8710000</v>
          </cell>
          <cell r="K18">
            <v>5980000</v>
          </cell>
          <cell r="L18">
            <v>2567000</v>
          </cell>
          <cell r="M18">
            <v>2047000</v>
          </cell>
          <cell r="N18">
            <v>1462000</v>
          </cell>
          <cell r="O18">
            <v>1462000</v>
          </cell>
          <cell r="P18">
            <v>1462000</v>
          </cell>
          <cell r="Q18">
            <v>6240000</v>
          </cell>
          <cell r="R18">
            <v>3055000</v>
          </cell>
          <cell r="S18">
            <v>1917000</v>
          </cell>
          <cell r="T18">
            <v>3900000</v>
          </cell>
          <cell r="U18">
            <v>2990000</v>
          </cell>
          <cell r="V18">
            <v>3575000</v>
          </cell>
          <cell r="W18">
            <v>1852000</v>
          </cell>
          <cell r="X18">
            <v>2762000</v>
          </cell>
          <cell r="Y18">
            <v>1722000</v>
          </cell>
          <cell r="Z18">
            <v>2762000</v>
          </cell>
          <cell r="AA18">
            <v>1592000</v>
          </cell>
          <cell r="AB18">
            <v>2762000</v>
          </cell>
          <cell r="AC18">
            <v>2762000</v>
          </cell>
          <cell r="AD18">
            <v>2762000</v>
          </cell>
          <cell r="AE18">
            <v>2762000</v>
          </cell>
          <cell r="AF18">
            <v>1852000</v>
          </cell>
          <cell r="AG18">
            <v>1592000</v>
          </cell>
          <cell r="AH18">
            <v>1852000</v>
          </cell>
          <cell r="AI18">
            <v>2925000</v>
          </cell>
          <cell r="AJ18">
            <v>4160000</v>
          </cell>
          <cell r="AK18">
            <v>1462000</v>
          </cell>
          <cell r="AL18">
            <v>1462000</v>
          </cell>
          <cell r="AM18">
            <v>1462000</v>
          </cell>
          <cell r="AN18">
            <v>6500000</v>
          </cell>
          <cell r="AO18">
            <v>2990000</v>
          </cell>
          <cell r="AP18">
            <v>8710000</v>
          </cell>
          <cell r="AQ18">
            <v>2990000</v>
          </cell>
          <cell r="AR18">
            <v>7800000</v>
          </cell>
          <cell r="AS18">
            <v>7150000</v>
          </cell>
          <cell r="AT18">
            <v>7800000</v>
          </cell>
          <cell r="AU18">
            <v>7800000</v>
          </cell>
          <cell r="AV18">
            <v>7150000</v>
          </cell>
          <cell r="AW18">
            <v>7800000</v>
          </cell>
          <cell r="AX18">
            <v>7800000</v>
          </cell>
          <cell r="AY18">
            <v>7800000</v>
          </cell>
          <cell r="AZ18">
            <v>7150000</v>
          </cell>
          <cell r="BA18">
            <v>7150000</v>
          </cell>
          <cell r="BB18">
            <v>7150000</v>
          </cell>
          <cell r="BC18">
            <v>2762000</v>
          </cell>
          <cell r="BD18">
            <v>162000</v>
          </cell>
          <cell r="BE18">
            <v>162000</v>
          </cell>
        </row>
        <row r="19">
          <cell r="A19" t="str">
            <v>FONDO INDUSTRIA DE LA CONSTRUCCIÓN SENA - FIC
(SMMLV x 12 / 40)</v>
          </cell>
          <cell r="B19">
            <v>390000</v>
          </cell>
          <cell r="C19">
            <v>390000</v>
          </cell>
          <cell r="D19">
            <v>390000</v>
          </cell>
          <cell r="E19">
            <v>390000</v>
          </cell>
          <cell r="F19">
            <v>390000</v>
          </cell>
          <cell r="G19">
            <v>390000</v>
          </cell>
          <cell r="H19">
            <v>390000</v>
          </cell>
          <cell r="I19">
            <v>390000</v>
          </cell>
          <cell r="J19">
            <v>390000</v>
          </cell>
          <cell r="K19">
            <v>390000</v>
          </cell>
          <cell r="L19">
            <v>390000</v>
          </cell>
          <cell r="M19">
            <v>390000</v>
          </cell>
          <cell r="N19">
            <v>390000</v>
          </cell>
          <cell r="O19">
            <v>390000</v>
          </cell>
          <cell r="P19">
            <v>390000</v>
          </cell>
          <cell r="Q19">
            <v>390000</v>
          </cell>
          <cell r="R19">
            <v>390000</v>
          </cell>
          <cell r="S19">
            <v>390000</v>
          </cell>
          <cell r="T19">
            <v>390000</v>
          </cell>
          <cell r="U19">
            <v>390000</v>
          </cell>
          <cell r="V19">
            <v>390000</v>
          </cell>
          <cell r="W19">
            <v>390000</v>
          </cell>
          <cell r="X19">
            <v>390000</v>
          </cell>
          <cell r="Y19">
            <v>390000</v>
          </cell>
          <cell r="Z19">
            <v>390000</v>
          </cell>
          <cell r="AA19">
            <v>390000</v>
          </cell>
          <cell r="AB19">
            <v>390000</v>
          </cell>
          <cell r="AC19">
            <v>390000</v>
          </cell>
          <cell r="AD19">
            <v>390000</v>
          </cell>
          <cell r="AE19">
            <v>390000</v>
          </cell>
          <cell r="AF19">
            <v>390000</v>
          </cell>
          <cell r="AG19">
            <v>390000</v>
          </cell>
          <cell r="AH19">
            <v>390000</v>
          </cell>
          <cell r="AI19">
            <v>390000</v>
          </cell>
          <cell r="AJ19">
            <v>390000</v>
          </cell>
          <cell r="AK19">
            <v>390000</v>
          </cell>
          <cell r="AL19">
            <v>390000</v>
          </cell>
          <cell r="AM19">
            <v>390000</v>
          </cell>
          <cell r="AN19">
            <v>390000</v>
          </cell>
          <cell r="AO19">
            <v>390000</v>
          </cell>
          <cell r="AP19">
            <v>390000</v>
          </cell>
          <cell r="AQ19">
            <v>390000</v>
          </cell>
          <cell r="AR19">
            <v>390000</v>
          </cell>
          <cell r="AS19">
            <v>390000</v>
          </cell>
          <cell r="AT19">
            <v>390000</v>
          </cell>
          <cell r="AU19">
            <v>390000</v>
          </cell>
          <cell r="AV19">
            <v>390000</v>
          </cell>
          <cell r="AW19">
            <v>390000</v>
          </cell>
          <cell r="AX19">
            <v>390000</v>
          </cell>
          <cell r="AY19">
            <v>390000</v>
          </cell>
          <cell r="AZ19">
            <v>390000</v>
          </cell>
          <cell r="BA19">
            <v>390000</v>
          </cell>
          <cell r="BB19">
            <v>390000</v>
          </cell>
          <cell r="BC19">
            <v>390000</v>
          </cell>
          <cell r="BD19">
            <v>390000</v>
          </cell>
          <cell r="BE19">
            <v>390000</v>
          </cell>
        </row>
        <row r="20">
          <cell r="A20" t="str">
            <v>EPS (SALUD) - VERIFICAR CREE
(C + D) x 8.5%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AFP (PENSION)
(C + D) x 12%</v>
          </cell>
          <cell r="B21">
            <v>9360000</v>
          </cell>
          <cell r="C21">
            <v>9360000</v>
          </cell>
          <cell r="D21">
            <v>5616000</v>
          </cell>
          <cell r="E21">
            <v>5616000</v>
          </cell>
          <cell r="F21">
            <v>5054400</v>
          </cell>
          <cell r="G21">
            <v>5616000</v>
          </cell>
          <cell r="H21">
            <v>3977280</v>
          </cell>
          <cell r="I21">
            <v>4305600</v>
          </cell>
          <cell r="J21">
            <v>12542400</v>
          </cell>
          <cell r="K21">
            <v>8611200</v>
          </cell>
          <cell r="L21">
            <v>3696480</v>
          </cell>
          <cell r="M21">
            <v>2947680</v>
          </cell>
          <cell r="N21">
            <v>2105280</v>
          </cell>
          <cell r="O21">
            <v>2105280</v>
          </cell>
          <cell r="P21">
            <v>2105280</v>
          </cell>
          <cell r="Q21">
            <v>8985600</v>
          </cell>
          <cell r="R21">
            <v>4399200</v>
          </cell>
          <cell r="S21">
            <v>2760480</v>
          </cell>
          <cell r="T21">
            <v>5616000</v>
          </cell>
          <cell r="U21">
            <v>4305600</v>
          </cell>
          <cell r="V21">
            <v>5148000</v>
          </cell>
          <cell r="W21">
            <v>2666880</v>
          </cell>
          <cell r="X21">
            <v>3977280</v>
          </cell>
          <cell r="Y21">
            <v>2479680</v>
          </cell>
          <cell r="Z21">
            <v>3977280</v>
          </cell>
          <cell r="AA21">
            <v>2292480</v>
          </cell>
          <cell r="AB21">
            <v>3977280</v>
          </cell>
          <cell r="AC21">
            <v>3977280</v>
          </cell>
          <cell r="AD21">
            <v>3977280</v>
          </cell>
          <cell r="AE21">
            <v>3977280</v>
          </cell>
          <cell r="AF21">
            <v>2666880</v>
          </cell>
          <cell r="AG21">
            <v>2292480</v>
          </cell>
          <cell r="AH21">
            <v>2666880</v>
          </cell>
          <cell r="AI21">
            <v>4212000</v>
          </cell>
          <cell r="AJ21">
            <v>5990400</v>
          </cell>
          <cell r="AK21">
            <v>2105280</v>
          </cell>
          <cell r="AL21">
            <v>2105280</v>
          </cell>
          <cell r="AM21">
            <v>2105280</v>
          </cell>
          <cell r="AN21">
            <v>9360000</v>
          </cell>
          <cell r="AO21">
            <v>4305600</v>
          </cell>
          <cell r="AP21">
            <v>12542400</v>
          </cell>
          <cell r="AQ21">
            <v>4305600</v>
          </cell>
          <cell r="AR21">
            <v>11232000</v>
          </cell>
          <cell r="AS21">
            <v>10296000</v>
          </cell>
          <cell r="AT21">
            <v>11232000</v>
          </cell>
          <cell r="AU21">
            <v>11232000</v>
          </cell>
          <cell r="AV21">
            <v>10296000</v>
          </cell>
          <cell r="AW21">
            <v>11232000</v>
          </cell>
          <cell r="AX21">
            <v>11232000</v>
          </cell>
          <cell r="AY21">
            <v>11232000</v>
          </cell>
          <cell r="AZ21">
            <v>10296000</v>
          </cell>
          <cell r="BA21">
            <v>10296000</v>
          </cell>
          <cell r="BB21">
            <v>10296000</v>
          </cell>
          <cell r="BC21">
            <v>3977280</v>
          </cell>
          <cell r="BD21">
            <v>233280</v>
          </cell>
          <cell r="BE21">
            <v>233280</v>
          </cell>
        </row>
        <row r="22">
          <cell r="A22" t="str">
            <v>RIESGOS PROFESIONALES 
(C + D) x FACTOR DE RIESGO</v>
          </cell>
          <cell r="B22">
            <v>5428800</v>
          </cell>
          <cell r="C22">
            <v>5428800</v>
          </cell>
          <cell r="D22">
            <v>3257280</v>
          </cell>
          <cell r="E22">
            <v>3257280</v>
          </cell>
          <cell r="F22">
            <v>2931552</v>
          </cell>
          <cell r="G22">
            <v>3257280</v>
          </cell>
          <cell r="H22">
            <v>2306822</v>
          </cell>
          <cell r="I22">
            <v>2497248</v>
          </cell>
          <cell r="J22">
            <v>7274592</v>
          </cell>
          <cell r="K22">
            <v>4994496</v>
          </cell>
          <cell r="L22">
            <v>2143958</v>
          </cell>
          <cell r="M22">
            <v>1709654</v>
          </cell>
          <cell r="N22">
            <v>1221062</v>
          </cell>
          <cell r="O22">
            <v>1221062</v>
          </cell>
          <cell r="P22">
            <v>1221062</v>
          </cell>
          <cell r="Q22">
            <v>5211648</v>
          </cell>
          <cell r="R22">
            <v>2551536</v>
          </cell>
          <cell r="S22">
            <v>1601078</v>
          </cell>
          <cell r="T22">
            <v>3257280</v>
          </cell>
          <cell r="U22">
            <v>2497248</v>
          </cell>
          <cell r="V22">
            <v>2985840</v>
          </cell>
          <cell r="W22">
            <v>1546790</v>
          </cell>
          <cell r="X22">
            <v>2306822</v>
          </cell>
          <cell r="Y22">
            <v>1438214</v>
          </cell>
          <cell r="Z22">
            <v>2306822</v>
          </cell>
          <cell r="AA22">
            <v>1329638</v>
          </cell>
          <cell r="AB22">
            <v>2306822</v>
          </cell>
          <cell r="AC22">
            <v>2306822</v>
          </cell>
          <cell r="AD22">
            <v>2306822</v>
          </cell>
          <cell r="AE22">
            <v>2306822</v>
          </cell>
          <cell r="AF22">
            <v>1546790</v>
          </cell>
          <cell r="AG22">
            <v>1329638</v>
          </cell>
          <cell r="AH22">
            <v>1546790</v>
          </cell>
          <cell r="AI22">
            <v>2442960</v>
          </cell>
          <cell r="AJ22">
            <v>3474432</v>
          </cell>
          <cell r="AK22">
            <v>1221062</v>
          </cell>
          <cell r="AL22">
            <v>1221062</v>
          </cell>
          <cell r="AM22">
            <v>1221062</v>
          </cell>
          <cell r="AN22">
            <v>5428800</v>
          </cell>
          <cell r="AO22">
            <v>2497248</v>
          </cell>
          <cell r="AP22">
            <v>7274592</v>
          </cell>
          <cell r="AQ22">
            <v>2497248</v>
          </cell>
          <cell r="AR22">
            <v>6514560</v>
          </cell>
          <cell r="AS22">
            <v>5971680</v>
          </cell>
          <cell r="AT22">
            <v>6514560</v>
          </cell>
          <cell r="AU22">
            <v>6514560</v>
          </cell>
          <cell r="AV22">
            <v>5971680</v>
          </cell>
          <cell r="AW22">
            <v>6514560</v>
          </cell>
          <cell r="AX22">
            <v>6514560</v>
          </cell>
          <cell r="AY22">
            <v>6514560</v>
          </cell>
          <cell r="AZ22">
            <v>5971680</v>
          </cell>
          <cell r="BA22">
            <v>5971680</v>
          </cell>
          <cell r="BB22">
            <v>5971680</v>
          </cell>
          <cell r="BC22">
            <v>2306822</v>
          </cell>
          <cell r="BD22">
            <v>135302</v>
          </cell>
          <cell r="BE22">
            <v>135302</v>
          </cell>
        </row>
        <row r="23">
          <cell r="A23" t="str">
            <v>CAJA DE COMPENSACION 
(C + D) x 4%</v>
          </cell>
          <cell r="B23">
            <v>3120000</v>
          </cell>
          <cell r="C23">
            <v>3120000</v>
          </cell>
          <cell r="D23">
            <v>1872000</v>
          </cell>
          <cell r="E23">
            <v>1872000</v>
          </cell>
          <cell r="F23">
            <v>1684800</v>
          </cell>
          <cell r="G23">
            <v>1872000</v>
          </cell>
          <cell r="H23">
            <v>1325760</v>
          </cell>
          <cell r="I23">
            <v>1435200</v>
          </cell>
          <cell r="J23">
            <v>4180800</v>
          </cell>
          <cell r="K23">
            <v>2870400</v>
          </cell>
          <cell r="L23">
            <v>1232160</v>
          </cell>
          <cell r="M23">
            <v>982560</v>
          </cell>
          <cell r="N23">
            <v>701760</v>
          </cell>
          <cell r="O23">
            <v>701760</v>
          </cell>
          <cell r="P23">
            <v>701760</v>
          </cell>
          <cell r="Q23">
            <v>2995200</v>
          </cell>
          <cell r="R23">
            <v>1466400</v>
          </cell>
          <cell r="S23">
            <v>920160</v>
          </cell>
          <cell r="T23">
            <v>1872000</v>
          </cell>
          <cell r="U23">
            <v>1435200</v>
          </cell>
          <cell r="V23">
            <v>1716000</v>
          </cell>
          <cell r="W23">
            <v>888960</v>
          </cell>
          <cell r="X23">
            <v>1325760</v>
          </cell>
          <cell r="Y23">
            <v>826560</v>
          </cell>
          <cell r="Z23">
            <v>1325760</v>
          </cell>
          <cell r="AA23">
            <v>764160</v>
          </cell>
          <cell r="AB23">
            <v>1325760</v>
          </cell>
          <cell r="AC23">
            <v>1325760</v>
          </cell>
          <cell r="AD23">
            <v>1325760</v>
          </cell>
          <cell r="AE23">
            <v>1325760</v>
          </cell>
          <cell r="AF23">
            <v>888960</v>
          </cell>
          <cell r="AG23">
            <v>764160</v>
          </cell>
          <cell r="AH23">
            <v>888960</v>
          </cell>
          <cell r="AI23">
            <v>1404000</v>
          </cell>
          <cell r="AJ23">
            <v>1996800</v>
          </cell>
          <cell r="AK23">
            <v>701760</v>
          </cell>
          <cell r="AL23">
            <v>701760</v>
          </cell>
          <cell r="AM23">
            <v>701760</v>
          </cell>
          <cell r="AN23">
            <v>3120000</v>
          </cell>
          <cell r="AO23">
            <v>1435200</v>
          </cell>
          <cell r="AP23">
            <v>4180800</v>
          </cell>
          <cell r="AQ23">
            <v>1435200</v>
          </cell>
          <cell r="AR23">
            <v>3744000</v>
          </cell>
          <cell r="AS23">
            <v>3432000</v>
          </cell>
          <cell r="AT23">
            <v>3744000</v>
          </cell>
          <cell r="AU23">
            <v>3744000</v>
          </cell>
          <cell r="AV23">
            <v>3432000</v>
          </cell>
          <cell r="AW23">
            <v>3744000</v>
          </cell>
          <cell r="AX23">
            <v>3744000</v>
          </cell>
          <cell r="AY23">
            <v>3744000</v>
          </cell>
          <cell r="AZ23">
            <v>3432000</v>
          </cell>
          <cell r="BA23">
            <v>3432000</v>
          </cell>
          <cell r="BB23">
            <v>3432000</v>
          </cell>
          <cell r="BC23">
            <v>1325760</v>
          </cell>
          <cell r="BD23">
            <v>77760</v>
          </cell>
          <cell r="BE23">
            <v>77760</v>
          </cell>
        </row>
        <row r="24">
          <cell r="A24" t="str">
            <v>SENA - VERIFICAR CREE
(C + D) X 2%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 t="str">
            <v>ICBF - VERIFICAR CREE
(C + D) X 3%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 t="str">
            <v>EXAMEN DE INGRESO - EGRESO</v>
          </cell>
          <cell r="B26">
            <v>100000</v>
          </cell>
          <cell r="C26">
            <v>100000</v>
          </cell>
          <cell r="D26">
            <v>100000</v>
          </cell>
          <cell r="E26">
            <v>100000</v>
          </cell>
          <cell r="F26">
            <v>100000</v>
          </cell>
          <cell r="G26">
            <v>100000</v>
          </cell>
          <cell r="H26">
            <v>100000</v>
          </cell>
          <cell r="I26">
            <v>100000</v>
          </cell>
          <cell r="J26">
            <v>100000</v>
          </cell>
          <cell r="K26">
            <v>100000</v>
          </cell>
          <cell r="L26">
            <v>100000</v>
          </cell>
          <cell r="M26">
            <v>100000</v>
          </cell>
          <cell r="N26">
            <v>100000</v>
          </cell>
          <cell r="O26">
            <v>100000</v>
          </cell>
          <cell r="P26">
            <v>100000</v>
          </cell>
          <cell r="Q26">
            <v>100000</v>
          </cell>
          <cell r="R26">
            <v>100000</v>
          </cell>
          <cell r="S26">
            <v>100000</v>
          </cell>
          <cell r="T26">
            <v>100000</v>
          </cell>
          <cell r="U26">
            <v>100000</v>
          </cell>
          <cell r="V26">
            <v>100000</v>
          </cell>
          <cell r="W26">
            <v>100000</v>
          </cell>
          <cell r="X26">
            <v>100000</v>
          </cell>
          <cell r="Y26">
            <v>100000</v>
          </cell>
          <cell r="Z26">
            <v>100000</v>
          </cell>
          <cell r="AA26">
            <v>100000</v>
          </cell>
          <cell r="AB26">
            <v>100000</v>
          </cell>
          <cell r="AC26">
            <v>100000</v>
          </cell>
          <cell r="AD26">
            <v>100000</v>
          </cell>
          <cell r="AE26">
            <v>100000</v>
          </cell>
          <cell r="AF26">
            <v>100000</v>
          </cell>
          <cell r="AG26">
            <v>100000</v>
          </cell>
          <cell r="AH26">
            <v>100000</v>
          </cell>
          <cell r="AI26">
            <v>100000</v>
          </cell>
          <cell r="AJ26">
            <v>100000</v>
          </cell>
          <cell r="AK26">
            <v>100000</v>
          </cell>
          <cell r="AL26">
            <v>100000</v>
          </cell>
          <cell r="AM26">
            <v>100000</v>
          </cell>
          <cell r="AN26">
            <v>100000</v>
          </cell>
          <cell r="AO26">
            <v>100000</v>
          </cell>
          <cell r="AP26">
            <v>100000</v>
          </cell>
          <cell r="AQ26">
            <v>100000</v>
          </cell>
          <cell r="AR26">
            <v>100000</v>
          </cell>
          <cell r="AS26">
            <v>100000</v>
          </cell>
          <cell r="AT26">
            <v>100000</v>
          </cell>
          <cell r="AU26">
            <v>100000</v>
          </cell>
          <cell r="AV26">
            <v>100000</v>
          </cell>
          <cell r="AW26">
            <v>100000</v>
          </cell>
          <cell r="AX26">
            <v>100000</v>
          </cell>
          <cell r="AY26">
            <v>100000</v>
          </cell>
          <cell r="AZ26">
            <v>100000</v>
          </cell>
          <cell r="BA26">
            <v>100000</v>
          </cell>
          <cell r="BB26">
            <v>100000</v>
          </cell>
          <cell r="BC26">
            <v>100000</v>
          </cell>
          <cell r="BD26">
            <v>100000</v>
          </cell>
          <cell r="BE26">
            <v>100000</v>
          </cell>
        </row>
        <row r="27">
          <cell r="A27" t="str">
            <v xml:space="preserve">DOTACIÓN 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378000</v>
          </cell>
          <cell r="I27">
            <v>0</v>
          </cell>
          <cell r="J27">
            <v>0</v>
          </cell>
          <cell r="K27">
            <v>0</v>
          </cell>
          <cell r="L27">
            <v>378000</v>
          </cell>
          <cell r="M27">
            <v>378000</v>
          </cell>
          <cell r="N27">
            <v>378000</v>
          </cell>
          <cell r="O27">
            <v>378000</v>
          </cell>
          <cell r="P27">
            <v>378000</v>
          </cell>
          <cell r="Q27">
            <v>0</v>
          </cell>
          <cell r="R27">
            <v>378000</v>
          </cell>
          <cell r="S27">
            <v>378000</v>
          </cell>
          <cell r="T27">
            <v>0</v>
          </cell>
          <cell r="U27">
            <v>0</v>
          </cell>
          <cell r="V27">
            <v>378000</v>
          </cell>
          <cell r="W27">
            <v>378000</v>
          </cell>
          <cell r="X27">
            <v>378000</v>
          </cell>
          <cell r="Y27">
            <v>378000</v>
          </cell>
          <cell r="Z27">
            <v>378000</v>
          </cell>
          <cell r="AA27">
            <v>378000</v>
          </cell>
          <cell r="AB27">
            <v>378000</v>
          </cell>
          <cell r="AC27">
            <v>378000</v>
          </cell>
          <cell r="AD27">
            <v>378000</v>
          </cell>
          <cell r="AE27">
            <v>378000</v>
          </cell>
          <cell r="AF27">
            <v>378000</v>
          </cell>
          <cell r="AG27">
            <v>378000</v>
          </cell>
          <cell r="AH27">
            <v>378000</v>
          </cell>
          <cell r="AI27">
            <v>378000</v>
          </cell>
          <cell r="AJ27">
            <v>378000</v>
          </cell>
          <cell r="AK27">
            <v>378000</v>
          </cell>
          <cell r="AL27">
            <v>378000</v>
          </cell>
          <cell r="AM27">
            <v>378000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378000</v>
          </cell>
          <cell r="BD27">
            <v>378000</v>
          </cell>
          <cell r="BE27">
            <v>378000</v>
          </cell>
        </row>
        <row r="28">
          <cell r="A28" t="str">
            <v>KIT ELEMENTOS DE PROTECCIÓN PERSONAL</v>
          </cell>
          <cell r="B28">
            <v>390500</v>
          </cell>
          <cell r="C28">
            <v>390500</v>
          </cell>
          <cell r="D28">
            <v>390500</v>
          </cell>
          <cell r="E28">
            <v>390500</v>
          </cell>
          <cell r="F28">
            <v>390500</v>
          </cell>
          <cell r="G28">
            <v>390500</v>
          </cell>
          <cell r="H28">
            <v>390500</v>
          </cell>
          <cell r="I28">
            <v>390500</v>
          </cell>
          <cell r="J28">
            <v>390500</v>
          </cell>
          <cell r="K28">
            <v>390500</v>
          </cell>
          <cell r="L28">
            <v>390500</v>
          </cell>
          <cell r="M28">
            <v>390500</v>
          </cell>
          <cell r="N28">
            <v>390500</v>
          </cell>
          <cell r="O28">
            <v>390500</v>
          </cell>
          <cell r="P28">
            <v>390500</v>
          </cell>
          <cell r="Q28">
            <v>662200</v>
          </cell>
          <cell r="R28">
            <v>662200</v>
          </cell>
          <cell r="S28">
            <v>662200</v>
          </cell>
          <cell r="T28">
            <v>662200</v>
          </cell>
          <cell r="U28">
            <v>662200</v>
          </cell>
          <cell r="V28">
            <v>662200</v>
          </cell>
          <cell r="W28">
            <v>662200</v>
          </cell>
          <cell r="X28">
            <v>662200</v>
          </cell>
          <cell r="Y28">
            <v>662200</v>
          </cell>
          <cell r="Z28">
            <v>662200</v>
          </cell>
          <cell r="AA28">
            <v>662200</v>
          </cell>
          <cell r="AB28">
            <v>662200</v>
          </cell>
          <cell r="AC28">
            <v>662200</v>
          </cell>
          <cell r="AD28">
            <v>662200</v>
          </cell>
          <cell r="AE28">
            <v>662200</v>
          </cell>
          <cell r="AF28">
            <v>662200</v>
          </cell>
          <cell r="AG28">
            <v>662200</v>
          </cell>
          <cell r="AH28">
            <v>662200</v>
          </cell>
          <cell r="AI28">
            <v>662200</v>
          </cell>
          <cell r="AJ28">
            <v>662200</v>
          </cell>
          <cell r="AK28">
            <v>662200</v>
          </cell>
          <cell r="AL28">
            <v>662200</v>
          </cell>
          <cell r="AM28">
            <v>662200</v>
          </cell>
          <cell r="AN28">
            <v>390500</v>
          </cell>
          <cell r="AO28">
            <v>390500</v>
          </cell>
          <cell r="AP28">
            <v>390500</v>
          </cell>
          <cell r="AQ28">
            <v>390500</v>
          </cell>
          <cell r="AR28">
            <v>390500</v>
          </cell>
          <cell r="AS28">
            <v>390500</v>
          </cell>
          <cell r="AT28">
            <v>390500</v>
          </cell>
          <cell r="AU28">
            <v>390500</v>
          </cell>
          <cell r="AV28">
            <v>390500</v>
          </cell>
          <cell r="AW28">
            <v>390500</v>
          </cell>
          <cell r="AX28">
            <v>390500</v>
          </cell>
          <cell r="AY28">
            <v>390500</v>
          </cell>
          <cell r="AZ28">
            <v>390500</v>
          </cell>
          <cell r="BA28">
            <v>390500</v>
          </cell>
          <cell r="BB28">
            <v>390500</v>
          </cell>
          <cell r="BC28">
            <v>390500</v>
          </cell>
          <cell r="BD28">
            <v>662200</v>
          </cell>
          <cell r="BE28">
            <v>662200</v>
          </cell>
        </row>
        <row r="29">
          <cell r="A29" t="str">
            <v>TOTAL ANUAL</v>
          </cell>
          <cell r="B29">
            <v>117022500</v>
          </cell>
          <cell r="C29">
            <v>117022500</v>
          </cell>
          <cell r="D29">
            <v>70565700</v>
          </cell>
          <cell r="E29">
            <v>70565700</v>
          </cell>
          <cell r="F29">
            <v>63597180</v>
          </cell>
          <cell r="G29">
            <v>70565700</v>
          </cell>
          <cell r="H29">
            <v>50609916</v>
          </cell>
          <cell r="I29">
            <v>54305820</v>
          </cell>
          <cell r="J29">
            <v>156510780</v>
          </cell>
          <cell r="K29">
            <v>107731140</v>
          </cell>
          <cell r="L29">
            <v>47125656</v>
          </cell>
          <cell r="M29">
            <v>37834296</v>
          </cell>
          <cell r="N29">
            <v>27381516</v>
          </cell>
          <cell r="O29">
            <v>27381516</v>
          </cell>
          <cell r="P29">
            <v>27381516</v>
          </cell>
          <cell r="Q29">
            <v>112648520</v>
          </cell>
          <cell r="R29">
            <v>56116940</v>
          </cell>
          <cell r="S29">
            <v>35783156</v>
          </cell>
          <cell r="T29">
            <v>70837400</v>
          </cell>
          <cell r="U29">
            <v>54577520</v>
          </cell>
          <cell r="V29">
            <v>65408300</v>
          </cell>
          <cell r="W29">
            <v>34621736</v>
          </cell>
          <cell r="X29">
            <v>50881616</v>
          </cell>
          <cell r="Y29">
            <v>32298896</v>
          </cell>
          <cell r="Z29">
            <v>50881616</v>
          </cell>
          <cell r="AA29">
            <v>29976056</v>
          </cell>
          <cell r="AB29">
            <v>50881616</v>
          </cell>
          <cell r="AC29">
            <v>50881616</v>
          </cell>
          <cell r="AD29">
            <v>50881616</v>
          </cell>
          <cell r="AE29">
            <v>50881616</v>
          </cell>
          <cell r="AF29">
            <v>34621736</v>
          </cell>
          <cell r="AG29">
            <v>29976056</v>
          </cell>
          <cell r="AH29">
            <v>34621736</v>
          </cell>
          <cell r="AI29">
            <v>53794100</v>
          </cell>
          <cell r="AJ29">
            <v>75861080</v>
          </cell>
          <cell r="AK29">
            <v>27653216</v>
          </cell>
          <cell r="AL29">
            <v>27653216</v>
          </cell>
          <cell r="AM29">
            <v>27653216</v>
          </cell>
          <cell r="AN29">
            <v>117022500</v>
          </cell>
          <cell r="AO29">
            <v>54305820</v>
          </cell>
          <cell r="AP29">
            <v>156510780</v>
          </cell>
          <cell r="AQ29">
            <v>54305820</v>
          </cell>
          <cell r="AR29">
            <v>140250900</v>
          </cell>
          <cell r="AS29">
            <v>128636700</v>
          </cell>
          <cell r="AT29">
            <v>140250900</v>
          </cell>
          <cell r="AU29">
            <v>140250900</v>
          </cell>
          <cell r="AV29">
            <v>128636700</v>
          </cell>
          <cell r="AW29">
            <v>140250900</v>
          </cell>
          <cell r="AX29">
            <v>140250900</v>
          </cell>
          <cell r="AY29">
            <v>140250900</v>
          </cell>
          <cell r="AZ29">
            <v>128636700</v>
          </cell>
          <cell r="BA29">
            <v>128636700</v>
          </cell>
          <cell r="BB29">
            <v>128636700</v>
          </cell>
          <cell r="BC29">
            <v>50609916</v>
          </cell>
          <cell r="BD29">
            <v>4424816</v>
          </cell>
          <cell r="BE29">
            <v>4424816</v>
          </cell>
        </row>
        <row r="30">
          <cell r="A30" t="str">
            <v>JORNAL</v>
          </cell>
          <cell r="B30">
            <v>213699</v>
          </cell>
          <cell r="C30">
            <v>213699</v>
          </cell>
          <cell r="D30">
            <v>128219</v>
          </cell>
          <cell r="E30">
            <v>128219</v>
          </cell>
          <cell r="F30">
            <v>115397</v>
          </cell>
          <cell r="G30">
            <v>128219</v>
          </cell>
          <cell r="H30">
            <v>85479</v>
          </cell>
          <cell r="I30">
            <v>98301</v>
          </cell>
          <cell r="J30">
            <v>286356</v>
          </cell>
          <cell r="K30">
            <v>196603</v>
          </cell>
          <cell r="L30">
            <v>79068</v>
          </cell>
          <cell r="M30">
            <v>61973</v>
          </cell>
          <cell r="N30">
            <v>42740</v>
          </cell>
          <cell r="O30">
            <v>42740</v>
          </cell>
          <cell r="P30">
            <v>42740</v>
          </cell>
          <cell r="Q30">
            <v>205151</v>
          </cell>
          <cell r="R30">
            <v>100438</v>
          </cell>
          <cell r="S30">
            <v>57699</v>
          </cell>
          <cell r="T30">
            <v>128219</v>
          </cell>
          <cell r="U30">
            <v>98301</v>
          </cell>
          <cell r="V30">
            <v>117534</v>
          </cell>
          <cell r="W30">
            <v>55562</v>
          </cell>
          <cell r="X30">
            <v>85479</v>
          </cell>
          <cell r="Y30">
            <v>51288</v>
          </cell>
          <cell r="Z30">
            <v>85479</v>
          </cell>
          <cell r="AA30">
            <v>47014</v>
          </cell>
          <cell r="AB30">
            <v>85479</v>
          </cell>
          <cell r="AC30">
            <v>85479</v>
          </cell>
          <cell r="AD30">
            <v>85479</v>
          </cell>
          <cell r="AE30">
            <v>85479</v>
          </cell>
          <cell r="AF30">
            <v>55562</v>
          </cell>
          <cell r="AG30">
            <v>47014</v>
          </cell>
          <cell r="AH30">
            <v>55562</v>
          </cell>
          <cell r="AI30">
            <v>96164</v>
          </cell>
          <cell r="AJ30">
            <v>136767</v>
          </cell>
          <cell r="AK30">
            <v>42740</v>
          </cell>
          <cell r="AL30">
            <v>42740</v>
          </cell>
          <cell r="AM30">
            <v>42740</v>
          </cell>
          <cell r="AN30">
            <v>213699</v>
          </cell>
          <cell r="AO30">
            <v>98301</v>
          </cell>
          <cell r="AP30">
            <v>286356</v>
          </cell>
          <cell r="AQ30">
            <v>98301</v>
          </cell>
          <cell r="AR30">
            <v>256438</v>
          </cell>
          <cell r="AS30">
            <v>235068</v>
          </cell>
          <cell r="AT30">
            <v>256438</v>
          </cell>
          <cell r="AU30">
            <v>256438</v>
          </cell>
          <cell r="AV30">
            <v>235068</v>
          </cell>
          <cell r="AW30">
            <v>256438</v>
          </cell>
          <cell r="AX30">
            <v>256438</v>
          </cell>
          <cell r="AY30">
            <v>256438</v>
          </cell>
          <cell r="AZ30">
            <v>235068</v>
          </cell>
          <cell r="BA30">
            <v>235068</v>
          </cell>
          <cell r="BB30">
            <v>235068</v>
          </cell>
          <cell r="BC30">
            <v>85479</v>
          </cell>
          <cell r="BD30">
            <v>0</v>
          </cell>
          <cell r="BE30">
            <v>0</v>
          </cell>
        </row>
        <row r="31">
          <cell r="A31" t="str">
            <v>PRESTACIONES</v>
          </cell>
          <cell r="B31">
            <v>106911</v>
          </cell>
          <cell r="C31">
            <v>106911</v>
          </cell>
          <cell r="D31">
            <v>65112</v>
          </cell>
          <cell r="E31">
            <v>65112</v>
          </cell>
          <cell r="F31">
            <v>58842</v>
          </cell>
          <cell r="G31">
            <v>65112</v>
          </cell>
          <cell r="H31">
            <v>53178</v>
          </cell>
          <cell r="I31">
            <v>50482</v>
          </cell>
          <cell r="J31">
            <v>142441</v>
          </cell>
          <cell r="K31">
            <v>98551</v>
          </cell>
          <cell r="L31">
            <v>50043</v>
          </cell>
          <cell r="M31">
            <v>41683</v>
          </cell>
          <cell r="N31">
            <v>32278</v>
          </cell>
          <cell r="O31">
            <v>32278</v>
          </cell>
          <cell r="P31">
            <v>32278</v>
          </cell>
          <cell r="Q31">
            <v>103475</v>
          </cell>
          <cell r="R31">
            <v>53307</v>
          </cell>
          <cell r="S31">
            <v>40337</v>
          </cell>
          <cell r="T31">
            <v>65856</v>
          </cell>
          <cell r="U31">
            <v>51226</v>
          </cell>
          <cell r="V31">
            <v>61667</v>
          </cell>
          <cell r="W31">
            <v>39292</v>
          </cell>
          <cell r="X31">
            <v>53923</v>
          </cell>
          <cell r="Y31">
            <v>37202</v>
          </cell>
          <cell r="Z31">
            <v>53923</v>
          </cell>
          <cell r="AA31">
            <v>35112</v>
          </cell>
          <cell r="AB31">
            <v>53923</v>
          </cell>
          <cell r="AC31">
            <v>53923</v>
          </cell>
          <cell r="AD31">
            <v>53923</v>
          </cell>
          <cell r="AE31">
            <v>53923</v>
          </cell>
          <cell r="AF31">
            <v>39292</v>
          </cell>
          <cell r="AG31">
            <v>35112</v>
          </cell>
          <cell r="AH31">
            <v>39292</v>
          </cell>
          <cell r="AI31">
            <v>51217</v>
          </cell>
          <cell r="AJ31">
            <v>71072</v>
          </cell>
          <cell r="AK31">
            <v>33022</v>
          </cell>
          <cell r="AL31">
            <v>33022</v>
          </cell>
          <cell r="AM31">
            <v>33022</v>
          </cell>
          <cell r="AN31">
            <v>106911</v>
          </cell>
          <cell r="AO31">
            <v>50482</v>
          </cell>
          <cell r="AP31">
            <v>142441</v>
          </cell>
          <cell r="AQ31">
            <v>50482</v>
          </cell>
          <cell r="AR31">
            <v>127811</v>
          </cell>
          <cell r="AS31">
            <v>117361</v>
          </cell>
          <cell r="AT31">
            <v>127811</v>
          </cell>
          <cell r="AU31">
            <v>127811</v>
          </cell>
          <cell r="AV31">
            <v>117361</v>
          </cell>
          <cell r="AW31">
            <v>127811</v>
          </cell>
          <cell r="AX31">
            <v>127811</v>
          </cell>
          <cell r="AY31">
            <v>127811</v>
          </cell>
          <cell r="AZ31">
            <v>117361</v>
          </cell>
          <cell r="BA31">
            <v>117361</v>
          </cell>
          <cell r="BB31">
            <v>117361</v>
          </cell>
          <cell r="BC31">
            <v>53178</v>
          </cell>
          <cell r="BD31">
            <v>12123</v>
          </cell>
          <cell r="BE31">
            <v>12123</v>
          </cell>
        </row>
        <row r="32">
          <cell r="A32" t="str">
            <v>FACTOR PRESTACIONAL</v>
          </cell>
          <cell r="B32">
            <v>1.5</v>
          </cell>
          <cell r="C32">
            <v>1.5</v>
          </cell>
          <cell r="D32">
            <v>1.51</v>
          </cell>
          <cell r="E32">
            <v>1.51</v>
          </cell>
          <cell r="F32">
            <v>1.51</v>
          </cell>
          <cell r="G32">
            <v>1.51</v>
          </cell>
          <cell r="H32">
            <v>1.62</v>
          </cell>
          <cell r="I32">
            <v>1.51</v>
          </cell>
          <cell r="J32">
            <v>1.5</v>
          </cell>
          <cell r="K32">
            <v>1.5</v>
          </cell>
          <cell r="L32">
            <v>1.63</v>
          </cell>
          <cell r="M32">
            <v>1.67</v>
          </cell>
          <cell r="N32">
            <v>1.76</v>
          </cell>
          <cell r="O32">
            <v>1.76</v>
          </cell>
          <cell r="P32">
            <v>1.76</v>
          </cell>
          <cell r="Q32">
            <v>1.5</v>
          </cell>
          <cell r="R32">
            <v>1.53</v>
          </cell>
          <cell r="S32">
            <v>1.7</v>
          </cell>
          <cell r="T32">
            <v>1.51</v>
          </cell>
          <cell r="U32">
            <v>1.52</v>
          </cell>
          <cell r="V32">
            <v>1.52</v>
          </cell>
          <cell r="W32">
            <v>1.71</v>
          </cell>
          <cell r="X32">
            <v>1.63</v>
          </cell>
          <cell r="Y32">
            <v>1.73</v>
          </cell>
          <cell r="Z32">
            <v>1.63</v>
          </cell>
          <cell r="AA32">
            <v>1.75</v>
          </cell>
          <cell r="AB32">
            <v>1.63</v>
          </cell>
          <cell r="AC32">
            <v>1.63</v>
          </cell>
          <cell r="AD32">
            <v>1.63</v>
          </cell>
          <cell r="AE32">
            <v>1.63</v>
          </cell>
          <cell r="AF32">
            <v>1.71</v>
          </cell>
          <cell r="AG32">
            <v>1.75</v>
          </cell>
          <cell r="AH32">
            <v>1.71</v>
          </cell>
          <cell r="AI32">
            <v>1.53</v>
          </cell>
          <cell r="AJ32">
            <v>1.52</v>
          </cell>
          <cell r="AK32">
            <v>1.77</v>
          </cell>
          <cell r="AL32">
            <v>1.77</v>
          </cell>
          <cell r="AM32">
            <v>1.77</v>
          </cell>
          <cell r="AN32">
            <v>1.5</v>
          </cell>
          <cell r="AO32">
            <v>1.51</v>
          </cell>
          <cell r="AP32">
            <v>1.5</v>
          </cell>
          <cell r="AQ32">
            <v>1.51</v>
          </cell>
          <cell r="AR32">
            <v>1.5</v>
          </cell>
          <cell r="AS32">
            <v>1.5</v>
          </cell>
          <cell r="AT32">
            <v>1.5</v>
          </cell>
          <cell r="AU32">
            <v>1.5</v>
          </cell>
          <cell r="AV32">
            <v>1.5</v>
          </cell>
          <cell r="AW32">
            <v>1.5</v>
          </cell>
          <cell r="AX32">
            <v>1.5</v>
          </cell>
          <cell r="AY32">
            <v>1.5</v>
          </cell>
          <cell r="AZ32">
            <v>1.5</v>
          </cell>
          <cell r="BA32">
            <v>1.5</v>
          </cell>
          <cell r="BB32">
            <v>1.5</v>
          </cell>
          <cell r="BC32">
            <v>1.62</v>
          </cell>
          <cell r="BD32">
            <v>0</v>
          </cell>
          <cell r="BE32">
            <v>0</v>
          </cell>
        </row>
      </sheetData>
      <sheetData sheetId="18"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 t="str">
            <v>TR001</v>
          </cell>
          <cell r="B8" t="str">
            <v>TRANSPORTE DE INSUMOS GENERALES 0-1KM</v>
          </cell>
          <cell r="C8" t="str">
            <v>TON-KM</v>
          </cell>
          <cell r="D8">
            <v>4250</v>
          </cell>
        </row>
        <row r="9">
          <cell r="A9" t="str">
            <v>TR002</v>
          </cell>
          <cell r="B9" t="str">
            <v>TRANSPORTE DE MATERIALES DE PLAYA (ARENILLON, PIEDRA RODADA DE RIO DMAX=3/4") 0-10KM</v>
          </cell>
          <cell r="C9" t="str">
            <v>M3-KM</v>
          </cell>
          <cell r="D9">
            <v>3000</v>
          </cell>
        </row>
        <row r="10">
          <cell r="A10" t="str">
            <v>TR003</v>
          </cell>
          <cell r="B10" t="str">
            <v>TRANSPORTE DE MATERIAL DE EXCAVACIÓN</v>
          </cell>
          <cell r="C10" t="str">
            <v>M3-KM</v>
          </cell>
          <cell r="D10">
            <v>3000</v>
          </cell>
        </row>
        <row r="11">
          <cell r="A11" t="str">
            <v>TR004</v>
          </cell>
          <cell r="B11" t="str">
            <v>TRANSPORTE DE ESCOMBROS</v>
          </cell>
          <cell r="C11" t="str">
            <v>M3-KM</v>
          </cell>
          <cell r="D11">
            <v>3000</v>
          </cell>
        </row>
        <row r="12">
          <cell r="A12" t="str">
            <v>TR005</v>
          </cell>
          <cell r="B12" t="str">
            <v>TRANSPORTE DE MATERIALES GRANULARES</v>
          </cell>
          <cell r="C12" t="str">
            <v>M3-KM</v>
          </cell>
          <cell r="D12">
            <v>3000</v>
          </cell>
        </row>
        <row r="13">
          <cell r="A13" t="str">
            <v>TR006</v>
          </cell>
          <cell r="B13" t="str">
            <v>TRANSPORTE DE MEZCLAS ASFÁLTICAS</v>
          </cell>
          <cell r="C13" t="str">
            <v>TON-KM</v>
          </cell>
          <cell r="D13">
            <v>3000</v>
          </cell>
        </row>
        <row r="14">
          <cell r="A14" t="str">
            <v>TR007</v>
          </cell>
          <cell r="B14" t="str">
            <v>TRANSPORTE DE INSUMOS GENERALES 0-10 KM</v>
          </cell>
          <cell r="C14" t="str">
            <v>TON-KM</v>
          </cell>
          <cell r="D14">
            <v>4250</v>
          </cell>
        </row>
        <row r="15">
          <cell r="A15" t="str">
            <v>TR008</v>
          </cell>
          <cell r="B15" t="str">
            <v>TRANSPORTE DE INSUMOS GENERALES 11-30 KM</v>
          </cell>
          <cell r="C15" t="str">
            <v>TON-KM</v>
          </cell>
          <cell r="D15">
            <v>2480</v>
          </cell>
        </row>
        <row r="16">
          <cell r="A16" t="str">
            <v>TR009</v>
          </cell>
          <cell r="B16" t="str">
            <v>TRANSPORTE DE INSUMOS GENERALES 31-70 KM</v>
          </cell>
          <cell r="C16" t="str">
            <v>TON-KM</v>
          </cell>
          <cell r="D16">
            <v>1300</v>
          </cell>
        </row>
        <row r="17">
          <cell r="A17" t="str">
            <v>TR010</v>
          </cell>
          <cell r="B17" t="str">
            <v>TRANSPORTE DE INSUMOS GENERALES 71-150 KM</v>
          </cell>
          <cell r="C17" t="str">
            <v>TON-KM</v>
          </cell>
          <cell r="D17">
            <v>860</v>
          </cell>
        </row>
        <row r="18">
          <cell r="A18" t="str">
            <v>TR011</v>
          </cell>
          <cell r="B18" t="str">
            <v>TRANSPORTE DE INSUMOS GENERALES 151-310 KM</v>
          </cell>
          <cell r="C18" t="str">
            <v>TON-KM</v>
          </cell>
          <cell r="D18">
            <v>560</v>
          </cell>
        </row>
        <row r="19">
          <cell r="A19" t="str">
            <v>TR012</v>
          </cell>
          <cell r="B19" t="str">
            <v>TRANSPORTE DE INSUMOS GENERALES MAYOR A 310 KM</v>
          </cell>
          <cell r="C19" t="str">
            <v>TON-KM</v>
          </cell>
          <cell r="D19">
            <v>280</v>
          </cell>
        </row>
        <row r="20">
          <cell r="A20" t="str">
            <v>TR013</v>
          </cell>
          <cell r="B20" t="str">
            <v>TRANSPORTE DE MATERIALES DE PLAYA, TIERRA O ESCOMBROS 0-10 KM</v>
          </cell>
          <cell r="C20" t="str">
            <v>M3-KM</v>
          </cell>
          <cell r="D20">
            <v>3500</v>
          </cell>
        </row>
        <row r="21">
          <cell r="A21" t="str">
            <v>TR014</v>
          </cell>
          <cell r="B21" t="str">
            <v>TRANSPORTE DE MATERIALES DE PLAYA, TIERRA O ESCOMBROS 11-30 KM</v>
          </cell>
          <cell r="C21" t="str">
            <v>M3-KM</v>
          </cell>
          <cell r="D21">
            <v>4220</v>
          </cell>
        </row>
        <row r="22">
          <cell r="A22" t="str">
            <v>TR015</v>
          </cell>
          <cell r="B22" t="str">
            <v>TRANSPORTE DE MATERIALES DE PLAYA, TIERRA O ESCOMBROS 31-70 KM</v>
          </cell>
          <cell r="C22" t="str">
            <v>M3-KM</v>
          </cell>
          <cell r="D22">
            <v>2210</v>
          </cell>
        </row>
        <row r="23">
          <cell r="A23" t="str">
            <v>TR016</v>
          </cell>
          <cell r="B23" t="str">
            <v>TRANSPORTE DE MATERIALES DE PLAYA, TIERRA O ESCOMBROS 71-150 KM</v>
          </cell>
          <cell r="C23" t="str">
            <v>M3-KM</v>
          </cell>
          <cell r="D23">
            <v>1460</v>
          </cell>
        </row>
        <row r="24">
          <cell r="A24" t="str">
            <v>TR017</v>
          </cell>
          <cell r="B24" t="str">
            <v>TRANSPORTE DE MATERIALES DE PLAYA, TIERRA O ESCOMBROS 151-310 KM</v>
          </cell>
          <cell r="C24" t="str">
            <v>M3-KM</v>
          </cell>
          <cell r="D24">
            <v>950</v>
          </cell>
        </row>
        <row r="25">
          <cell r="A25" t="str">
            <v>TR018</v>
          </cell>
          <cell r="B25" t="str">
            <v>TRANSPORTE DE MATERIALES DE PLAYA, TIERRA O ESCOMBROS MAYOR A 310 KM</v>
          </cell>
          <cell r="C25" t="str">
            <v>M3-KM</v>
          </cell>
          <cell r="D25">
            <v>480</v>
          </cell>
        </row>
        <row r="26">
          <cell r="A26" t="str">
            <v>TR019</v>
          </cell>
          <cell r="B26" t="str">
            <v>ACARREO INTERNO DE MATERIALES</v>
          </cell>
          <cell r="C26" t="str">
            <v>M3</v>
          </cell>
          <cell r="D26">
            <v>6500</v>
          </cell>
        </row>
        <row r="27">
          <cell r="A27" t="str">
            <v>TR020</v>
          </cell>
          <cell r="B27" t="str">
            <v>TRANSPORTE DE MATERIALES  (TRITURADO), 0-90 KM</v>
          </cell>
          <cell r="C27" t="str">
            <v>M3-KM</v>
          </cell>
          <cell r="D27">
            <v>950</v>
          </cell>
        </row>
        <row r="28">
          <cell r="A28" t="str">
            <v>TR021</v>
          </cell>
          <cell r="B28" t="str">
            <v>ACARREO INTERNO DE MATERIALES</v>
          </cell>
          <cell r="C28" t="str">
            <v>M3</v>
          </cell>
          <cell r="D28">
            <v>9000</v>
          </cell>
        </row>
        <row r="29">
          <cell r="A29" t="str">
            <v>TR022</v>
          </cell>
          <cell r="B29" t="str">
            <v>DISPOSICION FINAL DERECHO A BOTADERO</v>
          </cell>
          <cell r="C29" t="str">
            <v>M3-KM</v>
          </cell>
          <cell r="D29">
            <v>4000</v>
          </cell>
        </row>
      </sheetData>
      <sheetData sheetId="19"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 t="str">
            <v>SE005</v>
          </cell>
          <cell r="B8" t="str">
            <v>ADQUISICIÓN DE CARTOGRAFIA (IMÁGENES DE SATELITE Y FOTOS AÉREAS EXISTENTES) S/COMPROBANTE PAGO</v>
          </cell>
          <cell r="C8" t="str">
            <v>UN</v>
          </cell>
          <cell r="D8">
            <v>100000</v>
          </cell>
        </row>
        <row r="9">
          <cell r="A9" t="str">
            <v>SE003</v>
          </cell>
          <cell r="B9" t="str">
            <v>ARRIENDO OFICINA DE CAMPO + DOTACIÓN</v>
          </cell>
          <cell r="C9" t="str">
            <v>MES</v>
          </cell>
          <cell r="D9">
            <v>400000</v>
          </cell>
        </row>
        <row r="10">
          <cell r="A10" t="str">
            <v>SE001</v>
          </cell>
          <cell r="B10" t="str">
            <v>COMISIÓN TOPOGRÁFICA (1 TOP. + 1 CAD. 1 + 1 CAD. 2)</v>
          </cell>
          <cell r="C10" t="str">
            <v>DÍA</v>
          </cell>
          <cell r="D10">
            <v>516617.33808219177</v>
          </cell>
        </row>
        <row r="11">
          <cell r="A11" t="str">
            <v>SE002</v>
          </cell>
          <cell r="B11" t="str">
            <v>COMISIÓN TOPOGRÁFICA (1 TOP. + 1 CAD. 1)</v>
          </cell>
          <cell r="C11" t="str">
            <v>DÍA</v>
          </cell>
          <cell r="D11">
            <v>447639.43886027398</v>
          </cell>
        </row>
        <row r="12">
          <cell r="A12" t="str">
            <v>SEL009</v>
          </cell>
          <cell r="B12" t="str">
            <v>Compactación, densidad, estabilidad y flujo por briqueta para asfaltos</v>
          </cell>
          <cell r="C12" t="str">
            <v>UN</v>
          </cell>
          <cell r="D12">
            <v>72000</v>
          </cell>
        </row>
        <row r="13">
          <cell r="A13" t="str">
            <v>SE004</v>
          </cell>
          <cell r="B13" t="str">
            <v>DERECHO A BOTADERO</v>
          </cell>
          <cell r="C13" t="str">
            <v>M3</v>
          </cell>
          <cell r="D13">
            <v>5000</v>
          </cell>
        </row>
        <row r="14">
          <cell r="A14" t="str">
            <v>SEL003</v>
          </cell>
          <cell r="B14" t="str">
            <v>Determinación de terrones de arcilla y partículas deleznables en los agregados</v>
          </cell>
          <cell r="C14" t="str">
            <v>UN</v>
          </cell>
          <cell r="D14">
            <v>79000</v>
          </cell>
        </row>
        <row r="15">
          <cell r="A15" t="str">
            <v>SEL006</v>
          </cell>
          <cell r="B15" t="str">
            <v>Diseños de mezcla para una resistencia determinada (Incluye ensayos a agregados y verificación de resistencia)</v>
          </cell>
          <cell r="C15" t="str">
            <v>UN</v>
          </cell>
          <cell r="D15">
            <v>737000</v>
          </cell>
        </row>
        <row r="16">
          <cell r="A16" t="str">
            <v>SEL008</v>
          </cell>
          <cell r="B16" t="str">
            <v>Densidad de compactación del suelo en campo, método del cono de arena</v>
          </cell>
          <cell r="C16" t="str">
            <v>UN</v>
          </cell>
          <cell r="D16">
            <v>45000</v>
          </cell>
        </row>
        <row r="17">
          <cell r="A17" t="str">
            <v>SEL001</v>
          </cell>
          <cell r="B17" t="str">
            <v>Granulometría por tamizado con lavado sobre tamiz No 200</v>
          </cell>
          <cell r="C17" t="str">
            <v>UN</v>
          </cell>
          <cell r="D17">
            <v>107000</v>
          </cell>
        </row>
        <row r="18">
          <cell r="A18" t="str">
            <v>SEL005</v>
          </cell>
          <cell r="B18" t="str">
            <v>Relación de Soporte del Suelo en el laboratorio (CBR en el laboratorio) remodelado y sumergido. Suelos granulares (3 puntos)</v>
          </cell>
          <cell r="C18" t="str">
            <v>UN</v>
          </cell>
          <cell r="D18">
            <v>368000</v>
          </cell>
        </row>
        <row r="19">
          <cell r="A19" t="str">
            <v>SEL004</v>
          </cell>
          <cell r="B19" t="str">
            <v>Relaciones de humedad - masa unitaria seca en los suelos (ensayo modificado de compactación - Proctor Modificado) con corrección del peso unitario y contenido de agua</v>
          </cell>
          <cell r="C19" t="str">
            <v>UN</v>
          </cell>
          <cell r="D19">
            <v>147000</v>
          </cell>
        </row>
        <row r="20">
          <cell r="A20" t="str">
            <v>SEL007</v>
          </cell>
          <cell r="B20" t="str">
            <v>Resistencia a la compresión de cilindros de concreto (método normal)</v>
          </cell>
          <cell r="C20" t="str">
            <v>UN</v>
          </cell>
          <cell r="D20">
            <v>15000</v>
          </cell>
        </row>
        <row r="21">
          <cell r="A21" t="str">
            <v>SEL002</v>
          </cell>
          <cell r="B21" t="str">
            <v>Resistencia al desgaste de los agregados de tamaños menores a 37,5 mm (1 1/2") por medio de la máquina de los ángeles.</v>
          </cell>
          <cell r="C21" t="str">
            <v>UN</v>
          </cell>
          <cell r="D21">
            <v>145000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INICIALES"/>
      <sheetName val="PRESUPUESTO"/>
      <sheetName val="APU"/>
      <sheetName val="MEMORIAS"/>
      <sheetName val="PAGA"/>
      <sheetName val="PMT"/>
      <sheetName val="PAPSO "/>
      <sheetName val="INTERVENTORIA"/>
      <sheetName val="FM INTERVENTORIA"/>
      <sheetName val="POLIZAS INTERVENTORIA"/>
      <sheetName val="PAPSO INTERVENTORIA"/>
      <sheetName val="INSUMOS MATERIALES"/>
      <sheetName val="APU AUXILIARES"/>
      <sheetName val="INSUMOS EQUIPOS"/>
      <sheetName val="POLIZAS OBRA"/>
      <sheetName val="AIU"/>
      <sheetName val="INSUMOS MANO DE OBRA"/>
      <sheetName val="FACTOR PRESTACIONAL"/>
      <sheetName val="INSUMOS TRANSPORTES"/>
      <sheetName val="INSUMOS SERVICIOS"/>
    </sheetNames>
    <sheetDataSet>
      <sheetData sheetId="0" refreshError="1"/>
      <sheetData sheetId="1" refreshError="1">
        <row r="7">
          <cell r="A7" t="str">
            <v>ITEM</v>
          </cell>
          <cell r="B7" t="str">
            <v>ESPECIFICACIONES</v>
          </cell>
          <cell r="C7">
            <v>0</v>
          </cell>
          <cell r="D7" t="str">
            <v>DESCRIPCIÓN</v>
          </cell>
          <cell r="E7" t="str">
            <v>UNIDAD</v>
          </cell>
          <cell r="F7" t="str">
            <v>CANTIDAD</v>
          </cell>
          <cell r="G7" t="str">
            <v>VR.UNITARIO</v>
          </cell>
          <cell r="H7" t="str">
            <v>VALOR TOTAL</v>
          </cell>
        </row>
        <row r="8">
          <cell r="A8">
            <v>0</v>
          </cell>
          <cell r="B8" t="str">
            <v>GENERAL</v>
          </cell>
          <cell r="C8" t="str">
            <v>PARTICULAR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</row>
        <row r="9">
          <cell r="A9">
            <v>1</v>
          </cell>
          <cell r="B9" t="str">
            <v>PRELIMINARES</v>
          </cell>
          <cell r="C9">
            <v>1</v>
          </cell>
          <cell r="D9">
            <v>1</v>
          </cell>
          <cell r="E9">
            <v>1</v>
          </cell>
          <cell r="F9">
            <v>1</v>
          </cell>
          <cell r="G9">
            <v>1</v>
          </cell>
          <cell r="H9">
            <v>4519915</v>
          </cell>
        </row>
        <row r="10">
          <cell r="A10">
            <v>1.1000000000000001</v>
          </cell>
          <cell r="B10">
            <v>1.0999994277954102</v>
          </cell>
          <cell r="C10">
            <v>1.0999994277954102</v>
          </cell>
          <cell r="D10" t="str">
            <v>Suministro e instalacion de valla informativa  del proyecto</v>
          </cell>
          <cell r="E10" t="str">
            <v>UND</v>
          </cell>
          <cell r="F10">
            <v>1</v>
          </cell>
          <cell r="G10">
            <v>336557</v>
          </cell>
          <cell r="H10">
            <v>336557</v>
          </cell>
        </row>
        <row r="11">
          <cell r="A11">
            <v>1.2</v>
          </cell>
          <cell r="B11">
            <v>1.1999998092651367</v>
          </cell>
          <cell r="C11">
            <v>1.1999998092651367</v>
          </cell>
          <cell r="D11" t="str">
            <v>Desmonte y limpieza de zonas verdes existentes. Incluye corte y desenraice de setos existentes, cargue, retiro y y acarreo interno de material vegetal resultante. (manual)</v>
          </cell>
          <cell r="E11" t="str">
            <v>M2</v>
          </cell>
          <cell r="F11">
            <v>98</v>
          </cell>
          <cell r="G11">
            <v>11461</v>
          </cell>
          <cell r="H11">
            <v>1123178</v>
          </cell>
        </row>
        <row r="12">
          <cell r="A12">
            <v>1.3</v>
          </cell>
          <cell r="B12">
            <v>1.2999992370605469</v>
          </cell>
          <cell r="C12">
            <v>1.2999992370605469</v>
          </cell>
          <cell r="D12" t="str">
            <v>Cerramiento provisional en tela verde Sarán H=2.50 con estacones redondos en madera común o
pino ciprés C/1.50 M (via principal)</v>
          </cell>
          <cell r="E12" t="str">
            <v>ML</v>
          </cell>
          <cell r="F12">
            <v>16</v>
          </cell>
          <cell r="G12">
            <v>21065</v>
          </cell>
          <cell r="H12">
            <v>337040</v>
          </cell>
        </row>
        <row r="13">
          <cell r="A13">
            <v>1.4</v>
          </cell>
          <cell r="B13">
            <v>1.3999996185302734</v>
          </cell>
          <cell r="C13">
            <v>1.3999996185302734</v>
          </cell>
          <cell r="D13" t="str">
            <v>Localizacion Trazado Y Replanteo con equipos de topografia</v>
          </cell>
          <cell r="E13" t="str">
            <v>DIA</v>
          </cell>
          <cell r="F13">
            <v>5</v>
          </cell>
          <cell r="G13">
            <v>544628</v>
          </cell>
          <cell r="H13">
            <v>2723140</v>
          </cell>
        </row>
        <row r="14">
          <cell r="A14">
            <v>2</v>
          </cell>
          <cell r="B14" t="str">
            <v>EXCAVACIONES Y MOVIMIENTOS DE TIERRAS DEMOLICIONES - RETIROS</v>
          </cell>
          <cell r="C14">
            <v>2</v>
          </cell>
          <cell r="D14">
            <v>2</v>
          </cell>
          <cell r="E14">
            <v>2</v>
          </cell>
          <cell r="F14">
            <v>2</v>
          </cell>
          <cell r="G14">
            <v>2</v>
          </cell>
          <cell r="H14">
            <v>29167039</v>
          </cell>
        </row>
        <row r="15">
          <cell r="A15">
            <v>2.2999999999999998</v>
          </cell>
          <cell r="B15">
            <v>2.2999992370605469</v>
          </cell>
          <cell r="C15">
            <v>2.2999992370605469</v>
          </cell>
          <cell r="D15" t="str">
            <v>Transporte de materiales granulares para preparacion de  concretos - y material de afirmado.</v>
          </cell>
          <cell r="E15" t="str">
            <v>M3/KM</v>
          </cell>
          <cell r="F15">
            <v>9083</v>
          </cell>
          <cell r="G15">
            <v>2210</v>
          </cell>
          <cell r="H15">
            <v>20073430</v>
          </cell>
        </row>
        <row r="16">
          <cell r="A16">
            <v>2.4</v>
          </cell>
          <cell r="B16">
            <v>2.3999996185302734</v>
          </cell>
          <cell r="C16">
            <v>2.3999996185302734</v>
          </cell>
          <cell r="D16" t="str">
            <v>Excavación manual en material común. Incluye acarreo interno y disposicion manual a distacias entre 0 -100m</v>
          </cell>
          <cell r="E16" t="str">
            <v>M3</v>
          </cell>
          <cell r="F16">
            <v>171</v>
          </cell>
          <cell r="G16">
            <v>53179</v>
          </cell>
          <cell r="H16">
            <v>9093609</v>
          </cell>
        </row>
        <row r="17">
          <cell r="A17">
            <v>3</v>
          </cell>
          <cell r="B17" t="str">
            <v xml:space="preserve"> ESTABILIZACION DE TALUDES - MEJORAMIENTOS DE SUBRASANTE Y ESTRUCTURA DE PAVIMENTOS</v>
          </cell>
          <cell r="C17">
            <v>3</v>
          </cell>
          <cell r="D17">
            <v>3</v>
          </cell>
          <cell r="E17">
            <v>3</v>
          </cell>
          <cell r="F17">
            <v>3</v>
          </cell>
          <cell r="G17">
            <v>3</v>
          </cell>
          <cell r="H17">
            <v>39745524</v>
          </cell>
        </row>
        <row r="18">
          <cell r="A18">
            <v>3.1</v>
          </cell>
          <cell r="B18">
            <v>3.0999984741210938</v>
          </cell>
          <cell r="C18">
            <v>3.0999984741210938</v>
          </cell>
          <cell r="D18" t="str">
            <v>Suministro  y colocación de material filtrante para construcción de filtros de 2" a 3" con canto rodado</v>
          </cell>
          <cell r="E18" t="str">
            <v>M3</v>
          </cell>
          <cell r="F18">
            <v>34</v>
          </cell>
          <cell r="G18">
            <v>104943</v>
          </cell>
          <cell r="H18">
            <v>3568062</v>
          </cell>
        </row>
        <row r="19">
          <cell r="A19">
            <v>3.2</v>
          </cell>
          <cell r="B19">
            <v>3.1999988555908203</v>
          </cell>
          <cell r="C19">
            <v>3.1999988555908203</v>
          </cell>
          <cell r="D19" t="str">
            <v>Suministro,  e instalación de Geotextil NT 2500 o equivalente. No incluye excavación y llenos, los cuales se pagan por su ítem respectivo.</v>
          </cell>
          <cell r="E19" t="str">
            <v>M2</v>
          </cell>
          <cell r="F19">
            <v>181</v>
          </cell>
          <cell r="G19">
            <v>13185</v>
          </cell>
          <cell r="H19">
            <v>2386485</v>
          </cell>
        </row>
        <row r="20">
          <cell r="A20">
            <v>3.3</v>
          </cell>
          <cell r="B20">
            <v>3.2999992370605469</v>
          </cell>
          <cell r="C20">
            <v>3.2999992370605469</v>
          </cell>
          <cell r="D20" t="str">
            <v>Suministro y colocación de tubería perforada de 4" para drenaje sin filtro. Incluye los accesorios y todo lo necesario para su correcta instalación y funcionamiento</v>
          </cell>
          <cell r="E20" t="str">
            <v>ML</v>
          </cell>
          <cell r="F20">
            <v>38</v>
          </cell>
          <cell r="G20">
            <v>26300</v>
          </cell>
          <cell r="H20">
            <v>999400</v>
          </cell>
        </row>
        <row r="21">
          <cell r="A21">
            <v>3.4</v>
          </cell>
          <cell r="B21">
            <v>3.3999996185302734</v>
          </cell>
          <cell r="C21">
            <v>3.3999996185302734</v>
          </cell>
          <cell r="D21" t="str">
            <v>Suministro, colocación, conformación y compactación de afirmado para Bacheo, no incluye transporte.
Compactación hasta obtener una densidad mínima del 95%, de la obtenida en el ensayo del Proctor modificado</v>
          </cell>
          <cell r="E21" t="str">
            <v>M3</v>
          </cell>
          <cell r="F21">
            <v>371</v>
          </cell>
          <cell r="G21">
            <v>88387</v>
          </cell>
          <cell r="H21">
            <v>32791577</v>
          </cell>
        </row>
        <row r="22">
          <cell r="A22">
            <v>4</v>
          </cell>
          <cell r="B22" t="str">
            <v>ESTRUCTURAS EN CONCRETO - MUROS DE CONTENCION</v>
          </cell>
          <cell r="C22">
            <v>4</v>
          </cell>
          <cell r="D22">
            <v>4</v>
          </cell>
          <cell r="E22">
            <v>4</v>
          </cell>
          <cell r="F22">
            <v>4</v>
          </cell>
          <cell r="G22">
            <v>4</v>
          </cell>
          <cell r="H22">
            <v>63633216</v>
          </cell>
        </row>
        <row r="23">
          <cell r="A23">
            <v>4.0999999999999996</v>
          </cell>
          <cell r="B23">
            <v>4.0999984741210938</v>
          </cell>
          <cell r="C23">
            <v>4.0999984741210938</v>
          </cell>
          <cell r="D23" t="str">
            <v xml:space="preserve">Concreto Clase G (Ciclópeo con concreto clase F - 14 MPa y Piedra de 2" a 4") </v>
          </cell>
          <cell r="E23" t="str">
            <v>M3</v>
          </cell>
          <cell r="F23">
            <v>15</v>
          </cell>
          <cell r="G23">
            <v>488868</v>
          </cell>
          <cell r="H23">
            <v>7333020</v>
          </cell>
        </row>
        <row r="24">
          <cell r="A24">
            <v>4.2</v>
          </cell>
          <cell r="B24">
            <v>4.1999969482421875</v>
          </cell>
          <cell r="C24">
            <v>4.1999969482421875</v>
          </cell>
          <cell r="D24" t="str">
            <v xml:space="preserve">Concreto Clase F (14 MPa). Solados de E=0.05 m </v>
          </cell>
          <cell r="E24" t="str">
            <v>M3</v>
          </cell>
          <cell r="F24">
            <v>4</v>
          </cell>
          <cell r="G24">
            <v>569357</v>
          </cell>
          <cell r="H24">
            <v>2277428</v>
          </cell>
        </row>
        <row r="25">
          <cell r="A25">
            <v>4.3</v>
          </cell>
          <cell r="B25">
            <v>4.2999992370605469</v>
          </cell>
          <cell r="C25">
            <v>4.2999992370605469</v>
          </cell>
          <cell r="D25" t="str">
            <v>Suministro  y colocación de Concreto Clase D (28 MPa).
Incluye impermeabilizante, formaleta para acabado a la vista, desmoldante, y todos los demás elementos necesarios para su correcta construcción y funcionamiento</v>
          </cell>
          <cell r="E25" t="str">
            <v>M3</v>
          </cell>
          <cell r="F25">
            <v>53</v>
          </cell>
          <cell r="G25">
            <v>961876</v>
          </cell>
          <cell r="H25">
            <v>50979428</v>
          </cell>
        </row>
        <row r="26">
          <cell r="A26">
            <v>4.4000000000000004</v>
          </cell>
          <cell r="B26">
            <v>4.3999977111816406</v>
          </cell>
          <cell r="C26">
            <v>4.3999977111816406</v>
          </cell>
          <cell r="D26" t="str">
            <v xml:space="preserve">Colocación de CINTA PVC TIPO O -15 Y O-22 o equivalente, entre juntas de construcción de obras en concreto. Incluye el
suministro y transporte de la cinta y todo lo necesario para su correcta colocación y funcionamiento según especificaciones del proveedor.
</v>
          </cell>
          <cell r="E26" t="str">
            <v>ML</v>
          </cell>
          <cell r="F26">
            <v>34</v>
          </cell>
          <cell r="G26">
            <v>89510</v>
          </cell>
          <cell r="H26">
            <v>3043340</v>
          </cell>
        </row>
        <row r="27">
          <cell r="A27">
            <v>5</v>
          </cell>
          <cell r="B27" t="str">
            <v>ACEROS DE REFUERZO -</v>
          </cell>
          <cell r="C27">
            <v>5</v>
          </cell>
          <cell r="D27">
            <v>5</v>
          </cell>
          <cell r="E27">
            <v>5</v>
          </cell>
          <cell r="F27">
            <v>5</v>
          </cell>
          <cell r="G27">
            <v>5</v>
          </cell>
          <cell r="H27">
            <v>52280775</v>
          </cell>
        </row>
        <row r="28">
          <cell r="A28">
            <v>5.0999999999999996</v>
          </cell>
          <cell r="B28">
            <v>5.0999984741210938</v>
          </cell>
          <cell r="C28">
            <v>5.0999984741210938</v>
          </cell>
          <cell r="D28" t="str">
            <v>Suministro, transporte, figurado y colocación de acero de refuerzo fy=4200 kg/cm2</v>
          </cell>
          <cell r="E28" t="str">
            <v>KG</v>
          </cell>
          <cell r="F28">
            <v>5475</v>
          </cell>
          <cell r="G28">
            <v>9549</v>
          </cell>
          <cell r="H28">
            <v>52280775</v>
          </cell>
        </row>
        <row r="29">
          <cell r="A29" t="str">
            <v>SUBTOTAL COSTOS DIRECTOS</v>
          </cell>
          <cell r="B29">
            <v>52280768</v>
          </cell>
          <cell r="C29">
            <v>52280768</v>
          </cell>
          <cell r="D29">
            <v>52280768</v>
          </cell>
          <cell r="E29">
            <v>52280768</v>
          </cell>
          <cell r="F29">
            <v>52280768</v>
          </cell>
          <cell r="G29">
            <v>52280768</v>
          </cell>
          <cell r="H29">
            <v>189346469</v>
          </cell>
        </row>
        <row r="30">
          <cell r="A30" t="str">
            <v>%ADMINISTRACIÓN</v>
          </cell>
          <cell r="B30">
            <v>189346432</v>
          </cell>
          <cell r="C30">
            <v>189346432</v>
          </cell>
          <cell r="D30">
            <v>189346432</v>
          </cell>
          <cell r="E30">
            <v>189346432</v>
          </cell>
          <cell r="F30">
            <v>189346432</v>
          </cell>
          <cell r="G30">
            <v>0.23780000000000001</v>
          </cell>
          <cell r="H30">
            <v>45026590.328200005</v>
          </cell>
        </row>
        <row r="31">
          <cell r="A31" t="str">
            <v>%IMPREVISTOS</v>
          </cell>
          <cell r="B31">
            <v>45026560</v>
          </cell>
          <cell r="C31">
            <v>45026560</v>
          </cell>
          <cell r="D31">
            <v>45026560</v>
          </cell>
          <cell r="E31">
            <v>45026560</v>
          </cell>
          <cell r="F31">
            <v>45026560</v>
          </cell>
          <cell r="G31">
            <v>0</v>
          </cell>
          <cell r="H31">
            <v>0</v>
          </cell>
        </row>
        <row r="32">
          <cell r="A32" t="str">
            <v>%UTILIDADES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0.05</v>
          </cell>
          <cell r="H32">
            <v>9467323.4500000011</v>
          </cell>
        </row>
        <row r="33">
          <cell r="A33" t="str">
            <v>COSTOS TOTAL OBRA (COSTOS DIRECTOS + INDIRECTOS)</v>
          </cell>
          <cell r="B33">
            <v>9467320</v>
          </cell>
          <cell r="C33">
            <v>9467320</v>
          </cell>
          <cell r="D33">
            <v>9467320</v>
          </cell>
          <cell r="E33">
            <v>9467320</v>
          </cell>
          <cell r="F33">
            <v>9467320</v>
          </cell>
          <cell r="G33">
            <v>9467320</v>
          </cell>
          <cell r="H33">
            <v>243840382.7782</v>
          </cell>
        </row>
        <row r="34">
          <cell r="A34" t="str">
            <v xml:space="preserve">INTERVENTORIA </v>
          </cell>
          <cell r="B34">
            <v>243840256</v>
          </cell>
          <cell r="C34">
            <v>243840256</v>
          </cell>
          <cell r="D34">
            <v>243840256</v>
          </cell>
          <cell r="E34">
            <v>243840256</v>
          </cell>
          <cell r="F34">
            <v>243840256</v>
          </cell>
          <cell r="G34">
            <v>0.2</v>
          </cell>
          <cell r="H34">
            <v>48768076.555640005</v>
          </cell>
        </row>
        <row r="35">
          <cell r="A35" t="str">
            <v>COSTOS TOTAL PROYECTO (COSTOS TOTAL OBRA + INTERVENTORIA)</v>
          </cell>
          <cell r="B35">
            <v>48768064</v>
          </cell>
          <cell r="C35">
            <v>48768064</v>
          </cell>
          <cell r="D35">
            <v>48768064</v>
          </cell>
          <cell r="E35">
            <v>48768064</v>
          </cell>
          <cell r="F35">
            <v>48768064</v>
          </cell>
          <cell r="G35">
            <v>48768064</v>
          </cell>
          <cell r="H35">
            <v>292608459.33384001</v>
          </cell>
        </row>
        <row r="36">
          <cell r="A36" t="str">
            <v>%ADMINISTRACION EDU</v>
          </cell>
          <cell r="B36">
            <v>292608256</v>
          </cell>
          <cell r="C36">
            <v>292608256</v>
          </cell>
          <cell r="D36">
            <v>292608256</v>
          </cell>
          <cell r="E36">
            <v>292608256</v>
          </cell>
          <cell r="F36">
            <v>292608256</v>
          </cell>
          <cell r="G36">
            <v>0.03</v>
          </cell>
          <cell r="H36">
            <v>8778253.7800152004</v>
          </cell>
        </row>
        <row r="37">
          <cell r="A37" t="str">
            <v>VALOR TOTAL DE LA OBRA</v>
          </cell>
          <cell r="B37">
            <v>8778248</v>
          </cell>
          <cell r="C37">
            <v>8778248</v>
          </cell>
          <cell r="D37">
            <v>8778248</v>
          </cell>
          <cell r="E37">
            <v>8778248</v>
          </cell>
          <cell r="F37">
            <v>8778248</v>
          </cell>
          <cell r="G37">
            <v>8778248</v>
          </cell>
          <cell r="H37">
            <v>301386713.11385524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B8" t="str">
            <v>APU AUXILIARES</v>
          </cell>
          <cell r="C8">
            <v>301386496</v>
          </cell>
          <cell r="D8">
            <v>301386496</v>
          </cell>
        </row>
        <row r="9">
          <cell r="A9" t="str">
            <v>MA001</v>
          </cell>
          <cell r="B9" t="str">
            <v>CONCRETO 2000 PSI (140 MPA) EN OBRA</v>
          </cell>
          <cell r="C9" t="str">
            <v>M3</v>
          </cell>
          <cell r="D9">
            <v>425262</v>
          </cell>
        </row>
        <row r="10">
          <cell r="A10" t="str">
            <v>MA002</v>
          </cell>
          <cell r="B10" t="str">
            <v>CONCRETO 2500 PSI (175 MPA) EN OBRA</v>
          </cell>
          <cell r="C10" t="str">
            <v>M3</v>
          </cell>
          <cell r="D10">
            <v>465237</v>
          </cell>
        </row>
        <row r="11">
          <cell r="A11" t="str">
            <v>MA003</v>
          </cell>
          <cell r="B11" t="str">
            <v>CONCRETO 3000 PSI (210 MPA) EN OBRA</v>
          </cell>
          <cell r="C11" t="str">
            <v>M3</v>
          </cell>
          <cell r="D11">
            <v>550934</v>
          </cell>
        </row>
        <row r="12">
          <cell r="A12" t="str">
            <v>MA004</v>
          </cell>
          <cell r="B12" t="str">
            <v>CONCRETO 3500 PSI (245 MPA) EN OBRA</v>
          </cell>
          <cell r="C12" t="str">
            <v>M3</v>
          </cell>
          <cell r="D12">
            <v>562909</v>
          </cell>
        </row>
        <row r="13">
          <cell r="A13" t="str">
            <v>MA005</v>
          </cell>
          <cell r="B13" t="str">
            <v>CONCRETO 4000 PSI (280 MPA) EN OBRA</v>
          </cell>
          <cell r="C13" t="str">
            <v>M3</v>
          </cell>
          <cell r="D13">
            <v>631099</v>
          </cell>
        </row>
        <row r="14">
          <cell r="A14" t="str">
            <v>MA006</v>
          </cell>
          <cell r="B14" t="str">
            <v>MORTERO 1:2 EN OBRA (REVOQUE)</v>
          </cell>
          <cell r="C14" t="str">
            <v>M3</v>
          </cell>
          <cell r="D14">
            <v>562284</v>
          </cell>
        </row>
        <row r="15">
          <cell r="A15" t="str">
            <v>MA007</v>
          </cell>
          <cell r="B15" t="str">
            <v>MORTERO 1:2 EN OBRA (GROUT)</v>
          </cell>
          <cell r="C15" t="str">
            <v>M3</v>
          </cell>
          <cell r="D15">
            <v>573122</v>
          </cell>
        </row>
        <row r="16">
          <cell r="A16" t="str">
            <v>MA008</v>
          </cell>
          <cell r="B16" t="str">
            <v>MORTERO 1:3 EN OBRA (REVOQUE)</v>
          </cell>
          <cell r="C16" t="str">
            <v>M3</v>
          </cell>
          <cell r="D16">
            <v>537878</v>
          </cell>
        </row>
        <row r="17">
          <cell r="A17" t="str">
            <v>MA009</v>
          </cell>
          <cell r="B17" t="str">
            <v>MORTERO 1:3 EN OBRA (GROUT)</v>
          </cell>
          <cell r="C17" t="str">
            <v>M3</v>
          </cell>
          <cell r="D17">
            <v>537878</v>
          </cell>
        </row>
        <row r="18">
          <cell r="A18" t="str">
            <v>MA010</v>
          </cell>
          <cell r="B18" t="str">
            <v>MORTERO 1:3 EN OBRA (PEGA)</v>
          </cell>
          <cell r="C18" t="str">
            <v>M3</v>
          </cell>
          <cell r="D18">
            <v>537878</v>
          </cell>
        </row>
        <row r="19">
          <cell r="A19" t="str">
            <v>MA011</v>
          </cell>
          <cell r="B19" t="str">
            <v>MORTERO 1:4 EN OBRA (REVOQUE)</v>
          </cell>
          <cell r="C19" t="str">
            <v>M3</v>
          </cell>
          <cell r="D19">
            <v>467310</v>
          </cell>
        </row>
        <row r="20">
          <cell r="A20" t="str">
            <v>MA012</v>
          </cell>
          <cell r="B20" t="str">
            <v>MORTERO 1:4 EN OBRA (GROUT)</v>
          </cell>
          <cell r="C20" t="str">
            <v>M3</v>
          </cell>
          <cell r="D20">
            <v>467310</v>
          </cell>
        </row>
        <row r="21">
          <cell r="A21" t="str">
            <v>MA013</v>
          </cell>
          <cell r="B21" t="str">
            <v>MORTERO 1:4 EN OBRA (PEGA)</v>
          </cell>
          <cell r="C21" t="str">
            <v>M3</v>
          </cell>
          <cell r="D21">
            <v>468135</v>
          </cell>
        </row>
        <row r="22">
          <cell r="A22" t="str">
            <v>MA014</v>
          </cell>
          <cell r="B22" t="str">
            <v>MORTERO 1:5 EN OBRA (REVOQUE)</v>
          </cell>
          <cell r="C22" t="str">
            <v>M3</v>
          </cell>
          <cell r="D22" t="str">
            <v/>
          </cell>
        </row>
        <row r="23">
          <cell r="A23" t="str">
            <v>MA015</v>
          </cell>
          <cell r="B23" t="str">
            <v>MORTERO 1:5 EN OBRA (PEGA)</v>
          </cell>
          <cell r="C23" t="str">
            <v>M3</v>
          </cell>
          <cell r="D23" t="str">
            <v/>
          </cell>
        </row>
        <row r="24">
          <cell r="A24" t="str">
            <v>MA016</v>
          </cell>
          <cell r="B24" t="str">
            <v>MORTERO 1:6 EN OBRA (PEGA)</v>
          </cell>
          <cell r="C24" t="str">
            <v>M3</v>
          </cell>
          <cell r="D24" t="str">
            <v/>
          </cell>
        </row>
        <row r="25">
          <cell r="A25" t="str">
            <v>MA017</v>
          </cell>
          <cell r="B25" t="str">
            <v>FORMALETA PARA MUROS, ALETAS, DISIPADORES Y ESTRIBOS (6 USOS)</v>
          </cell>
          <cell r="C25" t="str">
            <v>M2</v>
          </cell>
          <cell r="D25" t="str">
            <v/>
          </cell>
        </row>
        <row r="26">
          <cell r="A26" t="str">
            <v>MA018</v>
          </cell>
          <cell r="B26">
            <v>468135</v>
          </cell>
          <cell r="C26">
            <v>468135</v>
          </cell>
          <cell r="D26" t="str">
            <v/>
          </cell>
        </row>
        <row r="27">
          <cell r="A27" t="str">
            <v>MA019</v>
          </cell>
          <cell r="B27">
            <v>468135</v>
          </cell>
          <cell r="C27">
            <v>468135</v>
          </cell>
          <cell r="D27" t="str">
            <v/>
          </cell>
        </row>
        <row r="28">
          <cell r="A28">
            <v>468135</v>
          </cell>
          <cell r="B28" t="str">
            <v>MATERIALES</v>
          </cell>
          <cell r="C28">
            <v>468135</v>
          </cell>
          <cell r="D28">
            <v>468135</v>
          </cell>
        </row>
        <row r="29">
          <cell r="A29" t="str">
            <v>MA020</v>
          </cell>
          <cell r="B29" t="str">
            <v>CEMENTO GRIS (50 KG) PORTLAND TIPO I</v>
          </cell>
          <cell r="C29" t="str">
            <v>SC</v>
          </cell>
          <cell r="D29">
            <v>39000</v>
          </cell>
        </row>
        <row r="30">
          <cell r="A30" t="str">
            <v>MA021</v>
          </cell>
          <cell r="B30" t="str">
            <v xml:space="preserve">ARENA DE PEGA </v>
          </cell>
          <cell r="C30" t="str">
            <v>M3</v>
          </cell>
          <cell r="D30">
            <v>50000</v>
          </cell>
        </row>
        <row r="31">
          <cell r="A31" t="str">
            <v>MA022</v>
          </cell>
          <cell r="B31" t="str">
            <v xml:space="preserve">ARENA DE REVOQUE </v>
          </cell>
          <cell r="C31" t="str">
            <v>M3</v>
          </cell>
          <cell r="D31">
            <v>50000</v>
          </cell>
        </row>
        <row r="32">
          <cell r="A32" t="str">
            <v>MA023</v>
          </cell>
          <cell r="B32" t="str">
            <v>ARENA FINA PARA CONCRETOS</v>
          </cell>
          <cell r="C32" t="str">
            <v>M3</v>
          </cell>
          <cell r="D32">
            <v>50000</v>
          </cell>
        </row>
        <row r="33">
          <cell r="A33" t="str">
            <v>MA024</v>
          </cell>
          <cell r="B33" t="str">
            <v xml:space="preserve">MATERIAL MIXTO DE RIO -  </v>
          </cell>
          <cell r="C33" t="str">
            <v>M3</v>
          </cell>
          <cell r="D33">
            <v>50000</v>
          </cell>
        </row>
        <row r="34">
          <cell r="A34" t="str">
            <v>MA025</v>
          </cell>
          <cell r="B34" t="str">
            <v>AGUA</v>
          </cell>
          <cell r="C34" t="str">
            <v>LT</v>
          </cell>
          <cell r="D34">
            <v>50</v>
          </cell>
        </row>
        <row r="35">
          <cell r="A35" t="str">
            <v>MA026</v>
          </cell>
          <cell r="B35" t="str">
            <v xml:space="preserve"> Impermeabilizante para concreto tipo sika plastocrete o similar</v>
          </cell>
          <cell r="C35" t="str">
            <v>KG</v>
          </cell>
          <cell r="D35">
            <v>16000</v>
          </cell>
        </row>
        <row r="36">
          <cell r="A36" t="str">
            <v>MA027</v>
          </cell>
          <cell r="B36" t="str">
            <v>Super T de 19 mm.  (6 usos y incluye desperdicio del 10%)</v>
          </cell>
          <cell r="C36" t="str">
            <v>M2</v>
          </cell>
          <cell r="D36">
            <v>73000</v>
          </cell>
        </row>
        <row r="37">
          <cell r="A37" t="str">
            <v>MA028</v>
          </cell>
          <cell r="B37" t="str">
            <v xml:space="preserve">ACERO REFUERZO G-60 </v>
          </cell>
          <cell r="C37" t="str">
            <v>KG</v>
          </cell>
          <cell r="D37">
            <v>5400</v>
          </cell>
        </row>
        <row r="38">
          <cell r="A38" t="str">
            <v>MA029</v>
          </cell>
          <cell r="B38" t="str">
            <v>ALAMBRE NEGRO PARA AMARRE C 18</v>
          </cell>
          <cell r="C38" t="str">
            <v>KG</v>
          </cell>
          <cell r="D38">
            <v>6800</v>
          </cell>
        </row>
        <row r="39">
          <cell r="A39" t="str">
            <v>MA030</v>
          </cell>
          <cell r="B39" t="str">
            <v>LARGUERO MADERA COMÚN 4CMX8CMX2.80</v>
          </cell>
          <cell r="C39" t="str">
            <v>UN</v>
          </cell>
          <cell r="D39">
            <v>11000</v>
          </cell>
        </row>
        <row r="40">
          <cell r="A40" t="str">
            <v>MA031</v>
          </cell>
          <cell r="B40" t="str">
            <v xml:space="preserve">TABLERO AGLOMERADO MDP (SUPER T) 1.83 X 2.44 </v>
          </cell>
          <cell r="C40" t="str">
            <v>UN</v>
          </cell>
          <cell r="D40">
            <v>149000</v>
          </cell>
        </row>
        <row r="41">
          <cell r="A41" t="str">
            <v>MA032</v>
          </cell>
          <cell r="B41" t="str">
            <v>CLAVOS COMUNES 1½ A 3½"</v>
          </cell>
          <cell r="C41" t="str">
            <v>LB</v>
          </cell>
          <cell r="D41">
            <v>3600</v>
          </cell>
        </row>
        <row r="42">
          <cell r="A42" t="str">
            <v>MA033</v>
          </cell>
          <cell r="B42" t="str">
            <v>ESFERA REFLECTIVA</v>
          </cell>
          <cell r="C42" t="str">
            <v>KG</v>
          </cell>
          <cell r="D42">
            <v>6200</v>
          </cell>
        </row>
        <row r="43">
          <cell r="A43" t="str">
            <v>MA034</v>
          </cell>
          <cell r="B43" t="str">
            <v>PINTURA ACRILICA EN FRIO</v>
          </cell>
          <cell r="C43" t="str">
            <v>GAL</v>
          </cell>
          <cell r="D43">
            <v>92900</v>
          </cell>
        </row>
        <row r="44">
          <cell r="A44" t="str">
            <v>MA035</v>
          </cell>
          <cell r="B44" t="str">
            <v>MEZCLA ASFÁLTICA MDC-25 (RODADURA  1" AL 5.6% - INVÍAS)</v>
          </cell>
          <cell r="C44" t="str">
            <v>TON</v>
          </cell>
          <cell r="D44">
            <v>319277</v>
          </cell>
        </row>
        <row r="45">
          <cell r="A45" t="str">
            <v>MA036</v>
          </cell>
          <cell r="B45" t="str">
            <v>PARAL EN ÁNGULO 2"X2"X1/4" Y BRAZO EN ÁNGULO 2"X2"X1/8</v>
          </cell>
          <cell r="C45" t="str">
            <v>UN</v>
          </cell>
          <cell r="D45">
            <v>112000</v>
          </cell>
        </row>
        <row r="46">
          <cell r="A46" t="str">
            <v>MA037</v>
          </cell>
          <cell r="B46" t="str">
            <v>Tablero en lamina galvanizada cal. 16" de 60cmx60cm</v>
          </cell>
          <cell r="C46" t="str">
            <v>UN</v>
          </cell>
          <cell r="D46">
            <v>85000</v>
          </cell>
        </row>
        <row r="47">
          <cell r="A47" t="str">
            <v>MA038</v>
          </cell>
          <cell r="B47" t="str">
            <v>VALLA 1 (12,0X4,0M). INCLUYE ESTRUCTURA METÁLICA PARA FIJACIÓN Y SOPORTE</v>
          </cell>
          <cell r="C47" t="str">
            <v>UN</v>
          </cell>
          <cell r="D47">
            <v>4562000</v>
          </cell>
        </row>
        <row r="48">
          <cell r="A48" t="str">
            <v>MA039</v>
          </cell>
          <cell r="B48" t="str">
            <v>VALLA 2 (3,0X2,0M). INCLUYE ESTRUCTURA METÁLICA PARA FIJACIÓN Y SOPORTE</v>
          </cell>
          <cell r="C48" t="str">
            <v>UN</v>
          </cell>
          <cell r="D48">
            <v>1019000</v>
          </cell>
        </row>
        <row r="49">
          <cell r="A49" t="str">
            <v>MA040</v>
          </cell>
          <cell r="B49" t="str">
            <v>VALLA 3 (3,0X2,0M). NO INCLUYE ESTRUCTURA METÁLICA PARA FIJACIÓN Y SOPORTE (SOLO LONA)</v>
          </cell>
          <cell r="C49" t="str">
            <v>UN</v>
          </cell>
          <cell r="D49">
            <v>655000</v>
          </cell>
        </row>
        <row r="50">
          <cell r="A50" t="str">
            <v>MA041</v>
          </cell>
          <cell r="B50" t="str">
            <v>VALLA 4 (2,0X2,0M). NO INCLUYE ESTRUCTURA METÁLICA PARA FIJACIÓN Y SOPORTE (SOLO LONA)</v>
          </cell>
          <cell r="C50" t="str">
            <v>UN</v>
          </cell>
          <cell r="D50">
            <v>88000</v>
          </cell>
        </row>
        <row r="51">
          <cell r="A51" t="str">
            <v>MA042</v>
          </cell>
          <cell r="B51" t="str">
            <v>VALLA 5 (0,9X0,5M). NO INCLUYE ESTRUCTURA METÁLICA PARA FIJACIÓN Y SOPORTE (SOLO LONA)</v>
          </cell>
          <cell r="C51" t="str">
            <v>UN</v>
          </cell>
          <cell r="D51">
            <v>41000</v>
          </cell>
        </row>
        <row r="52">
          <cell r="A52" t="str">
            <v>MA043</v>
          </cell>
          <cell r="B52" t="str">
            <v>Estacas de topografía</v>
          </cell>
          <cell r="C52" t="str">
            <v>UN</v>
          </cell>
          <cell r="D52">
            <v>1000</v>
          </cell>
        </row>
        <row r="53">
          <cell r="A53" t="str">
            <v>MA044</v>
          </cell>
          <cell r="B53" t="str">
            <v>CAN EN MADERA PARA ENTIBADO</v>
          </cell>
          <cell r="C53" t="str">
            <v>UN</v>
          </cell>
          <cell r="D53">
            <v>16000</v>
          </cell>
        </row>
        <row r="54">
          <cell r="A54" t="str">
            <v>MA045</v>
          </cell>
          <cell r="B54" t="str">
            <v>TABLA EN MADERA DE 18cmx2.5cmx3.0cm</v>
          </cell>
          <cell r="C54" t="str">
            <v>UN</v>
          </cell>
          <cell r="D54">
            <v>17000</v>
          </cell>
        </row>
        <row r="55">
          <cell r="A55" t="str">
            <v>MA046</v>
          </cell>
          <cell r="B55" t="str">
            <v>PIEDRA RODADA DE RIO TAMAÑO MAXIMO 1"</v>
          </cell>
          <cell r="C55" t="str">
            <v>M3</v>
          </cell>
          <cell r="D55">
            <v>67000</v>
          </cell>
        </row>
        <row r="56">
          <cell r="A56" t="str">
            <v>MA047</v>
          </cell>
          <cell r="B56" t="str">
            <v>MATERIAL DE AFIRMADO</v>
          </cell>
          <cell r="C56" t="str">
            <v>M3</v>
          </cell>
          <cell r="D56">
            <v>39000</v>
          </cell>
        </row>
        <row r="57">
          <cell r="A57" t="str">
            <v>MA048</v>
          </cell>
          <cell r="B57" t="str">
            <v>Dilataciones en madera 1.5 x 8 cm</v>
          </cell>
          <cell r="C57" t="str">
            <v>UN</v>
          </cell>
          <cell r="D57">
            <v>4000</v>
          </cell>
        </row>
        <row r="58">
          <cell r="A58" t="str">
            <v>MA049</v>
          </cell>
          <cell r="B58" t="str">
            <v>Desmoldante para facil desencofre de concreto y protección de formaletas</v>
          </cell>
          <cell r="C58" t="str">
            <v>KG</v>
          </cell>
          <cell r="D58">
            <v>12000</v>
          </cell>
        </row>
        <row r="59">
          <cell r="A59" t="str">
            <v>MA050</v>
          </cell>
          <cell r="B59" t="str">
            <v>Cintilla de poliuretano tipo sellalon</v>
          </cell>
          <cell r="C59" t="str">
            <v>ML</v>
          </cell>
          <cell r="D59">
            <v>550</v>
          </cell>
        </row>
        <row r="60">
          <cell r="A60" t="str">
            <v>MA051</v>
          </cell>
          <cell r="B60" t="str">
            <v>Antisol blanco</v>
          </cell>
          <cell r="C60" t="str">
            <v>KG</v>
          </cell>
          <cell r="D60">
            <v>7500</v>
          </cell>
        </row>
        <row r="61">
          <cell r="A61" t="str">
            <v>MA052</v>
          </cell>
          <cell r="B61" t="str">
            <v>loseta de cemento guia tactil, formato 40 x 40.</v>
          </cell>
          <cell r="C61" t="str">
            <v>UN</v>
          </cell>
          <cell r="D61">
            <v>60452</v>
          </cell>
        </row>
        <row r="62">
          <cell r="A62" t="str">
            <v>MA053</v>
          </cell>
          <cell r="B62" t="str">
            <v>Malla Electrosoldada 15x15cm Diametro 4.0mm (D-084)</v>
          </cell>
          <cell r="C62" t="str">
            <v>M2</v>
          </cell>
          <cell r="D62">
            <v>6800</v>
          </cell>
        </row>
        <row r="63">
          <cell r="A63" t="str">
            <v>MA054</v>
          </cell>
          <cell r="B63" t="str">
            <v>Rejilla tipo basculante compuesta por un marco, ala, bisagra o punto de pivote.</v>
          </cell>
          <cell r="C63" t="str">
            <v>UN</v>
          </cell>
          <cell r="D63">
            <v>180000</v>
          </cell>
        </row>
        <row r="64">
          <cell r="A64" t="str">
            <v>MA055</v>
          </cell>
          <cell r="B64" t="str">
            <v>Tapa circular con bloqueo mediante 3  pestañas y marco de fundición</v>
          </cell>
          <cell r="C64" t="str">
            <v>UN</v>
          </cell>
          <cell r="D64">
            <v>197205</v>
          </cell>
        </row>
        <row r="65">
          <cell r="A65" t="str">
            <v>MA056</v>
          </cell>
          <cell r="B65" t="str">
            <v>Pate de polipropileno para pozo de 330 x160 mm</v>
          </cell>
          <cell r="C65" t="str">
            <v>UN</v>
          </cell>
          <cell r="D65">
            <v>10780</v>
          </cell>
        </row>
        <row r="66">
          <cell r="A66" t="str">
            <v>MA057</v>
          </cell>
          <cell r="B66" t="str">
            <v>Cono asimetrico en concreto simple</v>
          </cell>
          <cell r="C66" t="str">
            <v>UN</v>
          </cell>
          <cell r="D66">
            <v>129737</v>
          </cell>
        </row>
        <row r="67">
          <cell r="A67" t="str">
            <v>MA058</v>
          </cell>
          <cell r="B67" t="str">
            <v>Base manhol 125x125x100 en concreto simple</v>
          </cell>
          <cell r="C67" t="str">
            <v>UN</v>
          </cell>
          <cell r="D67">
            <v>382810</v>
          </cell>
        </row>
        <row r="68">
          <cell r="A68" t="str">
            <v>MA059</v>
          </cell>
          <cell r="B68" t="str">
            <v>Anillo prefabricado de concreto simple de 100 cmm D interior y 50 cm de alto</v>
          </cell>
          <cell r="C68" t="str">
            <v>UN</v>
          </cell>
          <cell r="D68">
            <v>91851</v>
          </cell>
        </row>
        <row r="69">
          <cell r="A69" t="str">
            <v>MA060</v>
          </cell>
          <cell r="B69" t="str">
            <v>Disolvente para pintura acrilica</v>
          </cell>
          <cell r="C69" t="str">
            <v>gal</v>
          </cell>
          <cell r="D69">
            <v>21000</v>
          </cell>
        </row>
        <row r="70">
          <cell r="A70" t="str">
            <v>MA061</v>
          </cell>
          <cell r="B70" t="str">
            <v>Bloque de concreto 15 x 20 x 40</v>
          </cell>
          <cell r="C70" t="str">
            <v>UN</v>
          </cell>
          <cell r="D70">
            <v>2700</v>
          </cell>
        </row>
        <row r="71">
          <cell r="A71" t="str">
            <v>MA062</v>
          </cell>
          <cell r="B71" t="str">
            <v>Sistema Epoxico para anclaje de barras</v>
          </cell>
          <cell r="C71" t="str">
            <v>Kg</v>
          </cell>
          <cell r="D71">
            <v>113711</v>
          </cell>
        </row>
        <row r="72">
          <cell r="A72" t="str">
            <v>MA063</v>
          </cell>
          <cell r="B72" t="str">
            <v>Aro base y aro tapa de Hierrro Fundido ø=0,60m</v>
          </cell>
          <cell r="C72" t="str">
            <v>Unidad</v>
          </cell>
          <cell r="D72">
            <v>280000</v>
          </cell>
        </row>
        <row r="73">
          <cell r="A73" t="str">
            <v>MA064</v>
          </cell>
          <cell r="B73" t="str">
            <v>Tubería PVC Sanitaria de 12"</v>
          </cell>
          <cell r="C73" t="str">
            <v>ml</v>
          </cell>
          <cell r="D73">
            <v>105000</v>
          </cell>
        </row>
        <row r="74">
          <cell r="A74" t="str">
            <v>MA065</v>
          </cell>
          <cell r="B74" t="str">
            <v>Tubería PVC Sanitaria de 10"</v>
          </cell>
          <cell r="C74" t="str">
            <v>ml</v>
          </cell>
          <cell r="D74">
            <v>72000</v>
          </cell>
        </row>
        <row r="75">
          <cell r="A75" t="str">
            <v>MA066</v>
          </cell>
          <cell r="B75" t="str">
            <v>Lubricante para instalación de tubería</v>
          </cell>
          <cell r="C75" t="str">
            <v>lb</v>
          </cell>
          <cell r="D75">
            <v>18000</v>
          </cell>
        </row>
        <row r="76">
          <cell r="A76" t="str">
            <v>MA067</v>
          </cell>
          <cell r="B76" t="str">
            <v>accesorios (union - codo - TE ) pvc 4"</v>
          </cell>
          <cell r="C76" t="str">
            <v xml:space="preserve">und </v>
          </cell>
          <cell r="D76">
            <v>10000</v>
          </cell>
        </row>
        <row r="77">
          <cell r="A77" t="str">
            <v>MA068</v>
          </cell>
          <cell r="B77" t="str">
            <v>Accesorios de empalme - anillo caucho 12"</v>
          </cell>
          <cell r="C77" t="str">
            <v>un</v>
          </cell>
          <cell r="D77">
            <v>28195</v>
          </cell>
        </row>
        <row r="78">
          <cell r="A78" t="str">
            <v>MA069</v>
          </cell>
          <cell r="B78" t="str">
            <v>Tuberia PVC Acueducto D=4" RDE 21</v>
          </cell>
          <cell r="C78" t="str">
            <v>ml</v>
          </cell>
          <cell r="D78">
            <v>46000</v>
          </cell>
        </row>
        <row r="79">
          <cell r="A79" t="str">
            <v>MA070</v>
          </cell>
          <cell r="B79" t="str">
            <v>Tuberia PVC Acueducto D=2" RDE 21</v>
          </cell>
          <cell r="C79" t="str">
            <v>ml</v>
          </cell>
          <cell r="D79">
            <v>15000</v>
          </cell>
        </row>
        <row r="80">
          <cell r="A80" t="str">
            <v>MA071</v>
          </cell>
          <cell r="B80" t="str">
            <v>Limpiador PVC</v>
          </cell>
          <cell r="C80" t="str">
            <v>1/4 galon</v>
          </cell>
          <cell r="D80">
            <v>27000</v>
          </cell>
        </row>
        <row r="81">
          <cell r="A81" t="str">
            <v>MA072</v>
          </cell>
          <cell r="B81" t="str">
            <v xml:space="preserve">Tubo de presión D= 1/2" RDE 9 PVC 500 PSI </v>
          </cell>
          <cell r="C81" t="str">
            <v>ml</v>
          </cell>
          <cell r="D81">
            <v>3500</v>
          </cell>
        </row>
        <row r="82">
          <cell r="A82" t="str">
            <v>MA073</v>
          </cell>
          <cell r="B82" t="str">
            <v xml:space="preserve">Collarin de derivación PVC 4"X1/2" para acueducto </v>
          </cell>
          <cell r="C82" t="str">
            <v>unidad</v>
          </cell>
          <cell r="D82">
            <v>27000</v>
          </cell>
        </row>
        <row r="83">
          <cell r="A83" t="str">
            <v>MA074</v>
          </cell>
          <cell r="B83" t="str">
            <v xml:space="preserve">Collarin de derivación PVC 2"X1/2" para acueducto </v>
          </cell>
          <cell r="C83" t="str">
            <v>unidad</v>
          </cell>
          <cell r="D83">
            <v>16000</v>
          </cell>
        </row>
        <row r="84">
          <cell r="A84" t="str">
            <v>MA075</v>
          </cell>
          <cell r="B84" t="str">
            <v>Registro de corte incorporación de 1/2" para acueducto</v>
          </cell>
          <cell r="C84" t="str">
            <v>unidad</v>
          </cell>
          <cell r="D84">
            <v>23300</v>
          </cell>
        </row>
        <row r="85">
          <cell r="A85" t="str">
            <v>MA076</v>
          </cell>
          <cell r="B85" t="str">
            <v>Bordillo barrera rectoprefabricado 15x45x80</v>
          </cell>
          <cell r="C85" t="str">
            <v>unidad</v>
          </cell>
          <cell r="D85">
            <v>40000</v>
          </cell>
        </row>
        <row r="86">
          <cell r="A86" t="str">
            <v>MA077</v>
          </cell>
          <cell r="B86" t="str">
            <v>Cinta PVC Sika Waterbar O15</v>
          </cell>
          <cell r="C86" t="str">
            <v>ml</v>
          </cell>
          <cell r="D86">
            <v>76000</v>
          </cell>
        </row>
        <row r="87">
          <cell r="A87" t="str">
            <v>MA078</v>
          </cell>
          <cell r="B87" t="str">
            <v xml:space="preserve">Cinta PVC Sika Waterbar O22 </v>
          </cell>
          <cell r="C87" t="str">
            <v>ml</v>
          </cell>
          <cell r="D87">
            <v>86000</v>
          </cell>
        </row>
        <row r="88">
          <cell r="A88" t="str">
            <v>MA079</v>
          </cell>
          <cell r="B88" t="str">
            <v xml:space="preserve">telera en madera 0,90 *1,35 </v>
          </cell>
          <cell r="C88" t="str">
            <v xml:space="preserve">und </v>
          </cell>
          <cell r="D88">
            <v>30000</v>
          </cell>
        </row>
        <row r="89">
          <cell r="A89" t="str">
            <v>MA080</v>
          </cell>
          <cell r="B89" t="str">
            <v>Accesorios de empalme - anillo caucho 24"</v>
          </cell>
          <cell r="C89" t="str">
            <v>unidad</v>
          </cell>
          <cell r="D89">
            <v>104460</v>
          </cell>
        </row>
        <row r="90">
          <cell r="A90" t="str">
            <v>MA081</v>
          </cell>
          <cell r="B90" t="str">
            <v>Piedra Bolo Tamaño max. 12"</v>
          </cell>
          <cell r="C90" t="str">
            <v>m3</v>
          </cell>
          <cell r="D90">
            <v>76000</v>
          </cell>
        </row>
        <row r="91">
          <cell r="A91" t="str">
            <v>MA082</v>
          </cell>
          <cell r="B91" t="str">
            <v>Material afirmado de la zona</v>
          </cell>
          <cell r="C91" t="str">
            <v>m3</v>
          </cell>
          <cell r="D91">
            <v>25000</v>
          </cell>
        </row>
        <row r="92">
          <cell r="A92" t="str">
            <v>MA083</v>
          </cell>
          <cell r="B92" t="str">
            <v>gavion triple torcion (2 x 1 x 1) cal 13 hueco de 8 x 10cm</v>
          </cell>
          <cell r="C92" t="str">
            <v xml:space="preserve">und </v>
          </cell>
          <cell r="D92">
            <v>150000</v>
          </cell>
        </row>
        <row r="93">
          <cell r="A93" t="str">
            <v>MA084</v>
          </cell>
          <cell r="B93" t="str">
            <v xml:space="preserve">alambre galvanizado calibre 13 </v>
          </cell>
          <cell r="C93" t="str">
            <v>kg</v>
          </cell>
          <cell r="D93">
            <v>10500</v>
          </cell>
        </row>
        <row r="94">
          <cell r="A94" t="str">
            <v>MA085</v>
          </cell>
          <cell r="B94" t="str">
            <v xml:space="preserve">piedra selecionada </v>
          </cell>
          <cell r="C94" t="str">
            <v>m3</v>
          </cell>
          <cell r="D94">
            <v>70000</v>
          </cell>
        </row>
        <row r="95">
          <cell r="A95" t="str">
            <v>MA086</v>
          </cell>
          <cell r="B95" t="str">
            <v>tuberia pvc sanitaria Perforada de 4´´</v>
          </cell>
          <cell r="C95" t="str">
            <v xml:space="preserve">ml </v>
          </cell>
          <cell r="D95">
            <v>17000</v>
          </cell>
        </row>
        <row r="96">
          <cell r="A96" t="str">
            <v>MA087</v>
          </cell>
          <cell r="B96" t="str">
            <v>Geotextil NT 2500 1mt Largo 1 X 3.5mt Ancho</v>
          </cell>
          <cell r="C96" t="str">
            <v>M2</v>
          </cell>
          <cell r="D96">
            <v>10200</v>
          </cell>
        </row>
        <row r="97">
          <cell r="A97" t="str">
            <v>MA088</v>
          </cell>
          <cell r="B97" t="str">
            <v xml:space="preserve">Tela cerramiento verde 4" h=2.5 m
</v>
          </cell>
          <cell r="C97" t="str">
            <v>m</v>
          </cell>
          <cell r="D97">
            <v>3200</v>
          </cell>
        </row>
        <row r="98">
          <cell r="A98" t="str">
            <v>MA089</v>
          </cell>
          <cell r="B98" t="str">
            <v xml:space="preserve">Varillón en madera de 2"*2"x 3m
</v>
          </cell>
          <cell r="C98" t="str">
            <v>m</v>
          </cell>
          <cell r="D98">
            <v>6200</v>
          </cell>
        </row>
        <row r="99">
          <cell r="A99" t="str">
            <v>MA090</v>
          </cell>
          <cell r="B99" t="str">
            <v xml:space="preserve">Grapas y otros
</v>
          </cell>
          <cell r="C99" t="str">
            <v>kg</v>
          </cell>
          <cell r="D99">
            <v>7800</v>
          </cell>
        </row>
      </sheetData>
      <sheetData sheetId="12" refreshError="1">
        <row r="1">
          <cell r="A1" t="str">
            <v>DEPARTAMENTO DE ANTIOQUIA</v>
          </cell>
          <cell r="B1">
            <v>7800</v>
          </cell>
          <cell r="C1">
            <v>7800</v>
          </cell>
          <cell r="D1">
            <v>7800</v>
          </cell>
          <cell r="E1">
            <v>7800</v>
          </cell>
          <cell r="F1" t="str">
            <v/>
          </cell>
          <cell r="G1">
            <v>7800</v>
          </cell>
        </row>
        <row r="2">
          <cell r="A2" t="str">
            <v>MUNICIPIO DE DABEIBA</v>
          </cell>
          <cell r="B2">
            <v>7800</v>
          </cell>
          <cell r="C2">
            <v>7800</v>
          </cell>
          <cell r="D2">
            <v>7800</v>
          </cell>
          <cell r="E2">
            <v>7800</v>
          </cell>
          <cell r="F2">
            <v>7800</v>
          </cell>
          <cell r="G2">
            <v>7800</v>
          </cell>
        </row>
        <row r="3">
          <cell r="A3" t="str">
            <v>CONSTRUCCION DE MUROS DE CONTENCION EN CONCRETO REFORZADO PARA EMERGENCIA EN LA VIA QUE CONDUCE AL CORREGIMIENTO DE URAMA  KM 0+22 (SECTOR LOS COCOS)  EN EL MUNICIPIO DE DABEIBA ANTIOQUIA.</v>
          </cell>
          <cell r="B3">
            <v>7800</v>
          </cell>
          <cell r="C3">
            <v>7800</v>
          </cell>
          <cell r="D3">
            <v>7800</v>
          </cell>
          <cell r="E3">
            <v>7800</v>
          </cell>
          <cell r="F3">
            <v>7800</v>
          </cell>
          <cell r="G3">
            <v>7800</v>
          </cell>
        </row>
        <row r="4">
          <cell r="A4">
            <v>7800</v>
          </cell>
          <cell r="B4">
            <v>7800</v>
          </cell>
          <cell r="C4">
            <v>7800</v>
          </cell>
          <cell r="D4">
            <v>7800</v>
          </cell>
          <cell r="E4">
            <v>7800</v>
          </cell>
          <cell r="F4">
            <v>7800</v>
          </cell>
          <cell r="G4">
            <v>7800</v>
          </cell>
        </row>
        <row r="5">
          <cell r="A5" t="str">
            <v>ANÁLISIS DE PRECIOS UNITARIOS</v>
          </cell>
          <cell r="B5">
            <v>7800</v>
          </cell>
          <cell r="C5">
            <v>7800</v>
          </cell>
          <cell r="D5">
            <v>7800</v>
          </cell>
          <cell r="E5">
            <v>7800</v>
          </cell>
          <cell r="F5">
            <v>7800</v>
          </cell>
          <cell r="G5">
            <v>7800</v>
          </cell>
        </row>
        <row r="6">
          <cell r="A6">
            <v>7800</v>
          </cell>
          <cell r="B6">
            <v>7800</v>
          </cell>
          <cell r="C6">
            <v>7800</v>
          </cell>
          <cell r="D6">
            <v>7800</v>
          </cell>
          <cell r="E6">
            <v>7800</v>
          </cell>
          <cell r="F6">
            <v>7800</v>
          </cell>
          <cell r="G6">
            <v>7800</v>
          </cell>
        </row>
        <row r="7">
          <cell r="A7" t="str">
            <v>ITEM</v>
          </cell>
          <cell r="B7" t="str">
            <v>DESCRIPCIÓN</v>
          </cell>
          <cell r="C7">
            <v>7800</v>
          </cell>
          <cell r="D7">
            <v>7800</v>
          </cell>
          <cell r="E7" t="str">
            <v>UNIDAD</v>
          </cell>
          <cell r="F7" t="str">
            <v>CANTIDAD</v>
          </cell>
          <cell r="G7" t="str">
            <v>COSTO DIRECTO</v>
          </cell>
        </row>
        <row r="8">
          <cell r="A8" t="str">
            <v>MA001</v>
          </cell>
          <cell r="B8" t="str">
            <v>CONCRETO 2000 PSI (140 MPA) EN OBRA</v>
          </cell>
          <cell r="C8">
            <v>7800</v>
          </cell>
          <cell r="D8">
            <v>7800</v>
          </cell>
          <cell r="E8" t="str">
            <v>M3</v>
          </cell>
          <cell r="F8" t="str">
            <v>N.D</v>
          </cell>
          <cell r="G8">
            <v>425262</v>
          </cell>
        </row>
        <row r="9">
          <cell r="A9">
            <v>425262</v>
          </cell>
          <cell r="B9">
            <v>425262</v>
          </cell>
          <cell r="C9">
            <v>425262</v>
          </cell>
          <cell r="D9">
            <v>425262</v>
          </cell>
          <cell r="E9">
            <v>425262</v>
          </cell>
          <cell r="F9">
            <v>425262</v>
          </cell>
          <cell r="G9">
            <v>425262</v>
          </cell>
        </row>
        <row r="10">
          <cell r="A10" t="str">
            <v>1. COSTOS DIRECTOS</v>
          </cell>
          <cell r="B10">
            <v>425262</v>
          </cell>
          <cell r="C10">
            <v>425262</v>
          </cell>
          <cell r="D10">
            <v>425262</v>
          </cell>
          <cell r="E10">
            <v>425262</v>
          </cell>
          <cell r="F10">
            <v>425262</v>
          </cell>
          <cell r="G10">
            <v>425262</v>
          </cell>
        </row>
        <row r="11">
          <cell r="A11">
            <v>425262</v>
          </cell>
          <cell r="B11">
            <v>425262</v>
          </cell>
          <cell r="C11">
            <v>425262</v>
          </cell>
          <cell r="D11">
            <v>425262</v>
          </cell>
          <cell r="E11">
            <v>425262</v>
          </cell>
          <cell r="F11">
            <v>425262</v>
          </cell>
          <cell r="G11">
            <v>425262</v>
          </cell>
        </row>
        <row r="12">
          <cell r="A12" t="str">
            <v>I. EQUIPO</v>
          </cell>
          <cell r="B12">
            <v>425262</v>
          </cell>
          <cell r="C12">
            <v>425262</v>
          </cell>
          <cell r="D12">
            <v>425262</v>
          </cell>
          <cell r="E12">
            <v>425262</v>
          </cell>
          <cell r="F12">
            <v>425262</v>
          </cell>
          <cell r="G12">
            <v>425262</v>
          </cell>
        </row>
        <row r="13">
          <cell r="A13" t="str">
            <v>CÓDIGO</v>
          </cell>
          <cell r="B13" t="str">
            <v>DESCRIPCIÓN</v>
          </cell>
          <cell r="C13">
            <v>425262</v>
          </cell>
          <cell r="D13" t="str">
            <v>UNIDAD</v>
          </cell>
          <cell r="E13" t="str">
            <v>TARIFA</v>
          </cell>
          <cell r="F13" t="str">
            <v>RENDIMIENTO</v>
          </cell>
          <cell r="G13" t="str">
            <v>VR. UNITARIO</v>
          </cell>
        </row>
        <row r="14">
          <cell r="A14" t="str">
            <v>EQ004</v>
          </cell>
          <cell r="B14" t="str">
            <v>CONCRETADORA 1.5 SACOS A GASOLINA</v>
          </cell>
          <cell r="C14">
            <v>425262</v>
          </cell>
          <cell r="D14" t="str">
            <v>DÍA</v>
          </cell>
          <cell r="E14">
            <v>62000</v>
          </cell>
          <cell r="F14">
            <v>8</v>
          </cell>
          <cell r="G14">
            <v>7750</v>
          </cell>
        </row>
        <row r="15">
          <cell r="A15" t="str">
            <v>EQ001</v>
          </cell>
          <cell r="B15" t="str">
            <v>HERRAMIENTA MENOR (10% DE LA MANO DE OBRA)</v>
          </cell>
          <cell r="C15">
            <v>7750</v>
          </cell>
          <cell r="D15" t="str">
            <v>%</v>
          </cell>
          <cell r="E15">
            <v>0.1</v>
          </cell>
          <cell r="F15">
            <v>52919.75</v>
          </cell>
          <cell r="G15">
            <v>5291.9750000000004</v>
          </cell>
        </row>
        <row r="16">
          <cell r="A16">
            <v>5291.97265625</v>
          </cell>
          <cell r="B16">
            <v>5291.97265625</v>
          </cell>
          <cell r="C16">
            <v>5291.97265625</v>
          </cell>
          <cell r="D16">
            <v>5291.97265625</v>
          </cell>
          <cell r="E16">
            <v>5291.97265625</v>
          </cell>
          <cell r="F16" t="str">
            <v>SUBTOTAL</v>
          </cell>
          <cell r="G16">
            <v>13041.975</v>
          </cell>
        </row>
        <row r="17">
          <cell r="A17">
            <v>13041.96875</v>
          </cell>
          <cell r="B17">
            <v>13041.96875</v>
          </cell>
          <cell r="C17">
            <v>13041.96875</v>
          </cell>
          <cell r="D17">
            <v>13041.96875</v>
          </cell>
          <cell r="E17">
            <v>13041.96875</v>
          </cell>
          <cell r="F17">
            <v>13041.96875</v>
          </cell>
          <cell r="G17">
            <v>13041.96875</v>
          </cell>
        </row>
        <row r="18">
          <cell r="A18" t="str">
            <v>II. MATERIALES</v>
          </cell>
          <cell r="B18">
            <v>13041.96875</v>
          </cell>
          <cell r="C18">
            <v>13041.96875</v>
          </cell>
          <cell r="D18">
            <v>13041.96875</v>
          </cell>
          <cell r="E18">
            <v>13041.96875</v>
          </cell>
          <cell r="F18">
            <v>13041.96875</v>
          </cell>
          <cell r="G18">
            <v>13041.96875</v>
          </cell>
        </row>
        <row r="19">
          <cell r="A19" t="str">
            <v>CÓDIGO</v>
          </cell>
          <cell r="B19" t="str">
            <v>DESCRIPCIÓN</v>
          </cell>
          <cell r="C19" t="str">
            <v>UNIDAD</v>
          </cell>
          <cell r="D19" t="str">
            <v>CANTIDAD</v>
          </cell>
          <cell r="E19" t="str">
            <v>DESP.</v>
          </cell>
          <cell r="F19" t="str">
            <v>PRECIO UNIT.</v>
          </cell>
          <cell r="G19" t="str">
            <v>VR. UNITARIO</v>
          </cell>
        </row>
        <row r="20">
          <cell r="A20" t="str">
            <v>MA020</v>
          </cell>
          <cell r="B20" t="str">
            <v>CEMENTO GRIS (50 KG) PORTLAND TIPO I</v>
          </cell>
          <cell r="C20" t="str">
            <v>SC</v>
          </cell>
          <cell r="D20">
            <v>6</v>
          </cell>
          <cell r="E20">
            <v>0.05</v>
          </cell>
          <cell r="F20">
            <v>39000</v>
          </cell>
          <cell r="G20">
            <v>245700</v>
          </cell>
        </row>
        <row r="21">
          <cell r="A21" t="str">
            <v>MA024</v>
          </cell>
          <cell r="B21" t="str">
            <v xml:space="preserve">MATERIAL MIXTO DE RIO -  </v>
          </cell>
          <cell r="C21" t="str">
            <v>M3</v>
          </cell>
          <cell r="D21">
            <v>1.5</v>
          </cell>
          <cell r="E21">
            <v>0.05</v>
          </cell>
          <cell r="F21">
            <v>50000</v>
          </cell>
          <cell r="G21">
            <v>78750</v>
          </cell>
        </row>
        <row r="22">
          <cell r="A22" t="str">
            <v>MA025</v>
          </cell>
          <cell r="B22" t="str">
            <v>AGUA</v>
          </cell>
          <cell r="C22" t="str">
            <v>LT</v>
          </cell>
          <cell r="D22">
            <v>170</v>
          </cell>
          <cell r="E22">
            <v>0.1</v>
          </cell>
          <cell r="F22">
            <v>50</v>
          </cell>
          <cell r="G22">
            <v>9350</v>
          </cell>
        </row>
        <row r="23">
          <cell r="A23" t="str">
            <v/>
          </cell>
          <cell r="B23">
            <v>9350</v>
          </cell>
          <cell r="C23" t="str">
            <v/>
          </cell>
          <cell r="D23">
            <v>9350</v>
          </cell>
          <cell r="E23">
            <v>9350</v>
          </cell>
          <cell r="F23" t="str">
            <v/>
          </cell>
          <cell r="G23" t="str">
            <v/>
          </cell>
        </row>
        <row r="24">
          <cell r="A24">
            <v>9350</v>
          </cell>
          <cell r="B24">
            <v>9350</v>
          </cell>
          <cell r="C24">
            <v>9350</v>
          </cell>
          <cell r="D24">
            <v>9350</v>
          </cell>
          <cell r="E24">
            <v>9350</v>
          </cell>
          <cell r="F24" t="str">
            <v>SUBTOTAL</v>
          </cell>
          <cell r="G24">
            <v>333800</v>
          </cell>
        </row>
        <row r="25">
          <cell r="A25">
            <v>333800</v>
          </cell>
          <cell r="B25">
            <v>333800</v>
          </cell>
          <cell r="C25">
            <v>333800</v>
          </cell>
          <cell r="D25">
            <v>333800</v>
          </cell>
          <cell r="E25">
            <v>333800</v>
          </cell>
          <cell r="F25">
            <v>333800</v>
          </cell>
          <cell r="G25">
            <v>333800</v>
          </cell>
        </row>
        <row r="26">
          <cell r="A26" t="str">
            <v>III. TRANSPORTES</v>
          </cell>
          <cell r="B26">
            <v>333800</v>
          </cell>
          <cell r="C26">
            <v>333800</v>
          </cell>
          <cell r="D26">
            <v>333800</v>
          </cell>
          <cell r="E26">
            <v>333800</v>
          </cell>
          <cell r="F26">
            <v>333800</v>
          </cell>
          <cell r="G26">
            <v>333800</v>
          </cell>
        </row>
        <row r="27">
          <cell r="A27" t="str">
            <v>CÓDIGO</v>
          </cell>
          <cell r="B27" t="str">
            <v>DESCRIPCIÓN</v>
          </cell>
          <cell r="C27" t="str">
            <v>TIPO</v>
          </cell>
          <cell r="D27" t="str">
            <v>VOLUMEN/PESO</v>
          </cell>
          <cell r="E27" t="str">
            <v>DISTANCIA</v>
          </cell>
          <cell r="F27" t="str">
            <v>TARIFA</v>
          </cell>
          <cell r="G27" t="str">
            <v>VR. UNITARIO</v>
          </cell>
        </row>
        <row r="28">
          <cell r="A28" t="str">
            <v>TR002</v>
          </cell>
          <cell r="B28" t="str">
            <v>TRANSPORTE DE MATERIALES DE PLAYA (ARENILLON, PIEDRA RODADA DE RIO DMAX=3/4") 0-10KM</v>
          </cell>
          <cell r="C28" t="str">
            <v>PLAYATRITURADO</v>
          </cell>
          <cell r="D28">
            <v>1.5</v>
          </cell>
          <cell r="E28">
            <v>10</v>
          </cell>
          <cell r="F28">
            <v>3000</v>
          </cell>
          <cell r="G28">
            <v>45000</v>
          </cell>
        </row>
        <row r="29">
          <cell r="A29" t="str">
            <v>TR001</v>
          </cell>
          <cell r="B29" t="str">
            <v>TRANSPORTE DE INSUMOS GENERALES 0-1KM</v>
          </cell>
          <cell r="C29" t="str">
            <v>INSUMOS</v>
          </cell>
          <cell r="D29">
            <v>0.3</v>
          </cell>
          <cell r="E29">
            <v>20</v>
          </cell>
          <cell r="F29">
            <v>4250</v>
          </cell>
          <cell r="G29">
            <v>25500</v>
          </cell>
        </row>
        <row r="30">
          <cell r="A30">
            <v>25500</v>
          </cell>
          <cell r="B30">
            <v>25500</v>
          </cell>
          <cell r="C30">
            <v>25500</v>
          </cell>
          <cell r="D30">
            <v>25500</v>
          </cell>
          <cell r="E30">
            <v>25500</v>
          </cell>
          <cell r="F30" t="str">
            <v>SUBTOTAL</v>
          </cell>
          <cell r="G30">
            <v>70500</v>
          </cell>
        </row>
        <row r="31">
          <cell r="A31">
            <v>70500</v>
          </cell>
          <cell r="B31">
            <v>70500</v>
          </cell>
          <cell r="C31">
            <v>70500</v>
          </cell>
          <cell r="D31">
            <v>70500</v>
          </cell>
          <cell r="E31">
            <v>70500</v>
          </cell>
          <cell r="F31">
            <v>70500</v>
          </cell>
          <cell r="G31">
            <v>70500</v>
          </cell>
        </row>
        <row r="32">
          <cell r="A32" t="str">
            <v>IV. MANO DE OBRA</v>
          </cell>
          <cell r="B32">
            <v>70500</v>
          </cell>
          <cell r="C32">
            <v>70500</v>
          </cell>
          <cell r="D32">
            <v>70500</v>
          </cell>
          <cell r="E32">
            <v>70500</v>
          </cell>
          <cell r="F32">
            <v>70500</v>
          </cell>
          <cell r="G32">
            <v>70500</v>
          </cell>
        </row>
        <row r="33">
          <cell r="A33" t="str">
            <v>CÓDIGO</v>
          </cell>
          <cell r="B33" t="str">
            <v>CARGOS PERSONAL</v>
          </cell>
          <cell r="C33">
            <v>70500</v>
          </cell>
          <cell r="D33" t="str">
            <v>CANTIDAD</v>
          </cell>
          <cell r="E33" t="str">
            <v>JORNAL TOTAL</v>
          </cell>
          <cell r="F33" t="str">
            <v>RENDIMIENTO</v>
          </cell>
          <cell r="G33" t="str">
            <v>VR. UNITARIO</v>
          </cell>
        </row>
        <row r="34">
          <cell r="A34" t="str">
            <v>MO033</v>
          </cell>
          <cell r="B34" t="str">
            <v>OPERADOR EQUIPO LIVIANO</v>
          </cell>
          <cell r="C34">
            <v>70500</v>
          </cell>
          <cell r="D34">
            <v>1</v>
          </cell>
          <cell r="E34">
            <v>94854</v>
          </cell>
          <cell r="F34">
            <v>8</v>
          </cell>
          <cell r="G34">
            <v>11856.75</v>
          </cell>
        </row>
        <row r="35">
          <cell r="A35" t="str">
            <v>MO032</v>
          </cell>
          <cell r="B35" t="str">
            <v>AYUDANTE RASO</v>
          </cell>
          <cell r="C35">
            <v>11856.75</v>
          </cell>
          <cell r="D35">
            <v>4</v>
          </cell>
          <cell r="E35">
            <v>82126</v>
          </cell>
          <cell r="F35">
            <v>8</v>
          </cell>
          <cell r="G35">
            <v>41063</v>
          </cell>
        </row>
        <row r="36">
          <cell r="A36">
            <v>41063</v>
          </cell>
          <cell r="B36">
            <v>41063</v>
          </cell>
          <cell r="C36">
            <v>41063</v>
          </cell>
          <cell r="D36">
            <v>41063</v>
          </cell>
          <cell r="E36">
            <v>41063</v>
          </cell>
          <cell r="F36">
            <v>41063</v>
          </cell>
          <cell r="G36" t="str">
            <v/>
          </cell>
        </row>
        <row r="37">
          <cell r="A37" t="str">
            <v/>
          </cell>
          <cell r="B37">
            <v>41063</v>
          </cell>
          <cell r="C37">
            <v>41063</v>
          </cell>
          <cell r="D37">
            <v>41063</v>
          </cell>
          <cell r="E37" t="str">
            <v/>
          </cell>
          <cell r="F37" t="str">
            <v/>
          </cell>
          <cell r="G37" t="str">
            <v/>
          </cell>
        </row>
        <row r="38">
          <cell r="A38">
            <v>41063</v>
          </cell>
          <cell r="B38">
            <v>41063</v>
          </cell>
          <cell r="C38">
            <v>41063</v>
          </cell>
          <cell r="D38">
            <v>41063</v>
          </cell>
          <cell r="E38">
            <v>41063</v>
          </cell>
          <cell r="F38" t="str">
            <v>SUBTOTAL</v>
          </cell>
          <cell r="G38">
            <v>52919.75</v>
          </cell>
        </row>
        <row r="39">
          <cell r="A39">
            <v>52919.75</v>
          </cell>
          <cell r="B39">
            <v>52919.75</v>
          </cell>
          <cell r="C39">
            <v>52919.75</v>
          </cell>
          <cell r="D39">
            <v>52919.75</v>
          </cell>
          <cell r="E39">
            <v>52919.75</v>
          </cell>
          <cell r="F39">
            <v>52919.75</v>
          </cell>
          <cell r="G39">
            <v>52919.75</v>
          </cell>
        </row>
        <row r="40">
          <cell r="A40" t="str">
            <v>V. SERVICIOS</v>
          </cell>
          <cell r="B40">
            <v>52919.75</v>
          </cell>
          <cell r="C40">
            <v>52919.75</v>
          </cell>
          <cell r="D40">
            <v>52919.75</v>
          </cell>
          <cell r="E40">
            <v>52919.75</v>
          </cell>
          <cell r="F40">
            <v>52919.75</v>
          </cell>
          <cell r="G40">
            <v>52919.75</v>
          </cell>
        </row>
        <row r="41">
          <cell r="A41" t="str">
            <v>CÓDIGO</v>
          </cell>
          <cell r="B41" t="str">
            <v>DESCRIPCIÓN</v>
          </cell>
          <cell r="C41">
            <v>52919.75</v>
          </cell>
          <cell r="D41" t="str">
            <v>UNIDAD</v>
          </cell>
          <cell r="E41" t="str">
            <v>CANTIDAD</v>
          </cell>
          <cell r="F41" t="str">
            <v>PRECIO UNIT.</v>
          </cell>
          <cell r="G41" t="str">
            <v>VR. UNITARIO</v>
          </cell>
        </row>
        <row r="42">
          <cell r="A42" t="str">
            <v/>
          </cell>
          <cell r="B42">
            <v>52919.75</v>
          </cell>
          <cell r="C42">
            <v>52919.75</v>
          </cell>
          <cell r="D42" t="str">
            <v/>
          </cell>
          <cell r="E42">
            <v>1</v>
          </cell>
          <cell r="F42" t="str">
            <v/>
          </cell>
          <cell r="G42" t="str">
            <v/>
          </cell>
        </row>
        <row r="43">
          <cell r="A43" t="str">
            <v/>
          </cell>
          <cell r="B43">
            <v>1</v>
          </cell>
          <cell r="C43">
            <v>1</v>
          </cell>
          <cell r="D43" t="str">
            <v/>
          </cell>
          <cell r="E43">
            <v>1</v>
          </cell>
          <cell r="F43" t="str">
            <v/>
          </cell>
          <cell r="G43" t="str">
            <v/>
          </cell>
        </row>
        <row r="44">
          <cell r="A44" t="str">
            <v/>
          </cell>
          <cell r="B44">
            <v>1</v>
          </cell>
          <cell r="C44">
            <v>1</v>
          </cell>
          <cell r="D44" t="str">
            <v/>
          </cell>
          <cell r="E44">
            <v>1</v>
          </cell>
          <cell r="F44" t="str">
            <v/>
          </cell>
          <cell r="G44" t="str">
            <v/>
          </cell>
        </row>
        <row r="45">
          <cell r="A45">
            <v>1</v>
          </cell>
          <cell r="B45">
            <v>1</v>
          </cell>
          <cell r="C45">
            <v>1</v>
          </cell>
          <cell r="D45">
            <v>1</v>
          </cell>
          <cell r="E45">
            <v>1</v>
          </cell>
          <cell r="F45" t="str">
            <v>SUBTOTAL</v>
          </cell>
          <cell r="G45" t="str">
            <v/>
          </cell>
        </row>
        <row r="46">
          <cell r="A46">
            <v>1</v>
          </cell>
          <cell r="B46">
            <v>1</v>
          </cell>
          <cell r="C46">
            <v>1</v>
          </cell>
          <cell r="D46">
            <v>1</v>
          </cell>
          <cell r="E46">
            <v>1</v>
          </cell>
          <cell r="F46">
            <v>1</v>
          </cell>
          <cell r="G46">
            <v>1</v>
          </cell>
        </row>
        <row r="47">
          <cell r="A47" t="str">
            <v>TOTAL COSTO DIRECTO</v>
          </cell>
          <cell r="B47">
            <v>1</v>
          </cell>
          <cell r="C47">
            <v>1</v>
          </cell>
          <cell r="D47">
            <v>1</v>
          </cell>
          <cell r="E47">
            <v>1</v>
          </cell>
          <cell r="F47">
            <v>1</v>
          </cell>
          <cell r="G47">
            <v>470262</v>
          </cell>
        </row>
        <row r="48">
          <cell r="A48">
            <v>470262</v>
          </cell>
          <cell r="B48">
            <v>470262</v>
          </cell>
          <cell r="C48">
            <v>470262</v>
          </cell>
          <cell r="D48">
            <v>470262</v>
          </cell>
          <cell r="E48">
            <v>470262</v>
          </cell>
          <cell r="F48">
            <v>470262</v>
          </cell>
          <cell r="G48">
            <v>470262</v>
          </cell>
        </row>
        <row r="49">
          <cell r="A49" t="str">
            <v>2. COSTOS INDIRECTOS</v>
          </cell>
          <cell r="B49">
            <v>470262</v>
          </cell>
          <cell r="C49">
            <v>470262</v>
          </cell>
          <cell r="D49">
            <v>470262</v>
          </cell>
          <cell r="E49">
            <v>470262</v>
          </cell>
          <cell r="F49">
            <v>470262</v>
          </cell>
          <cell r="G49">
            <v>470262</v>
          </cell>
        </row>
        <row r="50">
          <cell r="A50">
            <v>470262</v>
          </cell>
          <cell r="B50">
            <v>470262</v>
          </cell>
          <cell r="C50">
            <v>470262</v>
          </cell>
          <cell r="D50">
            <v>470262</v>
          </cell>
          <cell r="E50">
            <v>470262</v>
          </cell>
          <cell r="F50">
            <v>470262</v>
          </cell>
          <cell r="G50">
            <v>470262</v>
          </cell>
        </row>
        <row r="51">
          <cell r="A51" t="str">
            <v>DESCRIPCIÓN</v>
          </cell>
          <cell r="B51">
            <v>470262</v>
          </cell>
          <cell r="C51">
            <v>470262</v>
          </cell>
          <cell r="D51">
            <v>470262</v>
          </cell>
          <cell r="E51">
            <v>470262</v>
          </cell>
          <cell r="F51" t="str">
            <v>PORCENTAJE</v>
          </cell>
          <cell r="G51" t="str">
            <v>VALOR TOTAL</v>
          </cell>
        </row>
        <row r="52">
          <cell r="A52" t="str">
            <v>ADMINISTRACION</v>
          </cell>
          <cell r="B52">
            <v>470262</v>
          </cell>
          <cell r="C52">
            <v>470262</v>
          </cell>
          <cell r="D52">
            <v>470262</v>
          </cell>
          <cell r="E52">
            <v>470262</v>
          </cell>
          <cell r="F52">
            <v>0.23780000000000001</v>
          </cell>
          <cell r="G52">
            <v>101127.3036</v>
          </cell>
        </row>
        <row r="53">
          <cell r="A53" t="str">
            <v>IMPREVISTOS</v>
          </cell>
          <cell r="B53">
            <v>101127.25</v>
          </cell>
          <cell r="C53">
            <v>101127.25</v>
          </cell>
          <cell r="D53">
            <v>101127.25</v>
          </cell>
          <cell r="E53">
            <v>101127.25</v>
          </cell>
          <cell r="F53" t="str">
            <v/>
          </cell>
          <cell r="G53" t="str">
            <v/>
          </cell>
        </row>
        <row r="54">
          <cell r="A54" t="str">
            <v>UTILIDADES</v>
          </cell>
          <cell r="B54">
            <v>101127.25</v>
          </cell>
          <cell r="C54">
            <v>101127.25</v>
          </cell>
          <cell r="D54">
            <v>101127.25</v>
          </cell>
          <cell r="E54">
            <v>101127.25</v>
          </cell>
          <cell r="F54">
            <v>0.05</v>
          </cell>
          <cell r="G54">
            <v>23513.100000000002</v>
          </cell>
        </row>
        <row r="55">
          <cell r="A55" t="str">
            <v>TOTAL COSTO INDIRECTO</v>
          </cell>
          <cell r="B55">
            <v>23513.09375</v>
          </cell>
          <cell r="C55">
            <v>23513.09375</v>
          </cell>
          <cell r="D55">
            <v>23513.09375</v>
          </cell>
          <cell r="E55">
            <v>23513.09375</v>
          </cell>
          <cell r="F55">
            <v>0.2878</v>
          </cell>
          <cell r="G55">
            <v>122390</v>
          </cell>
        </row>
        <row r="56">
          <cell r="A56">
            <v>122390</v>
          </cell>
          <cell r="B56">
            <v>122390</v>
          </cell>
          <cell r="C56">
            <v>122390</v>
          </cell>
          <cell r="D56">
            <v>122390</v>
          </cell>
          <cell r="E56">
            <v>122390</v>
          </cell>
          <cell r="F56">
            <v>122390</v>
          </cell>
          <cell r="G56">
            <v>122390</v>
          </cell>
        </row>
        <row r="57">
          <cell r="A57" t="str">
            <v>PRECIO UNITARIO TOTAL APROXIMADO AL PESO</v>
          </cell>
          <cell r="B57">
            <v>122390</v>
          </cell>
          <cell r="C57">
            <v>122390</v>
          </cell>
          <cell r="D57">
            <v>122390</v>
          </cell>
          <cell r="E57">
            <v>122390</v>
          </cell>
          <cell r="F57">
            <v>122390</v>
          </cell>
          <cell r="G57">
            <v>547652</v>
          </cell>
        </row>
        <row r="58">
          <cell r="A58">
            <v>547652</v>
          </cell>
          <cell r="B58">
            <v>547652</v>
          </cell>
          <cell r="C58">
            <v>547652</v>
          </cell>
          <cell r="D58">
            <v>547652</v>
          </cell>
          <cell r="E58">
            <v>547652</v>
          </cell>
          <cell r="F58">
            <v>547652</v>
          </cell>
          <cell r="G58">
            <v>547652</v>
          </cell>
        </row>
        <row r="59">
          <cell r="A59">
            <v>547652</v>
          </cell>
          <cell r="B59">
            <v>547652</v>
          </cell>
          <cell r="C59">
            <v>547652</v>
          </cell>
          <cell r="D59">
            <v>547652</v>
          </cell>
          <cell r="E59">
            <v>547652</v>
          </cell>
          <cell r="F59">
            <v>547652</v>
          </cell>
          <cell r="G59">
            <v>547652</v>
          </cell>
        </row>
        <row r="60">
          <cell r="A60">
            <v>547652</v>
          </cell>
          <cell r="B60" t="str">
            <v>SECRETARIA DE PLANEACIÓN E INFRAESTRUCTURA</v>
          </cell>
          <cell r="C60">
            <v>547652</v>
          </cell>
          <cell r="D60">
            <v>547652</v>
          </cell>
          <cell r="E60">
            <v>547652</v>
          </cell>
          <cell r="F60">
            <v>547652</v>
          </cell>
          <cell r="G60">
            <v>547652</v>
          </cell>
        </row>
        <row r="61">
          <cell r="A61">
            <v>547652</v>
          </cell>
          <cell r="B61">
            <v>547652</v>
          </cell>
          <cell r="C61">
            <v>547652</v>
          </cell>
          <cell r="D61">
            <v>547652</v>
          </cell>
          <cell r="E61">
            <v>547652</v>
          </cell>
          <cell r="F61">
            <v>547652</v>
          </cell>
          <cell r="G61">
            <v>547652</v>
          </cell>
        </row>
        <row r="62">
          <cell r="A62">
            <v>547652</v>
          </cell>
          <cell r="B62">
            <v>547652</v>
          </cell>
          <cell r="C62">
            <v>547652</v>
          </cell>
          <cell r="D62" t="str">
            <v>FIRMA RESPONSABLE</v>
          </cell>
          <cell r="E62">
            <v>547652</v>
          </cell>
          <cell r="F62">
            <v>547652</v>
          </cell>
          <cell r="G62">
            <v>547652</v>
          </cell>
        </row>
        <row r="64">
          <cell r="A64" t="str">
            <v>DEPARTAMENTO DE ANTIOQUIA</v>
          </cell>
          <cell r="B64">
            <v>547652</v>
          </cell>
          <cell r="C64">
            <v>547652</v>
          </cell>
          <cell r="D64">
            <v>547652</v>
          </cell>
          <cell r="E64">
            <v>547652</v>
          </cell>
          <cell r="F64" t="str">
            <v/>
          </cell>
          <cell r="G64">
            <v>547652</v>
          </cell>
        </row>
        <row r="65">
          <cell r="A65" t="str">
            <v>MUNICIPIO DE DABEIBA</v>
          </cell>
          <cell r="B65">
            <v>547652</v>
          </cell>
          <cell r="C65">
            <v>547652</v>
          </cell>
          <cell r="D65">
            <v>547652</v>
          </cell>
          <cell r="E65">
            <v>547652</v>
          </cell>
          <cell r="F65">
            <v>547652</v>
          </cell>
          <cell r="G65">
            <v>547652</v>
          </cell>
        </row>
        <row r="66">
          <cell r="A66" t="str">
            <v>CONSTRUCCION DE MUROS DE CONTENCION EN CONCRETO REFORZADO PARA EMERGENCIA EN LA VIA QUE CONDUCE AL CORREGIMIENTO DE URAMA  KM 0+22 (SECTOR LOS COCOS)  EN EL MUNICIPIO DE DABEIBA ANTIOQUIA.</v>
          </cell>
          <cell r="B66">
            <v>547652</v>
          </cell>
          <cell r="C66">
            <v>547652</v>
          </cell>
          <cell r="D66">
            <v>547652</v>
          </cell>
          <cell r="E66">
            <v>547652</v>
          </cell>
          <cell r="F66">
            <v>547652</v>
          </cell>
          <cell r="G66">
            <v>547652</v>
          </cell>
        </row>
        <row r="67">
          <cell r="A67">
            <v>547652</v>
          </cell>
          <cell r="B67">
            <v>547652</v>
          </cell>
          <cell r="C67">
            <v>547652</v>
          </cell>
          <cell r="D67">
            <v>547652</v>
          </cell>
          <cell r="E67">
            <v>547652</v>
          </cell>
          <cell r="F67">
            <v>547652</v>
          </cell>
          <cell r="G67">
            <v>547652</v>
          </cell>
        </row>
        <row r="68">
          <cell r="A68" t="str">
            <v>ANÁLISIS DE PRECIOS UNITARIOS</v>
          </cell>
          <cell r="B68">
            <v>547652</v>
          </cell>
          <cell r="C68">
            <v>547652</v>
          </cell>
          <cell r="D68">
            <v>547652</v>
          </cell>
          <cell r="E68">
            <v>547652</v>
          </cell>
          <cell r="F68">
            <v>547652</v>
          </cell>
          <cell r="G68">
            <v>547652</v>
          </cell>
        </row>
        <row r="69">
          <cell r="A69">
            <v>547652</v>
          </cell>
          <cell r="B69">
            <v>547652</v>
          </cell>
          <cell r="C69">
            <v>547652</v>
          </cell>
          <cell r="D69">
            <v>547652</v>
          </cell>
          <cell r="E69">
            <v>547652</v>
          </cell>
          <cell r="F69">
            <v>547652</v>
          </cell>
          <cell r="G69">
            <v>547652</v>
          </cell>
        </row>
        <row r="70">
          <cell r="A70" t="str">
            <v>ITEM</v>
          </cell>
          <cell r="B70" t="str">
            <v>DESCRIPCIÓN</v>
          </cell>
          <cell r="C70">
            <v>547652</v>
          </cell>
          <cell r="D70">
            <v>547652</v>
          </cell>
          <cell r="E70" t="str">
            <v>UNIDAD</v>
          </cell>
          <cell r="F70" t="str">
            <v>CANTIDAD</v>
          </cell>
          <cell r="G70" t="str">
            <v>COSTO DIRECTO</v>
          </cell>
        </row>
        <row r="71">
          <cell r="A71" t="str">
            <v>MA002</v>
          </cell>
          <cell r="B71" t="str">
            <v>CONCRETO 2500 PSI (175 MPA) EN OBRA</v>
          </cell>
          <cell r="C71">
            <v>547652</v>
          </cell>
          <cell r="D71">
            <v>547652</v>
          </cell>
          <cell r="E71" t="str">
            <v>M3</v>
          </cell>
          <cell r="F71" t="str">
            <v>N.D</v>
          </cell>
          <cell r="G71">
            <v>465237</v>
          </cell>
        </row>
        <row r="72">
          <cell r="A72">
            <v>465237</v>
          </cell>
          <cell r="B72">
            <v>465237</v>
          </cell>
          <cell r="C72">
            <v>465237</v>
          </cell>
          <cell r="D72">
            <v>465237</v>
          </cell>
          <cell r="E72">
            <v>465237</v>
          </cell>
          <cell r="F72">
            <v>465237</v>
          </cell>
          <cell r="G72">
            <v>465237</v>
          </cell>
        </row>
        <row r="73">
          <cell r="A73" t="str">
            <v>1. COSTOS DIRECTOS</v>
          </cell>
          <cell r="B73">
            <v>465237</v>
          </cell>
          <cell r="C73">
            <v>465237</v>
          </cell>
          <cell r="D73">
            <v>465237</v>
          </cell>
          <cell r="E73">
            <v>465237</v>
          </cell>
          <cell r="F73">
            <v>465237</v>
          </cell>
          <cell r="G73">
            <v>465237</v>
          </cell>
        </row>
        <row r="74">
          <cell r="A74">
            <v>465237</v>
          </cell>
          <cell r="B74">
            <v>465237</v>
          </cell>
          <cell r="C74">
            <v>465237</v>
          </cell>
          <cell r="D74">
            <v>465237</v>
          </cell>
          <cell r="E74">
            <v>465237</v>
          </cell>
          <cell r="F74">
            <v>465237</v>
          </cell>
          <cell r="G74">
            <v>465237</v>
          </cell>
        </row>
        <row r="75">
          <cell r="A75" t="str">
            <v>I. EQUIPO</v>
          </cell>
          <cell r="B75">
            <v>465237</v>
          </cell>
          <cell r="C75">
            <v>465237</v>
          </cell>
          <cell r="D75">
            <v>465237</v>
          </cell>
          <cell r="E75">
            <v>465237</v>
          </cell>
          <cell r="F75">
            <v>465237</v>
          </cell>
          <cell r="G75">
            <v>465237</v>
          </cell>
        </row>
        <row r="76">
          <cell r="A76" t="str">
            <v>CÓDIGO</v>
          </cell>
          <cell r="B76" t="str">
            <v>DESCRIPCIÓN</v>
          </cell>
          <cell r="C76">
            <v>465237</v>
          </cell>
          <cell r="D76" t="str">
            <v>UNIDAD</v>
          </cell>
          <cell r="E76" t="str">
            <v>TARIFA</v>
          </cell>
          <cell r="F76" t="str">
            <v>RENDIMIENTO</v>
          </cell>
          <cell r="G76" t="str">
            <v>VR. UNITARIO</v>
          </cell>
        </row>
        <row r="77">
          <cell r="A77" t="str">
            <v>EQ004</v>
          </cell>
          <cell r="B77" t="str">
            <v>CONCRETADORA 1.5 SACOS A GASOLINA</v>
          </cell>
          <cell r="C77">
            <v>465237</v>
          </cell>
          <cell r="D77" t="str">
            <v>DÍA</v>
          </cell>
          <cell r="E77">
            <v>62000</v>
          </cell>
          <cell r="F77">
            <v>8</v>
          </cell>
          <cell r="G77">
            <v>7750</v>
          </cell>
        </row>
        <row r="78">
          <cell r="A78" t="str">
            <v>EQ001</v>
          </cell>
          <cell r="B78" t="str">
            <v>HERRAMIENTA MENOR (10% DE LA MANO DE OBRA)</v>
          </cell>
          <cell r="C78">
            <v>7750</v>
          </cell>
          <cell r="D78" t="str">
            <v>%</v>
          </cell>
          <cell r="E78">
            <v>0.1</v>
          </cell>
          <cell r="F78">
            <v>52919.75</v>
          </cell>
          <cell r="G78">
            <v>5291.9750000000004</v>
          </cell>
        </row>
        <row r="79">
          <cell r="A79">
            <v>5291.97265625</v>
          </cell>
          <cell r="B79">
            <v>5291.97265625</v>
          </cell>
          <cell r="C79">
            <v>5291.97265625</v>
          </cell>
          <cell r="D79">
            <v>5291.97265625</v>
          </cell>
          <cell r="E79">
            <v>5291.97265625</v>
          </cell>
          <cell r="F79" t="str">
            <v>SUBTOTAL</v>
          </cell>
          <cell r="G79">
            <v>13041.975</v>
          </cell>
        </row>
        <row r="80">
          <cell r="A80">
            <v>13041.96875</v>
          </cell>
          <cell r="B80">
            <v>13041.96875</v>
          </cell>
          <cell r="C80">
            <v>13041.96875</v>
          </cell>
          <cell r="D80">
            <v>13041.96875</v>
          </cell>
          <cell r="E80">
            <v>13041.96875</v>
          </cell>
          <cell r="F80">
            <v>13041.96875</v>
          </cell>
          <cell r="G80">
            <v>13041.96875</v>
          </cell>
        </row>
        <row r="81">
          <cell r="A81" t="str">
            <v>II. MATERIALES</v>
          </cell>
          <cell r="B81">
            <v>13041.96875</v>
          </cell>
          <cell r="C81">
            <v>13041.96875</v>
          </cell>
          <cell r="D81">
            <v>13041.96875</v>
          </cell>
          <cell r="E81">
            <v>13041.96875</v>
          </cell>
          <cell r="F81">
            <v>13041.96875</v>
          </cell>
          <cell r="G81">
            <v>13041.96875</v>
          </cell>
        </row>
        <row r="82">
          <cell r="A82" t="str">
            <v>CÓDIGO</v>
          </cell>
          <cell r="B82" t="str">
            <v>DESCRIPCIÓN</v>
          </cell>
          <cell r="C82" t="str">
            <v>UNIDAD</v>
          </cell>
          <cell r="D82" t="str">
            <v>CANTIDAD</v>
          </cell>
          <cell r="E82" t="str">
            <v>DESP.</v>
          </cell>
          <cell r="F82" t="str">
            <v>PRECIO UNIT.</v>
          </cell>
          <cell r="G82" t="str">
            <v>VR. UNITARIO</v>
          </cell>
        </row>
        <row r="83">
          <cell r="A83" t="str">
            <v>MA020</v>
          </cell>
          <cell r="B83" t="str">
            <v>CEMENTO GRIS (50 KG) PORTLAND TIPO I</v>
          </cell>
          <cell r="C83" t="str">
            <v>SC</v>
          </cell>
          <cell r="D83">
            <v>6.5</v>
          </cell>
          <cell r="E83">
            <v>0.05</v>
          </cell>
          <cell r="F83">
            <v>39000</v>
          </cell>
          <cell r="G83">
            <v>266175</v>
          </cell>
        </row>
        <row r="84">
          <cell r="A84" t="str">
            <v>MA024</v>
          </cell>
          <cell r="B84" t="str">
            <v xml:space="preserve">MATERIAL MIXTO DE RIO -  </v>
          </cell>
          <cell r="C84" t="str">
            <v>M3</v>
          </cell>
          <cell r="D84">
            <v>1.5</v>
          </cell>
          <cell r="E84">
            <v>0.05</v>
          </cell>
          <cell r="F84">
            <v>50000</v>
          </cell>
          <cell r="G84">
            <v>78750</v>
          </cell>
        </row>
        <row r="85">
          <cell r="A85" t="str">
            <v>MA025</v>
          </cell>
          <cell r="B85" t="str">
            <v>AGUA</v>
          </cell>
          <cell r="C85" t="str">
            <v>LT</v>
          </cell>
          <cell r="D85">
            <v>170</v>
          </cell>
          <cell r="E85">
            <v>0.1</v>
          </cell>
          <cell r="F85">
            <v>50</v>
          </cell>
          <cell r="G85">
            <v>9350</v>
          </cell>
        </row>
        <row r="86">
          <cell r="A86">
            <v>9350</v>
          </cell>
          <cell r="B86">
            <v>9350</v>
          </cell>
          <cell r="C86">
            <v>9350</v>
          </cell>
          <cell r="D86">
            <v>9350</v>
          </cell>
          <cell r="E86">
            <v>9350</v>
          </cell>
          <cell r="F86" t="str">
            <v>SUBTOTAL</v>
          </cell>
          <cell r="G86">
            <v>354275</v>
          </cell>
        </row>
        <row r="87">
          <cell r="A87">
            <v>354275</v>
          </cell>
          <cell r="B87">
            <v>354275</v>
          </cell>
          <cell r="C87">
            <v>354275</v>
          </cell>
          <cell r="D87">
            <v>354275</v>
          </cell>
          <cell r="E87">
            <v>354275</v>
          </cell>
          <cell r="F87">
            <v>354275</v>
          </cell>
          <cell r="G87">
            <v>354275</v>
          </cell>
        </row>
        <row r="88">
          <cell r="A88" t="str">
            <v>III. TRANSPORTES</v>
          </cell>
          <cell r="B88">
            <v>354275</v>
          </cell>
          <cell r="C88">
            <v>354275</v>
          </cell>
          <cell r="D88">
            <v>354275</v>
          </cell>
          <cell r="E88">
            <v>354275</v>
          </cell>
          <cell r="F88">
            <v>354275</v>
          </cell>
          <cell r="G88">
            <v>354275</v>
          </cell>
        </row>
        <row r="89">
          <cell r="A89" t="str">
            <v>CÓDIGO</v>
          </cell>
          <cell r="B89" t="str">
            <v>DESCRIPCIÓN</v>
          </cell>
          <cell r="C89" t="str">
            <v>TIPO</v>
          </cell>
          <cell r="D89" t="str">
            <v>VOLUMEN/PESO</v>
          </cell>
          <cell r="E89" t="str">
            <v>DISTANCIA</v>
          </cell>
          <cell r="F89" t="str">
            <v>TARIFA</v>
          </cell>
          <cell r="G89" t="str">
            <v>VR. UNITARIO</v>
          </cell>
        </row>
        <row r="90">
          <cell r="A90" t="str">
            <v>TR002</v>
          </cell>
          <cell r="B90" t="str">
            <v>TRANSPORTE DE MATERIALES DE PLAYA (ARENILLON, PIEDRA RODADA DE RIO DMAX=3/4") 0-10KM</v>
          </cell>
          <cell r="C90" t="str">
            <v>PLAYATRITURADO</v>
          </cell>
          <cell r="D90">
            <v>1.5</v>
          </cell>
          <cell r="E90">
            <v>10</v>
          </cell>
          <cell r="F90">
            <v>3000</v>
          </cell>
          <cell r="G90">
            <v>45000</v>
          </cell>
        </row>
        <row r="91">
          <cell r="A91" t="str">
            <v>TR001</v>
          </cell>
          <cell r="B91" t="str">
            <v>TRANSPORTE DE INSUMOS GENERALES 0-1KM</v>
          </cell>
          <cell r="C91" t="str">
            <v>INSUMOS</v>
          </cell>
          <cell r="D91">
            <v>0.32500000000000001</v>
          </cell>
          <cell r="E91">
            <v>5</v>
          </cell>
          <cell r="F91">
            <v>4250</v>
          </cell>
          <cell r="G91">
            <v>6906.25</v>
          </cell>
        </row>
        <row r="92">
          <cell r="A92">
            <v>6906.25</v>
          </cell>
          <cell r="B92">
            <v>6906.25</v>
          </cell>
          <cell r="C92">
            <v>6906.25</v>
          </cell>
          <cell r="D92">
            <v>6906.25</v>
          </cell>
          <cell r="E92">
            <v>6906.25</v>
          </cell>
          <cell r="F92" t="str">
            <v>SUBTOTAL</v>
          </cell>
          <cell r="G92">
            <v>45000</v>
          </cell>
        </row>
        <row r="93">
          <cell r="A93">
            <v>45000</v>
          </cell>
          <cell r="B93">
            <v>45000</v>
          </cell>
          <cell r="C93">
            <v>45000</v>
          </cell>
          <cell r="D93">
            <v>45000</v>
          </cell>
          <cell r="E93">
            <v>45000</v>
          </cell>
          <cell r="F93">
            <v>45000</v>
          </cell>
          <cell r="G93">
            <v>45000</v>
          </cell>
        </row>
        <row r="94">
          <cell r="A94" t="str">
            <v>IV. MANO DE OBRA</v>
          </cell>
          <cell r="B94">
            <v>45000</v>
          </cell>
          <cell r="C94">
            <v>45000</v>
          </cell>
          <cell r="D94">
            <v>45000</v>
          </cell>
          <cell r="E94">
            <v>45000</v>
          </cell>
          <cell r="F94">
            <v>45000</v>
          </cell>
          <cell r="G94">
            <v>45000</v>
          </cell>
        </row>
        <row r="95">
          <cell r="A95" t="str">
            <v>CÓDIGO</v>
          </cell>
          <cell r="B95" t="str">
            <v>CARGOS PERSONAL</v>
          </cell>
          <cell r="C95">
            <v>45000</v>
          </cell>
          <cell r="D95" t="str">
            <v>CANTIDAD</v>
          </cell>
          <cell r="E95" t="str">
            <v>JORNAL TOTAL</v>
          </cell>
          <cell r="F95" t="str">
            <v>RENDIMIENTO</v>
          </cell>
          <cell r="G95" t="str">
            <v>VR. UNITARIO</v>
          </cell>
        </row>
        <row r="96">
          <cell r="A96" t="str">
            <v>MO033</v>
          </cell>
          <cell r="B96" t="str">
            <v>OPERADOR EQUIPO LIVIANO</v>
          </cell>
          <cell r="C96">
            <v>45000</v>
          </cell>
          <cell r="D96">
            <v>1</v>
          </cell>
          <cell r="E96">
            <v>94854</v>
          </cell>
          <cell r="F96">
            <v>8</v>
          </cell>
          <cell r="G96">
            <v>11856.75</v>
          </cell>
        </row>
        <row r="97">
          <cell r="A97" t="str">
            <v>MO032</v>
          </cell>
          <cell r="B97" t="str">
            <v>AYUDANTE RASO</v>
          </cell>
          <cell r="C97">
            <v>11856.75</v>
          </cell>
          <cell r="D97">
            <v>4</v>
          </cell>
          <cell r="E97">
            <v>82126</v>
          </cell>
          <cell r="F97">
            <v>8</v>
          </cell>
          <cell r="G97">
            <v>41063</v>
          </cell>
        </row>
        <row r="98">
          <cell r="A98">
            <v>41063</v>
          </cell>
          <cell r="B98">
            <v>41063</v>
          </cell>
          <cell r="C98">
            <v>41063</v>
          </cell>
          <cell r="D98">
            <v>41063</v>
          </cell>
          <cell r="E98">
            <v>41063</v>
          </cell>
          <cell r="F98">
            <v>41063</v>
          </cell>
          <cell r="G98" t="str">
            <v/>
          </cell>
        </row>
        <row r="99">
          <cell r="A99" t="str">
            <v/>
          </cell>
          <cell r="B99">
            <v>41063</v>
          </cell>
          <cell r="C99">
            <v>41063</v>
          </cell>
          <cell r="D99">
            <v>41063</v>
          </cell>
          <cell r="E99" t="str">
            <v/>
          </cell>
          <cell r="F99" t="str">
            <v/>
          </cell>
          <cell r="G99" t="str">
            <v/>
          </cell>
        </row>
        <row r="100">
          <cell r="A100">
            <v>41063</v>
          </cell>
          <cell r="B100">
            <v>41063</v>
          </cell>
          <cell r="C100">
            <v>41063</v>
          </cell>
          <cell r="D100">
            <v>41063</v>
          </cell>
          <cell r="E100">
            <v>41063</v>
          </cell>
          <cell r="F100" t="str">
            <v>SUBTOTAL</v>
          </cell>
          <cell r="G100">
            <v>52919.75</v>
          </cell>
        </row>
        <row r="101">
          <cell r="A101">
            <v>52919.75</v>
          </cell>
          <cell r="B101">
            <v>52919.75</v>
          </cell>
          <cell r="C101">
            <v>52919.75</v>
          </cell>
          <cell r="D101">
            <v>52919.75</v>
          </cell>
          <cell r="E101">
            <v>52919.75</v>
          </cell>
          <cell r="F101">
            <v>52919.75</v>
          </cell>
          <cell r="G101">
            <v>52919.75</v>
          </cell>
        </row>
        <row r="102">
          <cell r="A102" t="str">
            <v>V. SERVICIOS</v>
          </cell>
          <cell r="B102">
            <v>52919.75</v>
          </cell>
          <cell r="C102">
            <v>52919.75</v>
          </cell>
          <cell r="D102">
            <v>52919.75</v>
          </cell>
          <cell r="E102">
            <v>52919.75</v>
          </cell>
          <cell r="F102">
            <v>52919.75</v>
          </cell>
          <cell r="G102">
            <v>52919.75</v>
          </cell>
        </row>
        <row r="103">
          <cell r="A103" t="str">
            <v>CÓDIGO</v>
          </cell>
          <cell r="B103" t="str">
            <v>DESCRIPCIÓN</v>
          </cell>
          <cell r="C103">
            <v>52919.75</v>
          </cell>
          <cell r="D103" t="str">
            <v>UNIDAD</v>
          </cell>
          <cell r="E103" t="str">
            <v>CANTIDAD</v>
          </cell>
          <cell r="F103" t="str">
            <v>PRECIO UNIT.</v>
          </cell>
          <cell r="G103" t="str">
            <v>VR. UNITARIO</v>
          </cell>
        </row>
        <row r="104">
          <cell r="A104" t="str">
            <v/>
          </cell>
          <cell r="B104">
            <v>52919.75</v>
          </cell>
          <cell r="C104">
            <v>52919.75</v>
          </cell>
          <cell r="D104" t="str">
            <v/>
          </cell>
          <cell r="E104">
            <v>1</v>
          </cell>
          <cell r="F104" t="str">
            <v/>
          </cell>
          <cell r="G104" t="str">
            <v/>
          </cell>
        </row>
        <row r="105">
          <cell r="A105" t="str">
            <v/>
          </cell>
          <cell r="B105">
            <v>1</v>
          </cell>
          <cell r="C105">
            <v>1</v>
          </cell>
          <cell r="D105" t="str">
            <v/>
          </cell>
          <cell r="E105">
            <v>1</v>
          </cell>
          <cell r="F105" t="str">
            <v/>
          </cell>
          <cell r="G105" t="str">
            <v/>
          </cell>
        </row>
        <row r="106">
          <cell r="A106" t="str">
            <v/>
          </cell>
          <cell r="B106">
            <v>1</v>
          </cell>
          <cell r="C106">
            <v>1</v>
          </cell>
          <cell r="D106" t="str">
            <v/>
          </cell>
          <cell r="E106">
            <v>1</v>
          </cell>
          <cell r="F106" t="str">
            <v/>
          </cell>
          <cell r="G106" t="str">
            <v/>
          </cell>
        </row>
        <row r="107">
          <cell r="A107">
            <v>1</v>
          </cell>
          <cell r="B107">
            <v>1</v>
          </cell>
          <cell r="C107">
            <v>1</v>
          </cell>
          <cell r="D107">
            <v>1</v>
          </cell>
          <cell r="E107">
            <v>1</v>
          </cell>
          <cell r="F107" t="str">
            <v>SUBTOTAL</v>
          </cell>
          <cell r="G107" t="str">
            <v/>
          </cell>
        </row>
        <row r="108">
          <cell r="A108">
            <v>1</v>
          </cell>
          <cell r="B108">
            <v>1</v>
          </cell>
          <cell r="C108">
            <v>1</v>
          </cell>
          <cell r="D108">
            <v>1</v>
          </cell>
          <cell r="E108">
            <v>1</v>
          </cell>
          <cell r="F108">
            <v>1</v>
          </cell>
          <cell r="G108">
            <v>1</v>
          </cell>
        </row>
        <row r="109">
          <cell r="A109" t="str">
            <v>TOTAL COSTO DIRECTO</v>
          </cell>
          <cell r="B109">
            <v>1</v>
          </cell>
          <cell r="C109">
            <v>1</v>
          </cell>
          <cell r="D109">
            <v>1</v>
          </cell>
          <cell r="E109">
            <v>1</v>
          </cell>
          <cell r="F109">
            <v>1</v>
          </cell>
          <cell r="G109">
            <v>465237</v>
          </cell>
        </row>
        <row r="110">
          <cell r="A110">
            <v>465237</v>
          </cell>
          <cell r="B110">
            <v>465237</v>
          </cell>
          <cell r="C110">
            <v>465237</v>
          </cell>
          <cell r="D110">
            <v>465237</v>
          </cell>
          <cell r="E110">
            <v>465237</v>
          </cell>
          <cell r="F110">
            <v>465237</v>
          </cell>
          <cell r="G110">
            <v>465237</v>
          </cell>
        </row>
        <row r="111">
          <cell r="A111" t="str">
            <v>2. COSTOS INDIRECTOS</v>
          </cell>
          <cell r="B111">
            <v>465237</v>
          </cell>
          <cell r="C111">
            <v>465237</v>
          </cell>
          <cell r="D111">
            <v>465237</v>
          </cell>
          <cell r="E111">
            <v>465237</v>
          </cell>
          <cell r="F111">
            <v>465237</v>
          </cell>
          <cell r="G111">
            <v>465237</v>
          </cell>
        </row>
        <row r="112">
          <cell r="A112">
            <v>465237</v>
          </cell>
          <cell r="B112">
            <v>465237</v>
          </cell>
          <cell r="C112">
            <v>465237</v>
          </cell>
          <cell r="D112">
            <v>465237</v>
          </cell>
          <cell r="E112">
            <v>465237</v>
          </cell>
          <cell r="F112">
            <v>465237</v>
          </cell>
          <cell r="G112">
            <v>465237</v>
          </cell>
        </row>
        <row r="113">
          <cell r="A113" t="str">
            <v>DESCRIPCIÓN</v>
          </cell>
          <cell r="B113">
            <v>465237</v>
          </cell>
          <cell r="C113">
            <v>465237</v>
          </cell>
          <cell r="D113">
            <v>465237</v>
          </cell>
          <cell r="E113">
            <v>465237</v>
          </cell>
          <cell r="F113" t="str">
            <v>PORCENTAJE</v>
          </cell>
          <cell r="G113" t="str">
            <v>VALOR TOTAL</v>
          </cell>
        </row>
        <row r="114">
          <cell r="A114" t="str">
            <v>ADMINISTRACION</v>
          </cell>
          <cell r="B114">
            <v>465237</v>
          </cell>
          <cell r="C114">
            <v>465237</v>
          </cell>
          <cell r="D114">
            <v>465237</v>
          </cell>
          <cell r="E114">
            <v>465237</v>
          </cell>
          <cell r="F114">
            <v>0.23780000000000001</v>
          </cell>
          <cell r="G114">
            <v>110633.35860000001</v>
          </cell>
        </row>
        <row r="115">
          <cell r="A115" t="str">
            <v>IMPREVISTOS</v>
          </cell>
          <cell r="B115">
            <v>110633.3125</v>
          </cell>
          <cell r="C115">
            <v>110633.3125</v>
          </cell>
          <cell r="D115">
            <v>110633.3125</v>
          </cell>
          <cell r="E115">
            <v>110633.3125</v>
          </cell>
          <cell r="F115" t="str">
            <v/>
          </cell>
          <cell r="G115" t="str">
            <v/>
          </cell>
        </row>
        <row r="116">
          <cell r="A116" t="str">
            <v>UTILIDADES</v>
          </cell>
          <cell r="B116">
            <v>110633.3125</v>
          </cell>
          <cell r="C116">
            <v>110633.3125</v>
          </cell>
          <cell r="D116">
            <v>110633.3125</v>
          </cell>
          <cell r="E116">
            <v>110633.3125</v>
          </cell>
          <cell r="F116">
            <v>0.05</v>
          </cell>
          <cell r="G116">
            <v>23261.850000000002</v>
          </cell>
        </row>
        <row r="117">
          <cell r="A117" t="str">
            <v>TOTAL COSTO INDIRECTO</v>
          </cell>
          <cell r="B117">
            <v>23261.84375</v>
          </cell>
          <cell r="C117">
            <v>23261.84375</v>
          </cell>
          <cell r="D117">
            <v>23261.84375</v>
          </cell>
          <cell r="E117">
            <v>23261.84375</v>
          </cell>
          <cell r="F117">
            <v>0.2878</v>
          </cell>
          <cell r="G117">
            <v>133895</v>
          </cell>
        </row>
        <row r="118">
          <cell r="A118">
            <v>133895</v>
          </cell>
          <cell r="B118">
            <v>133895</v>
          </cell>
          <cell r="C118">
            <v>133895</v>
          </cell>
          <cell r="D118">
            <v>133895</v>
          </cell>
          <cell r="E118">
            <v>133895</v>
          </cell>
          <cell r="F118">
            <v>133895</v>
          </cell>
          <cell r="G118">
            <v>133895</v>
          </cell>
        </row>
        <row r="119">
          <cell r="A119" t="str">
            <v>PRECIO UNITARIO TOTAL APROXIMADO AL PESO</v>
          </cell>
          <cell r="B119">
            <v>133895</v>
          </cell>
          <cell r="C119">
            <v>133895</v>
          </cell>
          <cell r="D119">
            <v>133895</v>
          </cell>
          <cell r="E119">
            <v>133895</v>
          </cell>
          <cell r="F119">
            <v>133895</v>
          </cell>
          <cell r="G119">
            <v>599132</v>
          </cell>
        </row>
        <row r="120">
          <cell r="A120">
            <v>599132</v>
          </cell>
          <cell r="B120">
            <v>599132</v>
          </cell>
          <cell r="C120">
            <v>599132</v>
          </cell>
          <cell r="D120">
            <v>599132</v>
          </cell>
          <cell r="E120">
            <v>599132</v>
          </cell>
          <cell r="F120">
            <v>599132</v>
          </cell>
          <cell r="G120">
            <v>599132</v>
          </cell>
        </row>
        <row r="121">
          <cell r="A121">
            <v>599132</v>
          </cell>
          <cell r="B121">
            <v>599132</v>
          </cell>
          <cell r="C121">
            <v>599132</v>
          </cell>
          <cell r="D121">
            <v>599132</v>
          </cell>
          <cell r="E121">
            <v>599132</v>
          </cell>
          <cell r="F121">
            <v>599132</v>
          </cell>
          <cell r="G121">
            <v>599132</v>
          </cell>
        </row>
        <row r="122">
          <cell r="A122">
            <v>599132</v>
          </cell>
          <cell r="B122" t="str">
            <v>SECRETARIA DE PLANEACIÓN E INFRAESTRUCTURA</v>
          </cell>
          <cell r="C122">
            <v>599132</v>
          </cell>
          <cell r="D122">
            <v>599132</v>
          </cell>
          <cell r="E122">
            <v>599132</v>
          </cell>
          <cell r="F122">
            <v>599132</v>
          </cell>
          <cell r="G122">
            <v>599132</v>
          </cell>
        </row>
        <row r="123">
          <cell r="A123">
            <v>599132</v>
          </cell>
          <cell r="B123">
            <v>599132</v>
          </cell>
          <cell r="C123">
            <v>599132</v>
          </cell>
          <cell r="D123">
            <v>599132</v>
          </cell>
          <cell r="E123">
            <v>599132</v>
          </cell>
          <cell r="F123">
            <v>599132</v>
          </cell>
          <cell r="G123">
            <v>599132</v>
          </cell>
        </row>
        <row r="124">
          <cell r="A124">
            <v>599132</v>
          </cell>
          <cell r="B124">
            <v>599132</v>
          </cell>
          <cell r="C124">
            <v>599132</v>
          </cell>
          <cell r="D124" t="str">
            <v>FIRMA RESPONSABLE</v>
          </cell>
          <cell r="E124">
            <v>599132</v>
          </cell>
          <cell r="F124">
            <v>599132</v>
          </cell>
          <cell r="G124">
            <v>599132</v>
          </cell>
        </row>
        <row r="125">
          <cell r="A125">
            <v>599132</v>
          </cell>
          <cell r="B125">
            <v>599132</v>
          </cell>
          <cell r="C125">
            <v>599132</v>
          </cell>
          <cell r="D125">
            <v>599132</v>
          </cell>
          <cell r="E125">
            <v>599132</v>
          </cell>
          <cell r="F125">
            <v>599132</v>
          </cell>
          <cell r="G125">
            <v>599132</v>
          </cell>
        </row>
        <row r="126">
          <cell r="A126" t="str">
            <v>DEPARTAMENTO DE ANTIOQUIA</v>
          </cell>
          <cell r="B126">
            <v>599132</v>
          </cell>
          <cell r="C126">
            <v>599132</v>
          </cell>
          <cell r="D126">
            <v>599132</v>
          </cell>
          <cell r="E126">
            <v>599132</v>
          </cell>
          <cell r="F126" t="str">
            <v/>
          </cell>
          <cell r="G126">
            <v>599132</v>
          </cell>
        </row>
        <row r="127">
          <cell r="A127" t="str">
            <v>MUNICIPIO DE DABEIBA</v>
          </cell>
          <cell r="B127">
            <v>599132</v>
          </cell>
          <cell r="C127">
            <v>599132</v>
          </cell>
          <cell r="D127">
            <v>599132</v>
          </cell>
          <cell r="E127">
            <v>599132</v>
          </cell>
          <cell r="F127">
            <v>599132</v>
          </cell>
          <cell r="G127">
            <v>599132</v>
          </cell>
        </row>
        <row r="128">
          <cell r="A128" t="str">
            <v>CONSTRUCCION DE MUROS DE CONTENCION EN CONCRETO REFORZADO PARA EMERGENCIA EN LA VIA QUE CONDUCE AL CORREGIMIENTO DE URAMA  KM 0+22 (SECTOR LOS COCOS)  EN EL MUNICIPIO DE DABEIBA ANTIOQUIA.</v>
          </cell>
          <cell r="B128">
            <v>599132</v>
          </cell>
          <cell r="C128">
            <v>599132</v>
          </cell>
          <cell r="D128">
            <v>599132</v>
          </cell>
          <cell r="E128">
            <v>599132</v>
          </cell>
          <cell r="F128">
            <v>599132</v>
          </cell>
          <cell r="G128">
            <v>599132</v>
          </cell>
        </row>
        <row r="129">
          <cell r="A129">
            <v>599132</v>
          </cell>
          <cell r="B129">
            <v>599132</v>
          </cell>
          <cell r="C129">
            <v>599132</v>
          </cell>
          <cell r="D129">
            <v>599132</v>
          </cell>
          <cell r="E129">
            <v>599132</v>
          </cell>
          <cell r="F129">
            <v>599132</v>
          </cell>
          <cell r="G129">
            <v>599132</v>
          </cell>
        </row>
        <row r="130">
          <cell r="A130" t="str">
            <v>ANÁLISIS DE PRECIOS UNITARIOS</v>
          </cell>
          <cell r="B130">
            <v>599132</v>
          </cell>
          <cell r="C130">
            <v>599132</v>
          </cell>
          <cell r="D130">
            <v>599132</v>
          </cell>
          <cell r="E130">
            <v>599132</v>
          </cell>
          <cell r="F130">
            <v>599132</v>
          </cell>
          <cell r="G130">
            <v>599132</v>
          </cell>
        </row>
        <row r="131">
          <cell r="A131">
            <v>599132</v>
          </cell>
          <cell r="B131">
            <v>599132</v>
          </cell>
          <cell r="C131">
            <v>599132</v>
          </cell>
          <cell r="D131">
            <v>599132</v>
          </cell>
          <cell r="E131">
            <v>599132</v>
          </cell>
          <cell r="F131">
            <v>599132</v>
          </cell>
          <cell r="G131">
            <v>599132</v>
          </cell>
        </row>
        <row r="132">
          <cell r="A132" t="str">
            <v>ITEM</v>
          </cell>
          <cell r="B132" t="str">
            <v>DESCRIPCIÓN</v>
          </cell>
          <cell r="C132">
            <v>599132</v>
          </cell>
          <cell r="D132">
            <v>599132</v>
          </cell>
          <cell r="E132" t="str">
            <v>UNIDAD</v>
          </cell>
          <cell r="F132" t="str">
            <v>CANTIDAD</v>
          </cell>
          <cell r="G132" t="str">
            <v>COSTO DIRECTO</v>
          </cell>
        </row>
        <row r="133">
          <cell r="A133" t="str">
            <v>MA003</v>
          </cell>
          <cell r="B133" t="str">
            <v>CONCRETO 3000 PSI (210 MPA) EN OBRA</v>
          </cell>
          <cell r="C133">
            <v>599132</v>
          </cell>
          <cell r="D133">
            <v>599132</v>
          </cell>
          <cell r="E133" t="str">
            <v>M3</v>
          </cell>
          <cell r="F133" t="str">
            <v>N.D</v>
          </cell>
          <cell r="G133">
            <v>550934</v>
          </cell>
        </row>
        <row r="134">
          <cell r="A134">
            <v>550934</v>
          </cell>
          <cell r="B134">
            <v>550934</v>
          </cell>
          <cell r="C134">
            <v>550934</v>
          </cell>
          <cell r="D134">
            <v>550934</v>
          </cell>
          <cell r="E134">
            <v>550934</v>
          </cell>
          <cell r="F134">
            <v>550934</v>
          </cell>
          <cell r="G134">
            <v>550934</v>
          </cell>
        </row>
        <row r="135">
          <cell r="A135" t="str">
            <v>1. COSTOS DIRECTOS</v>
          </cell>
          <cell r="B135">
            <v>550934</v>
          </cell>
          <cell r="C135">
            <v>550934</v>
          </cell>
          <cell r="D135">
            <v>550934</v>
          </cell>
          <cell r="E135">
            <v>550934</v>
          </cell>
          <cell r="F135">
            <v>550934</v>
          </cell>
          <cell r="G135">
            <v>550934</v>
          </cell>
        </row>
        <row r="136">
          <cell r="A136">
            <v>550934</v>
          </cell>
          <cell r="B136">
            <v>550934</v>
          </cell>
          <cell r="C136">
            <v>550934</v>
          </cell>
          <cell r="D136">
            <v>550934</v>
          </cell>
          <cell r="E136">
            <v>550934</v>
          </cell>
          <cell r="F136">
            <v>550934</v>
          </cell>
          <cell r="G136">
            <v>550934</v>
          </cell>
        </row>
        <row r="137">
          <cell r="A137" t="str">
            <v>I. EQUIPO</v>
          </cell>
          <cell r="B137">
            <v>550934</v>
          </cell>
          <cell r="C137">
            <v>550934</v>
          </cell>
          <cell r="D137">
            <v>550934</v>
          </cell>
          <cell r="E137">
            <v>550934</v>
          </cell>
          <cell r="F137">
            <v>550934</v>
          </cell>
          <cell r="G137">
            <v>550934</v>
          </cell>
        </row>
        <row r="138">
          <cell r="A138" t="str">
            <v>CÓDIGO</v>
          </cell>
          <cell r="B138" t="str">
            <v>DESCRIPCIÓN</v>
          </cell>
          <cell r="C138">
            <v>550934</v>
          </cell>
          <cell r="D138" t="str">
            <v>UNIDAD</v>
          </cell>
          <cell r="E138" t="str">
            <v>TARIFA</v>
          </cell>
          <cell r="F138" t="str">
            <v>RENDIMIENTO</v>
          </cell>
          <cell r="G138" t="str">
            <v>VR. UNITARIO</v>
          </cell>
        </row>
        <row r="139">
          <cell r="A139" t="str">
            <v>EQ004</v>
          </cell>
          <cell r="B139" t="str">
            <v>CONCRETADORA 1.5 SACOS A GASOLINA</v>
          </cell>
          <cell r="C139">
            <v>550934</v>
          </cell>
          <cell r="D139" t="str">
            <v>DÍA</v>
          </cell>
          <cell r="E139">
            <v>62000</v>
          </cell>
          <cell r="F139">
            <v>6.5</v>
          </cell>
          <cell r="G139">
            <v>9538.461538461539</v>
          </cell>
        </row>
        <row r="140">
          <cell r="A140" t="str">
            <v>EQ001</v>
          </cell>
          <cell r="B140" t="str">
            <v>HERRAMIENTA MENOR (10% DE LA MANO DE OBRA)</v>
          </cell>
          <cell r="C140">
            <v>9538.4609375</v>
          </cell>
          <cell r="D140" t="str">
            <v>%</v>
          </cell>
          <cell r="E140">
            <v>0.1</v>
          </cell>
          <cell r="F140">
            <v>65132</v>
          </cell>
          <cell r="G140">
            <v>6513.2000000000007</v>
          </cell>
        </row>
        <row r="141">
          <cell r="A141">
            <v>6513.19921875</v>
          </cell>
          <cell r="B141">
            <v>6513.19921875</v>
          </cell>
          <cell r="C141">
            <v>6513.19921875</v>
          </cell>
          <cell r="D141">
            <v>6513.19921875</v>
          </cell>
          <cell r="E141">
            <v>6513.19921875</v>
          </cell>
          <cell r="F141" t="str">
            <v>SUBTOTAL</v>
          </cell>
          <cell r="G141">
            <v>16051.66153846154</v>
          </cell>
        </row>
        <row r="142">
          <cell r="A142">
            <v>16051.65625</v>
          </cell>
          <cell r="B142">
            <v>16051.65625</v>
          </cell>
          <cell r="C142">
            <v>16051.65625</v>
          </cell>
          <cell r="D142">
            <v>16051.65625</v>
          </cell>
          <cell r="E142">
            <v>16051.65625</v>
          </cell>
          <cell r="F142">
            <v>16051.65625</v>
          </cell>
          <cell r="G142">
            <v>16051.65625</v>
          </cell>
        </row>
        <row r="143">
          <cell r="A143" t="str">
            <v>II. MATERIALES</v>
          </cell>
          <cell r="B143">
            <v>16051.65625</v>
          </cell>
          <cell r="C143">
            <v>16051.65625</v>
          </cell>
          <cell r="D143">
            <v>16051.65625</v>
          </cell>
          <cell r="E143">
            <v>16051.65625</v>
          </cell>
          <cell r="F143">
            <v>16051.65625</v>
          </cell>
          <cell r="G143">
            <v>16051.65625</v>
          </cell>
        </row>
        <row r="144">
          <cell r="A144" t="str">
            <v>CÓDIGO</v>
          </cell>
          <cell r="B144" t="str">
            <v>DESCRIPCIÓN</v>
          </cell>
          <cell r="C144" t="str">
            <v>UNIDAD</v>
          </cell>
          <cell r="D144" t="str">
            <v>CANTIDAD</v>
          </cell>
          <cell r="E144" t="str">
            <v>DESP.</v>
          </cell>
          <cell r="F144" t="str">
            <v>PRECIO UNIT.</v>
          </cell>
          <cell r="G144" t="str">
            <v>VR. UNITARIO</v>
          </cell>
        </row>
        <row r="145">
          <cell r="A145" t="str">
            <v>MA020</v>
          </cell>
          <cell r="B145" t="str">
            <v>CEMENTO GRIS (50 KG) PORTLAND TIPO I</v>
          </cell>
          <cell r="C145" t="str">
            <v>SC</v>
          </cell>
          <cell r="D145">
            <v>8</v>
          </cell>
          <cell r="E145">
            <v>0.05</v>
          </cell>
          <cell r="F145">
            <v>39000</v>
          </cell>
          <cell r="G145">
            <v>327600</v>
          </cell>
        </row>
        <row r="146">
          <cell r="A146" t="str">
            <v>MA024</v>
          </cell>
          <cell r="B146" t="str">
            <v xml:space="preserve">MATERIAL MIXTO DE RIO -  </v>
          </cell>
          <cell r="C146" t="str">
            <v>M3</v>
          </cell>
          <cell r="D146">
            <v>1.5</v>
          </cell>
          <cell r="E146">
            <v>0.05</v>
          </cell>
          <cell r="F146">
            <v>50000</v>
          </cell>
          <cell r="G146">
            <v>78750</v>
          </cell>
        </row>
        <row r="147">
          <cell r="A147" t="str">
            <v>MA025</v>
          </cell>
          <cell r="B147" t="str">
            <v>AGUA</v>
          </cell>
          <cell r="C147" t="str">
            <v>LT</v>
          </cell>
          <cell r="D147">
            <v>180</v>
          </cell>
          <cell r="E147">
            <v>0.1</v>
          </cell>
          <cell r="F147">
            <v>50</v>
          </cell>
          <cell r="G147">
            <v>9900</v>
          </cell>
        </row>
        <row r="148">
          <cell r="A148">
            <v>9900</v>
          </cell>
          <cell r="B148">
            <v>9900</v>
          </cell>
          <cell r="C148">
            <v>9900</v>
          </cell>
          <cell r="D148">
            <v>9900</v>
          </cell>
          <cell r="E148">
            <v>9900</v>
          </cell>
          <cell r="F148" t="str">
            <v>SUBTOTAL</v>
          </cell>
          <cell r="G148">
            <v>416250</v>
          </cell>
        </row>
        <row r="149">
          <cell r="A149">
            <v>416250</v>
          </cell>
          <cell r="B149">
            <v>416250</v>
          </cell>
          <cell r="C149">
            <v>416250</v>
          </cell>
          <cell r="D149">
            <v>416250</v>
          </cell>
          <cell r="E149">
            <v>416250</v>
          </cell>
          <cell r="F149">
            <v>416250</v>
          </cell>
          <cell r="G149">
            <v>416250</v>
          </cell>
        </row>
        <row r="150">
          <cell r="A150" t="str">
            <v>III. TRANSPORTES</v>
          </cell>
          <cell r="B150">
            <v>416250</v>
          </cell>
          <cell r="C150">
            <v>416250</v>
          </cell>
          <cell r="D150">
            <v>416250</v>
          </cell>
          <cell r="E150">
            <v>416250</v>
          </cell>
          <cell r="F150">
            <v>416250</v>
          </cell>
          <cell r="G150">
            <v>416250</v>
          </cell>
        </row>
        <row r="151">
          <cell r="A151" t="str">
            <v>CÓDIGO</v>
          </cell>
          <cell r="B151" t="str">
            <v>DESCRIPCIÓN</v>
          </cell>
          <cell r="C151" t="str">
            <v>TIPO</v>
          </cell>
          <cell r="D151" t="str">
            <v>VOLUMEN/PESO</v>
          </cell>
          <cell r="E151" t="str">
            <v>DISTANCIA</v>
          </cell>
          <cell r="F151" t="str">
            <v>TARIFA</v>
          </cell>
          <cell r="G151" t="str">
            <v>VR. UNITARIO</v>
          </cell>
        </row>
        <row r="152">
          <cell r="A152" t="str">
            <v>TR002</v>
          </cell>
          <cell r="B152" t="str">
            <v>TRANSPORTE DE MATERIALES DE PLAYA (ARENILLON, PIEDRA RODADA DE RIO DMAX=3/4") 0-10KM</v>
          </cell>
          <cell r="C152" t="str">
            <v>PLAYATRITURADO</v>
          </cell>
          <cell r="D152">
            <v>1.5</v>
          </cell>
          <cell r="E152">
            <v>10</v>
          </cell>
          <cell r="F152">
            <v>3000</v>
          </cell>
          <cell r="G152">
            <v>45000</v>
          </cell>
        </row>
        <row r="153">
          <cell r="A153" t="str">
            <v>TR001</v>
          </cell>
          <cell r="B153" t="str">
            <v>TRANSPORTE DE INSUMOS GENERALES 0-1KM</v>
          </cell>
          <cell r="C153" t="str">
            <v>INSUMOS</v>
          </cell>
          <cell r="D153">
            <v>0.4</v>
          </cell>
          <cell r="E153">
            <v>5</v>
          </cell>
          <cell r="F153">
            <v>4250</v>
          </cell>
          <cell r="G153">
            <v>8500</v>
          </cell>
        </row>
        <row r="154">
          <cell r="A154">
            <v>8500</v>
          </cell>
          <cell r="B154">
            <v>8500</v>
          </cell>
          <cell r="C154">
            <v>8500</v>
          </cell>
          <cell r="D154">
            <v>8500</v>
          </cell>
          <cell r="E154">
            <v>8500</v>
          </cell>
          <cell r="F154" t="str">
            <v>SUBTOTAL</v>
          </cell>
          <cell r="G154">
            <v>53500</v>
          </cell>
        </row>
        <row r="155">
          <cell r="A155">
            <v>53500</v>
          </cell>
          <cell r="B155">
            <v>53500</v>
          </cell>
          <cell r="C155">
            <v>53500</v>
          </cell>
          <cell r="D155">
            <v>53500</v>
          </cell>
          <cell r="E155">
            <v>53500</v>
          </cell>
          <cell r="F155">
            <v>53500</v>
          </cell>
          <cell r="G155">
            <v>53500</v>
          </cell>
        </row>
        <row r="156">
          <cell r="A156" t="str">
            <v>IV. MANO DE OBRA</v>
          </cell>
          <cell r="B156">
            <v>53500</v>
          </cell>
          <cell r="C156">
            <v>53500</v>
          </cell>
          <cell r="D156">
            <v>53500</v>
          </cell>
          <cell r="E156">
            <v>53500</v>
          </cell>
          <cell r="F156">
            <v>53500</v>
          </cell>
          <cell r="G156">
            <v>53500</v>
          </cell>
        </row>
        <row r="157">
          <cell r="A157" t="str">
            <v>CÓDIGO</v>
          </cell>
          <cell r="B157" t="str">
            <v>CARGOS PERSONAL</v>
          </cell>
          <cell r="C157">
            <v>53500</v>
          </cell>
          <cell r="D157" t="str">
            <v>CANTIDAD</v>
          </cell>
          <cell r="E157" t="str">
            <v>JORNAL TOTAL</v>
          </cell>
          <cell r="F157" t="str">
            <v>RENDIMIENTO</v>
          </cell>
          <cell r="G157" t="str">
            <v>VR. UNITARIO</v>
          </cell>
        </row>
        <row r="158">
          <cell r="A158" t="str">
            <v>MO033</v>
          </cell>
          <cell r="B158" t="str">
            <v>OPERADOR EQUIPO LIVIANO</v>
          </cell>
          <cell r="C158">
            <v>53500</v>
          </cell>
          <cell r="D158">
            <v>1</v>
          </cell>
          <cell r="E158">
            <v>94854</v>
          </cell>
          <cell r="F158">
            <v>6.5</v>
          </cell>
          <cell r="G158">
            <v>14592.923076923076</v>
          </cell>
        </row>
        <row r="159">
          <cell r="A159" t="str">
            <v>MO032</v>
          </cell>
          <cell r="B159" t="str">
            <v>AYUDANTE RASO</v>
          </cell>
          <cell r="C159">
            <v>14592.921875</v>
          </cell>
          <cell r="D159">
            <v>4</v>
          </cell>
          <cell r="E159">
            <v>82126</v>
          </cell>
          <cell r="F159">
            <v>6.5</v>
          </cell>
          <cell r="G159">
            <v>50539.076923076922</v>
          </cell>
        </row>
        <row r="160">
          <cell r="A160">
            <v>50539.0625</v>
          </cell>
          <cell r="B160">
            <v>50539.0625</v>
          </cell>
          <cell r="C160">
            <v>50539.0625</v>
          </cell>
          <cell r="D160">
            <v>50539.0625</v>
          </cell>
          <cell r="E160">
            <v>50539.0625</v>
          </cell>
          <cell r="F160">
            <v>50539.0625</v>
          </cell>
          <cell r="G160" t="str">
            <v/>
          </cell>
        </row>
        <row r="161">
          <cell r="A161" t="str">
            <v/>
          </cell>
          <cell r="B161">
            <v>50539.0625</v>
          </cell>
          <cell r="C161">
            <v>50539.0625</v>
          </cell>
          <cell r="D161">
            <v>50539.0625</v>
          </cell>
          <cell r="E161" t="str">
            <v/>
          </cell>
          <cell r="F161" t="str">
            <v/>
          </cell>
          <cell r="G161" t="str">
            <v/>
          </cell>
        </row>
        <row r="162">
          <cell r="A162">
            <v>50539.0625</v>
          </cell>
          <cell r="B162">
            <v>50539.0625</v>
          </cell>
          <cell r="C162">
            <v>50539.0625</v>
          </cell>
          <cell r="D162">
            <v>50539.0625</v>
          </cell>
          <cell r="E162">
            <v>50539.0625</v>
          </cell>
          <cell r="F162" t="str">
            <v>SUBTOTAL</v>
          </cell>
          <cell r="G162">
            <v>65132</v>
          </cell>
        </row>
        <row r="163">
          <cell r="A163">
            <v>65132</v>
          </cell>
          <cell r="B163">
            <v>65132</v>
          </cell>
          <cell r="C163">
            <v>65132</v>
          </cell>
          <cell r="D163">
            <v>65132</v>
          </cell>
          <cell r="E163">
            <v>65132</v>
          </cell>
          <cell r="F163">
            <v>65132</v>
          </cell>
          <cell r="G163">
            <v>65132</v>
          </cell>
        </row>
        <row r="164">
          <cell r="A164" t="str">
            <v>V. SERVICIOS</v>
          </cell>
          <cell r="B164">
            <v>65132</v>
          </cell>
          <cell r="C164">
            <v>65132</v>
          </cell>
          <cell r="D164">
            <v>65132</v>
          </cell>
          <cell r="E164">
            <v>65132</v>
          </cell>
          <cell r="F164">
            <v>65132</v>
          </cell>
          <cell r="G164">
            <v>65132</v>
          </cell>
        </row>
        <row r="165">
          <cell r="A165" t="str">
            <v>CÓDIGO</v>
          </cell>
          <cell r="B165" t="str">
            <v>DESCRIPCIÓN</v>
          </cell>
          <cell r="C165">
            <v>65132</v>
          </cell>
          <cell r="D165" t="str">
            <v>UNIDAD</v>
          </cell>
          <cell r="E165" t="str">
            <v>CANTIDAD</v>
          </cell>
          <cell r="F165" t="str">
            <v>PRECIO UNIT.</v>
          </cell>
          <cell r="G165" t="str">
            <v>VR. UNITARIO</v>
          </cell>
        </row>
        <row r="166">
          <cell r="A166" t="str">
            <v/>
          </cell>
          <cell r="B166">
            <v>65132</v>
          </cell>
          <cell r="C166">
            <v>65132</v>
          </cell>
          <cell r="D166" t="str">
            <v/>
          </cell>
          <cell r="E166">
            <v>65132</v>
          </cell>
          <cell r="F166" t="str">
            <v/>
          </cell>
          <cell r="G166" t="str">
            <v/>
          </cell>
        </row>
        <row r="167">
          <cell r="A167" t="str">
            <v/>
          </cell>
          <cell r="B167">
            <v>65132</v>
          </cell>
          <cell r="C167">
            <v>65132</v>
          </cell>
          <cell r="D167" t="str">
            <v/>
          </cell>
          <cell r="E167">
            <v>65132</v>
          </cell>
          <cell r="F167" t="str">
            <v/>
          </cell>
          <cell r="G167" t="str">
            <v/>
          </cell>
        </row>
        <row r="168">
          <cell r="A168" t="str">
            <v/>
          </cell>
          <cell r="B168">
            <v>65132</v>
          </cell>
          <cell r="C168">
            <v>65132</v>
          </cell>
          <cell r="D168" t="str">
            <v/>
          </cell>
          <cell r="E168">
            <v>65132</v>
          </cell>
          <cell r="F168" t="str">
            <v/>
          </cell>
          <cell r="G168" t="str">
            <v/>
          </cell>
        </row>
        <row r="169">
          <cell r="A169">
            <v>65132</v>
          </cell>
          <cell r="B169">
            <v>65132</v>
          </cell>
          <cell r="C169">
            <v>65132</v>
          </cell>
          <cell r="D169">
            <v>65132</v>
          </cell>
          <cell r="E169">
            <v>65132</v>
          </cell>
          <cell r="F169" t="str">
            <v>SUBTOTAL</v>
          </cell>
          <cell r="G169" t="str">
            <v/>
          </cell>
        </row>
        <row r="170">
          <cell r="A170">
            <v>65132</v>
          </cell>
          <cell r="B170">
            <v>65132</v>
          </cell>
          <cell r="C170">
            <v>65132</v>
          </cell>
          <cell r="D170">
            <v>65132</v>
          </cell>
          <cell r="E170">
            <v>65132</v>
          </cell>
          <cell r="F170">
            <v>65132</v>
          </cell>
          <cell r="G170">
            <v>65132</v>
          </cell>
        </row>
        <row r="171">
          <cell r="A171" t="str">
            <v>TOTAL COSTO DIRECTO</v>
          </cell>
          <cell r="B171">
            <v>65132</v>
          </cell>
          <cell r="C171">
            <v>65132</v>
          </cell>
          <cell r="D171">
            <v>65132</v>
          </cell>
          <cell r="E171">
            <v>65132</v>
          </cell>
          <cell r="F171">
            <v>65132</v>
          </cell>
          <cell r="G171">
            <v>550934</v>
          </cell>
        </row>
        <row r="172">
          <cell r="A172">
            <v>550934</v>
          </cell>
          <cell r="B172">
            <v>550934</v>
          </cell>
          <cell r="C172">
            <v>550934</v>
          </cell>
          <cell r="D172">
            <v>550934</v>
          </cell>
          <cell r="E172">
            <v>550934</v>
          </cell>
          <cell r="F172">
            <v>550934</v>
          </cell>
          <cell r="G172">
            <v>550934</v>
          </cell>
        </row>
        <row r="173">
          <cell r="A173" t="str">
            <v>2. COSTOS INDIRECTOS</v>
          </cell>
          <cell r="B173">
            <v>550934</v>
          </cell>
          <cell r="C173">
            <v>550934</v>
          </cell>
          <cell r="D173">
            <v>550934</v>
          </cell>
          <cell r="E173">
            <v>550934</v>
          </cell>
          <cell r="F173">
            <v>550934</v>
          </cell>
          <cell r="G173">
            <v>550934</v>
          </cell>
        </row>
        <row r="174">
          <cell r="A174">
            <v>550934</v>
          </cell>
          <cell r="B174">
            <v>550934</v>
          </cell>
          <cell r="C174">
            <v>550934</v>
          </cell>
          <cell r="D174">
            <v>550934</v>
          </cell>
          <cell r="E174">
            <v>550934</v>
          </cell>
          <cell r="F174">
            <v>550934</v>
          </cell>
          <cell r="G174">
            <v>550934</v>
          </cell>
        </row>
        <row r="175">
          <cell r="A175" t="str">
            <v>DESCRIPCIÓN</v>
          </cell>
          <cell r="B175">
            <v>550934</v>
          </cell>
          <cell r="C175">
            <v>550934</v>
          </cell>
          <cell r="D175">
            <v>550934</v>
          </cell>
          <cell r="E175">
            <v>550934</v>
          </cell>
          <cell r="F175" t="str">
            <v>PORCENTAJE</v>
          </cell>
          <cell r="G175" t="str">
            <v>VALOR TOTAL</v>
          </cell>
        </row>
        <row r="176">
          <cell r="A176" t="str">
            <v>ADMINISTRACION</v>
          </cell>
          <cell r="B176">
            <v>550934</v>
          </cell>
          <cell r="C176">
            <v>550934</v>
          </cell>
          <cell r="D176">
            <v>550934</v>
          </cell>
          <cell r="E176">
            <v>550934</v>
          </cell>
          <cell r="F176">
            <v>0.23780000000000001</v>
          </cell>
          <cell r="G176">
            <v>131012.10520000001</v>
          </cell>
        </row>
        <row r="177">
          <cell r="A177" t="str">
            <v>IMPREVISTOS</v>
          </cell>
          <cell r="B177">
            <v>131012.0625</v>
          </cell>
          <cell r="C177">
            <v>131012.0625</v>
          </cell>
          <cell r="D177">
            <v>131012.0625</v>
          </cell>
          <cell r="E177">
            <v>131012.0625</v>
          </cell>
          <cell r="F177" t="str">
            <v/>
          </cell>
          <cell r="G177" t="str">
            <v/>
          </cell>
        </row>
        <row r="178">
          <cell r="A178" t="str">
            <v>UTILIDADES</v>
          </cell>
          <cell r="B178">
            <v>131012.0625</v>
          </cell>
          <cell r="C178">
            <v>131012.0625</v>
          </cell>
          <cell r="D178">
            <v>131012.0625</v>
          </cell>
          <cell r="E178">
            <v>131012.0625</v>
          </cell>
          <cell r="F178">
            <v>0.05</v>
          </cell>
          <cell r="G178">
            <v>27546.7</v>
          </cell>
        </row>
        <row r="179">
          <cell r="A179" t="str">
            <v>TOTAL COSTO INDIRECTO</v>
          </cell>
          <cell r="B179">
            <v>27546.6875</v>
          </cell>
          <cell r="C179">
            <v>27546.6875</v>
          </cell>
          <cell r="D179">
            <v>27546.6875</v>
          </cell>
          <cell r="E179">
            <v>27546.6875</v>
          </cell>
          <cell r="F179">
            <v>0.2878</v>
          </cell>
          <cell r="G179">
            <v>158559</v>
          </cell>
        </row>
        <row r="180">
          <cell r="A180">
            <v>158559</v>
          </cell>
          <cell r="B180">
            <v>158559</v>
          </cell>
          <cell r="C180">
            <v>158559</v>
          </cell>
          <cell r="D180">
            <v>158559</v>
          </cell>
          <cell r="E180">
            <v>158559</v>
          </cell>
          <cell r="F180">
            <v>158559</v>
          </cell>
          <cell r="G180">
            <v>158559</v>
          </cell>
        </row>
        <row r="181">
          <cell r="A181" t="str">
            <v>PRECIO UNITARIO TOTAL APROXIMADO AL PESO</v>
          </cell>
          <cell r="B181">
            <v>158559</v>
          </cell>
          <cell r="C181">
            <v>158559</v>
          </cell>
          <cell r="D181">
            <v>158559</v>
          </cell>
          <cell r="E181">
            <v>158559</v>
          </cell>
          <cell r="F181">
            <v>158559</v>
          </cell>
          <cell r="G181">
            <v>709493</v>
          </cell>
        </row>
        <row r="182">
          <cell r="A182">
            <v>709493</v>
          </cell>
          <cell r="B182">
            <v>709493</v>
          </cell>
          <cell r="C182">
            <v>709493</v>
          </cell>
          <cell r="D182">
            <v>709493</v>
          </cell>
          <cell r="E182">
            <v>709493</v>
          </cell>
          <cell r="F182">
            <v>709493</v>
          </cell>
          <cell r="G182">
            <v>709493</v>
          </cell>
        </row>
        <row r="183">
          <cell r="A183">
            <v>709493</v>
          </cell>
          <cell r="B183">
            <v>709493</v>
          </cell>
          <cell r="C183">
            <v>709493</v>
          </cell>
          <cell r="D183">
            <v>709493</v>
          </cell>
          <cell r="E183">
            <v>709493</v>
          </cell>
          <cell r="F183">
            <v>709493</v>
          </cell>
          <cell r="G183">
            <v>709493</v>
          </cell>
        </row>
        <row r="184">
          <cell r="A184">
            <v>709493</v>
          </cell>
          <cell r="B184" t="str">
            <v>SECRETARIA DE PLANEACIÓN E INFRAESTRUCTURA</v>
          </cell>
          <cell r="C184">
            <v>709493</v>
          </cell>
          <cell r="D184">
            <v>709493</v>
          </cell>
          <cell r="E184">
            <v>709493</v>
          </cell>
          <cell r="F184">
            <v>709493</v>
          </cell>
          <cell r="G184">
            <v>709493</v>
          </cell>
        </row>
        <row r="185">
          <cell r="A185">
            <v>709493</v>
          </cell>
          <cell r="B185">
            <v>709493</v>
          </cell>
          <cell r="C185">
            <v>709493</v>
          </cell>
          <cell r="D185">
            <v>709493</v>
          </cell>
          <cell r="E185">
            <v>709493</v>
          </cell>
          <cell r="F185">
            <v>709493</v>
          </cell>
          <cell r="G185">
            <v>709493</v>
          </cell>
        </row>
        <row r="186">
          <cell r="A186">
            <v>709493</v>
          </cell>
          <cell r="B186">
            <v>709493</v>
          </cell>
          <cell r="C186">
            <v>709493</v>
          </cell>
          <cell r="D186" t="str">
            <v>FIRMA RESPONSABLE</v>
          </cell>
          <cell r="E186">
            <v>709493</v>
          </cell>
          <cell r="F186">
            <v>709493</v>
          </cell>
          <cell r="G186">
            <v>709493</v>
          </cell>
        </row>
        <row r="188">
          <cell r="A188" t="str">
            <v>DEPARTAMENTO DE ANTIOQUIA</v>
          </cell>
          <cell r="B188">
            <v>709493</v>
          </cell>
          <cell r="C188">
            <v>709493</v>
          </cell>
          <cell r="D188">
            <v>709493</v>
          </cell>
          <cell r="E188">
            <v>709493</v>
          </cell>
          <cell r="F188" t="str">
            <v/>
          </cell>
          <cell r="G188">
            <v>709493</v>
          </cell>
        </row>
        <row r="189">
          <cell r="A189" t="str">
            <v>MUNICIPIO DE DABEIBA</v>
          </cell>
          <cell r="B189">
            <v>709493</v>
          </cell>
          <cell r="C189">
            <v>709493</v>
          </cell>
          <cell r="D189">
            <v>709493</v>
          </cell>
          <cell r="E189">
            <v>709493</v>
          </cell>
          <cell r="F189">
            <v>709493</v>
          </cell>
          <cell r="G189">
            <v>709493</v>
          </cell>
        </row>
        <row r="190">
          <cell r="A190" t="str">
            <v>CONSTRUCCION DE MUROS DE CONTENCION EN CONCRETO REFORZADO PARA EMERGENCIA EN LA VIA QUE CONDUCE AL CORREGIMIENTO DE URAMA  KM 0+22 (SECTOR LOS COCOS)  EN EL MUNICIPIO DE DABEIBA ANTIOQUIA.</v>
          </cell>
          <cell r="B190">
            <v>709493</v>
          </cell>
          <cell r="C190">
            <v>709493</v>
          </cell>
          <cell r="D190">
            <v>709493</v>
          </cell>
          <cell r="E190">
            <v>709493</v>
          </cell>
          <cell r="F190">
            <v>709493</v>
          </cell>
          <cell r="G190">
            <v>709493</v>
          </cell>
        </row>
        <row r="191">
          <cell r="A191">
            <v>709493</v>
          </cell>
          <cell r="B191">
            <v>709493</v>
          </cell>
          <cell r="C191">
            <v>709493</v>
          </cell>
          <cell r="D191">
            <v>709493</v>
          </cell>
          <cell r="E191">
            <v>709493</v>
          </cell>
          <cell r="F191">
            <v>709493</v>
          </cell>
          <cell r="G191">
            <v>709493</v>
          </cell>
        </row>
        <row r="192">
          <cell r="A192" t="str">
            <v>ANÁLISIS DE PRECIOS UNITARIOS</v>
          </cell>
          <cell r="B192">
            <v>709493</v>
          </cell>
          <cell r="C192">
            <v>709493</v>
          </cell>
          <cell r="D192">
            <v>709493</v>
          </cell>
          <cell r="E192">
            <v>709493</v>
          </cell>
          <cell r="F192">
            <v>709493</v>
          </cell>
          <cell r="G192">
            <v>709493</v>
          </cell>
        </row>
        <row r="193">
          <cell r="A193">
            <v>709493</v>
          </cell>
          <cell r="B193">
            <v>709493</v>
          </cell>
          <cell r="C193">
            <v>709493</v>
          </cell>
          <cell r="D193">
            <v>709493</v>
          </cell>
          <cell r="E193">
            <v>709493</v>
          </cell>
          <cell r="F193">
            <v>709493</v>
          </cell>
          <cell r="G193">
            <v>709493</v>
          </cell>
        </row>
        <row r="194">
          <cell r="A194" t="str">
            <v>ITEM</v>
          </cell>
          <cell r="B194" t="str">
            <v>DESCRIPCIÓN</v>
          </cell>
          <cell r="C194">
            <v>709493</v>
          </cell>
          <cell r="D194">
            <v>709493</v>
          </cell>
          <cell r="E194" t="str">
            <v>UNIDAD</v>
          </cell>
          <cell r="F194" t="str">
            <v>CANTIDAD</v>
          </cell>
          <cell r="G194" t="str">
            <v>COSTO DIRECTO</v>
          </cell>
        </row>
        <row r="195">
          <cell r="A195" t="str">
            <v>MA004</v>
          </cell>
          <cell r="B195" t="str">
            <v>CONCRETO 3500 PSI (245 MPA) EN OBRA</v>
          </cell>
          <cell r="C195">
            <v>709493</v>
          </cell>
          <cell r="D195">
            <v>709493</v>
          </cell>
          <cell r="E195" t="str">
            <v>M3</v>
          </cell>
          <cell r="F195" t="str">
            <v>N.D</v>
          </cell>
          <cell r="G195">
            <v>562909</v>
          </cell>
        </row>
        <row r="196">
          <cell r="A196">
            <v>562909</v>
          </cell>
          <cell r="B196">
            <v>562909</v>
          </cell>
          <cell r="C196">
            <v>562909</v>
          </cell>
          <cell r="D196">
            <v>562909</v>
          </cell>
          <cell r="E196">
            <v>562909</v>
          </cell>
          <cell r="F196">
            <v>562909</v>
          </cell>
          <cell r="G196">
            <v>562909</v>
          </cell>
        </row>
        <row r="197">
          <cell r="A197" t="str">
            <v>1. COSTOS DIRECTOS</v>
          </cell>
          <cell r="B197">
            <v>562909</v>
          </cell>
          <cell r="C197">
            <v>562909</v>
          </cell>
          <cell r="D197">
            <v>562909</v>
          </cell>
          <cell r="E197">
            <v>562909</v>
          </cell>
          <cell r="F197">
            <v>562909</v>
          </cell>
          <cell r="G197">
            <v>562909</v>
          </cell>
        </row>
        <row r="198">
          <cell r="A198">
            <v>562909</v>
          </cell>
          <cell r="B198">
            <v>562909</v>
          </cell>
          <cell r="C198">
            <v>562909</v>
          </cell>
          <cell r="D198">
            <v>562909</v>
          </cell>
          <cell r="E198">
            <v>562909</v>
          </cell>
          <cell r="F198">
            <v>562909</v>
          </cell>
          <cell r="G198">
            <v>562909</v>
          </cell>
        </row>
        <row r="199">
          <cell r="A199" t="str">
            <v>I. EQUIPO</v>
          </cell>
          <cell r="B199">
            <v>562909</v>
          </cell>
          <cell r="C199">
            <v>562909</v>
          </cell>
          <cell r="D199">
            <v>562909</v>
          </cell>
          <cell r="E199">
            <v>562909</v>
          </cell>
          <cell r="F199">
            <v>562909</v>
          </cell>
          <cell r="G199">
            <v>562909</v>
          </cell>
        </row>
        <row r="200">
          <cell r="A200" t="str">
            <v>CÓDIGO</v>
          </cell>
          <cell r="B200" t="str">
            <v>DESCRIPCIÓN</v>
          </cell>
          <cell r="C200">
            <v>562909</v>
          </cell>
          <cell r="D200" t="str">
            <v>UNIDAD</v>
          </cell>
          <cell r="E200" t="str">
            <v>TARIFA</v>
          </cell>
          <cell r="F200" t="str">
            <v>RENDIMIENTO</v>
          </cell>
          <cell r="G200" t="str">
            <v>VR. UNITARIO</v>
          </cell>
        </row>
        <row r="201">
          <cell r="A201" t="str">
            <v>EQ004</v>
          </cell>
          <cell r="B201" t="str">
            <v>CONCRETADORA 1.5 SACOS A GASOLINA</v>
          </cell>
          <cell r="C201">
            <v>562909</v>
          </cell>
          <cell r="D201" t="str">
            <v>DÍA</v>
          </cell>
          <cell r="E201">
            <v>62000</v>
          </cell>
          <cell r="F201">
            <v>6.5</v>
          </cell>
          <cell r="G201">
            <v>9538.461538461539</v>
          </cell>
        </row>
        <row r="202">
          <cell r="A202" t="str">
            <v>EQ001</v>
          </cell>
          <cell r="B202" t="str">
            <v>HERRAMIENTA MENOR (10% DE LA MANO DE OBRA)</v>
          </cell>
          <cell r="C202">
            <v>9538.4609375</v>
          </cell>
          <cell r="D202" t="str">
            <v>%</v>
          </cell>
          <cell r="E202">
            <v>0.1</v>
          </cell>
          <cell r="F202">
            <v>65132</v>
          </cell>
          <cell r="G202">
            <v>6513.2000000000007</v>
          </cell>
        </row>
        <row r="203">
          <cell r="A203">
            <v>6513.19921875</v>
          </cell>
          <cell r="B203">
            <v>6513.19921875</v>
          </cell>
          <cell r="C203">
            <v>6513.19921875</v>
          </cell>
          <cell r="D203">
            <v>6513.19921875</v>
          </cell>
          <cell r="E203">
            <v>6513.19921875</v>
          </cell>
          <cell r="F203" t="str">
            <v>SUBTOTAL</v>
          </cell>
          <cell r="G203">
            <v>16051.66153846154</v>
          </cell>
        </row>
        <row r="204">
          <cell r="A204">
            <v>16051.65625</v>
          </cell>
          <cell r="B204">
            <v>16051.65625</v>
          </cell>
          <cell r="C204">
            <v>16051.65625</v>
          </cell>
          <cell r="D204">
            <v>16051.65625</v>
          </cell>
          <cell r="E204">
            <v>16051.65625</v>
          </cell>
          <cell r="F204">
            <v>16051.65625</v>
          </cell>
          <cell r="G204">
            <v>16051.65625</v>
          </cell>
        </row>
        <row r="205">
          <cell r="A205" t="str">
            <v>II. MATERIALES</v>
          </cell>
          <cell r="B205">
            <v>16051.65625</v>
          </cell>
          <cell r="C205">
            <v>16051.65625</v>
          </cell>
          <cell r="D205">
            <v>16051.65625</v>
          </cell>
          <cell r="E205">
            <v>16051.65625</v>
          </cell>
          <cell r="F205">
            <v>16051.65625</v>
          </cell>
          <cell r="G205">
            <v>16051.65625</v>
          </cell>
        </row>
        <row r="206">
          <cell r="A206" t="str">
            <v>CÓDIGO</v>
          </cell>
          <cell r="B206" t="str">
            <v>DESCRIPCIÓN</v>
          </cell>
          <cell r="C206" t="str">
            <v>UNIDAD</v>
          </cell>
          <cell r="D206" t="str">
            <v>CANTIDAD</v>
          </cell>
          <cell r="E206" t="str">
            <v>DESP.</v>
          </cell>
          <cell r="F206" t="str">
            <v>PRECIO UNIT.</v>
          </cell>
          <cell r="G206" t="str">
            <v>VR. UNITARIO</v>
          </cell>
        </row>
        <row r="207">
          <cell r="A207" t="str">
            <v>MA020</v>
          </cell>
          <cell r="B207" t="str">
            <v>CEMENTO GRIS (50 KG) PORTLAND TIPO I</v>
          </cell>
          <cell r="C207" t="str">
            <v>SC</v>
          </cell>
          <cell r="D207">
            <v>8.5</v>
          </cell>
          <cell r="E207">
            <v>0.05</v>
          </cell>
          <cell r="F207">
            <v>39000</v>
          </cell>
          <cell r="G207">
            <v>348075</v>
          </cell>
        </row>
        <row r="208">
          <cell r="A208" t="str">
            <v>MA024</v>
          </cell>
          <cell r="B208" t="str">
            <v xml:space="preserve">MATERIAL MIXTO DE RIO -  </v>
          </cell>
          <cell r="C208" t="str">
            <v>M3</v>
          </cell>
          <cell r="D208">
            <v>1.5</v>
          </cell>
          <cell r="E208">
            <v>0.05</v>
          </cell>
          <cell r="F208">
            <v>50000</v>
          </cell>
          <cell r="G208">
            <v>78750</v>
          </cell>
        </row>
        <row r="209">
          <cell r="A209" t="str">
            <v>MA025</v>
          </cell>
          <cell r="B209" t="str">
            <v>AGUA</v>
          </cell>
          <cell r="C209" t="str">
            <v>LT</v>
          </cell>
          <cell r="D209">
            <v>180</v>
          </cell>
          <cell r="E209">
            <v>0.1</v>
          </cell>
          <cell r="F209">
            <v>50</v>
          </cell>
          <cell r="G209">
            <v>9900</v>
          </cell>
        </row>
        <row r="210">
          <cell r="A210">
            <v>9900</v>
          </cell>
          <cell r="B210">
            <v>9900</v>
          </cell>
          <cell r="C210">
            <v>9900</v>
          </cell>
          <cell r="D210">
            <v>9900</v>
          </cell>
          <cell r="E210">
            <v>9900</v>
          </cell>
          <cell r="F210" t="str">
            <v>SUBTOTAL</v>
          </cell>
          <cell r="G210">
            <v>436725</v>
          </cell>
        </row>
        <row r="211">
          <cell r="A211">
            <v>436725</v>
          </cell>
          <cell r="B211">
            <v>436725</v>
          </cell>
          <cell r="C211">
            <v>436725</v>
          </cell>
          <cell r="D211">
            <v>436725</v>
          </cell>
          <cell r="E211">
            <v>436725</v>
          </cell>
          <cell r="F211">
            <v>436725</v>
          </cell>
          <cell r="G211">
            <v>436725</v>
          </cell>
        </row>
        <row r="212">
          <cell r="A212" t="str">
            <v>III. TRANSPORTES</v>
          </cell>
          <cell r="B212">
            <v>436725</v>
          </cell>
          <cell r="C212">
            <v>436725</v>
          </cell>
          <cell r="D212">
            <v>436725</v>
          </cell>
          <cell r="E212">
            <v>436725</v>
          </cell>
          <cell r="F212">
            <v>436725</v>
          </cell>
          <cell r="G212">
            <v>436725</v>
          </cell>
        </row>
        <row r="213">
          <cell r="A213" t="str">
            <v>CÓDIGO</v>
          </cell>
          <cell r="B213" t="str">
            <v>DESCRIPCIÓN</v>
          </cell>
          <cell r="C213" t="str">
            <v>TIPO</v>
          </cell>
          <cell r="D213" t="str">
            <v>VOLUMEN/PESO</v>
          </cell>
          <cell r="E213" t="str">
            <v>DISTANCIA</v>
          </cell>
          <cell r="F213" t="str">
            <v>TARIFA</v>
          </cell>
          <cell r="G213" t="str">
            <v>VR. UNITARIO</v>
          </cell>
        </row>
        <row r="214">
          <cell r="A214" t="str">
            <v>TR002</v>
          </cell>
          <cell r="B214" t="str">
            <v>TRANSPORTE DE MATERIALES DE PLAYA (ARENILLON, PIEDRA RODADA DE RIO DMAX=3/4") 0-10KM</v>
          </cell>
          <cell r="C214" t="str">
            <v>PLAYATRITURADO</v>
          </cell>
          <cell r="D214">
            <v>1.5</v>
          </cell>
          <cell r="E214">
            <v>10</v>
          </cell>
          <cell r="F214">
            <v>3000</v>
          </cell>
          <cell r="G214">
            <v>45000</v>
          </cell>
        </row>
        <row r="215">
          <cell r="A215" t="str">
            <v>TR001</v>
          </cell>
          <cell r="B215" t="str">
            <v>TRANSPORTE DE INSUMOS GENERALES 0-1KM</v>
          </cell>
          <cell r="C215" t="str">
            <v>INSUMOS</v>
          </cell>
          <cell r="D215">
            <v>0.42499999999999999</v>
          </cell>
          <cell r="E215">
            <v>5</v>
          </cell>
          <cell r="F215">
            <v>4250</v>
          </cell>
          <cell r="G215">
            <v>9031.25</v>
          </cell>
        </row>
        <row r="216">
          <cell r="A216">
            <v>9031.25</v>
          </cell>
          <cell r="B216">
            <v>9031.25</v>
          </cell>
          <cell r="C216">
            <v>9031.25</v>
          </cell>
          <cell r="D216">
            <v>9031.25</v>
          </cell>
          <cell r="E216">
            <v>9031.25</v>
          </cell>
          <cell r="F216" t="str">
            <v>SUBTOTAL</v>
          </cell>
          <cell r="G216">
            <v>45000</v>
          </cell>
        </row>
        <row r="217">
          <cell r="A217">
            <v>45000</v>
          </cell>
          <cell r="B217">
            <v>45000</v>
          </cell>
          <cell r="C217">
            <v>45000</v>
          </cell>
          <cell r="D217">
            <v>45000</v>
          </cell>
          <cell r="E217">
            <v>45000</v>
          </cell>
          <cell r="F217">
            <v>45000</v>
          </cell>
          <cell r="G217">
            <v>45000</v>
          </cell>
        </row>
        <row r="218">
          <cell r="A218" t="str">
            <v>IV. MANO DE OBRA</v>
          </cell>
          <cell r="B218">
            <v>45000</v>
          </cell>
          <cell r="C218">
            <v>45000</v>
          </cell>
          <cell r="D218">
            <v>45000</v>
          </cell>
          <cell r="E218">
            <v>45000</v>
          </cell>
          <cell r="F218">
            <v>45000</v>
          </cell>
          <cell r="G218">
            <v>45000</v>
          </cell>
        </row>
        <row r="219">
          <cell r="A219" t="str">
            <v>CÓDIGO</v>
          </cell>
          <cell r="B219" t="str">
            <v>CARGOS PERSONAL</v>
          </cell>
          <cell r="C219">
            <v>45000</v>
          </cell>
          <cell r="D219" t="str">
            <v>CANTIDAD</v>
          </cell>
          <cell r="E219" t="str">
            <v>JORNAL TOTAL</v>
          </cell>
          <cell r="F219" t="str">
            <v>RENDIMIENTO</v>
          </cell>
          <cell r="G219" t="str">
            <v>VR. UNITARIO</v>
          </cell>
        </row>
        <row r="220">
          <cell r="A220" t="str">
            <v>MO033</v>
          </cell>
          <cell r="B220" t="str">
            <v>OPERADOR EQUIPO LIVIANO</v>
          </cell>
          <cell r="C220">
            <v>45000</v>
          </cell>
          <cell r="D220">
            <v>1</v>
          </cell>
          <cell r="E220">
            <v>94854</v>
          </cell>
          <cell r="F220">
            <v>6.5</v>
          </cell>
          <cell r="G220">
            <v>14592.923076923076</v>
          </cell>
        </row>
        <row r="221">
          <cell r="A221" t="str">
            <v>MO032</v>
          </cell>
          <cell r="B221" t="str">
            <v>AYUDANTE RASO</v>
          </cell>
          <cell r="C221">
            <v>14592.921875</v>
          </cell>
          <cell r="D221">
            <v>4</v>
          </cell>
          <cell r="E221">
            <v>82126</v>
          </cell>
          <cell r="F221">
            <v>6.5</v>
          </cell>
          <cell r="G221">
            <v>50539.076923076922</v>
          </cell>
        </row>
        <row r="222">
          <cell r="A222">
            <v>50539.0625</v>
          </cell>
          <cell r="B222">
            <v>50539.0625</v>
          </cell>
          <cell r="C222">
            <v>50539.0625</v>
          </cell>
          <cell r="D222">
            <v>50539.0625</v>
          </cell>
          <cell r="E222">
            <v>50539.0625</v>
          </cell>
          <cell r="F222">
            <v>50539.0625</v>
          </cell>
          <cell r="G222" t="str">
            <v/>
          </cell>
        </row>
        <row r="223">
          <cell r="A223" t="str">
            <v/>
          </cell>
          <cell r="B223">
            <v>50539.0625</v>
          </cell>
          <cell r="C223">
            <v>50539.0625</v>
          </cell>
          <cell r="D223">
            <v>50539.0625</v>
          </cell>
          <cell r="E223" t="str">
            <v/>
          </cell>
          <cell r="F223" t="str">
            <v/>
          </cell>
          <cell r="G223" t="str">
            <v/>
          </cell>
        </row>
        <row r="224">
          <cell r="A224">
            <v>50539.0625</v>
          </cell>
          <cell r="B224">
            <v>50539.0625</v>
          </cell>
          <cell r="C224">
            <v>50539.0625</v>
          </cell>
          <cell r="D224">
            <v>50539.0625</v>
          </cell>
          <cell r="E224">
            <v>50539.0625</v>
          </cell>
          <cell r="F224" t="str">
            <v>SUBTOTAL</v>
          </cell>
          <cell r="G224">
            <v>65132</v>
          </cell>
        </row>
        <row r="225">
          <cell r="A225">
            <v>65132</v>
          </cell>
          <cell r="B225">
            <v>65132</v>
          </cell>
          <cell r="C225">
            <v>65132</v>
          </cell>
          <cell r="D225">
            <v>65132</v>
          </cell>
          <cell r="E225">
            <v>65132</v>
          </cell>
          <cell r="F225">
            <v>65132</v>
          </cell>
          <cell r="G225">
            <v>65132</v>
          </cell>
        </row>
        <row r="226">
          <cell r="A226" t="str">
            <v>V. SERVICIOS</v>
          </cell>
          <cell r="B226">
            <v>65132</v>
          </cell>
          <cell r="C226">
            <v>65132</v>
          </cell>
          <cell r="D226">
            <v>65132</v>
          </cell>
          <cell r="E226">
            <v>65132</v>
          </cell>
          <cell r="F226">
            <v>65132</v>
          </cell>
          <cell r="G226">
            <v>65132</v>
          </cell>
        </row>
        <row r="227">
          <cell r="A227" t="str">
            <v>CÓDIGO</v>
          </cell>
          <cell r="B227" t="str">
            <v>DESCRIPCIÓN</v>
          </cell>
          <cell r="C227">
            <v>65132</v>
          </cell>
          <cell r="D227" t="str">
            <v>UNIDAD</v>
          </cell>
          <cell r="E227" t="str">
            <v>CANTIDAD</v>
          </cell>
          <cell r="F227" t="str">
            <v>PRECIO UNIT.</v>
          </cell>
          <cell r="G227" t="str">
            <v>VR. UNITARIO</v>
          </cell>
        </row>
        <row r="228">
          <cell r="A228" t="str">
            <v/>
          </cell>
          <cell r="B228">
            <v>65132</v>
          </cell>
          <cell r="C228">
            <v>65132</v>
          </cell>
          <cell r="D228" t="str">
            <v/>
          </cell>
          <cell r="E228">
            <v>1</v>
          </cell>
          <cell r="F228" t="str">
            <v/>
          </cell>
          <cell r="G228" t="str">
            <v/>
          </cell>
        </row>
        <row r="229">
          <cell r="A229" t="str">
            <v/>
          </cell>
          <cell r="B229">
            <v>1</v>
          </cell>
          <cell r="C229">
            <v>1</v>
          </cell>
          <cell r="D229" t="str">
            <v/>
          </cell>
          <cell r="E229">
            <v>1</v>
          </cell>
          <cell r="F229" t="str">
            <v/>
          </cell>
          <cell r="G229" t="str">
            <v/>
          </cell>
        </row>
        <row r="230">
          <cell r="A230" t="str">
            <v/>
          </cell>
          <cell r="B230">
            <v>1</v>
          </cell>
          <cell r="C230">
            <v>1</v>
          </cell>
          <cell r="D230" t="str">
            <v/>
          </cell>
          <cell r="E230">
            <v>1</v>
          </cell>
          <cell r="F230" t="str">
            <v/>
          </cell>
          <cell r="G230" t="str">
            <v/>
          </cell>
        </row>
        <row r="231">
          <cell r="A231">
            <v>1</v>
          </cell>
          <cell r="B231">
            <v>1</v>
          </cell>
          <cell r="C231">
            <v>1</v>
          </cell>
          <cell r="D231">
            <v>1</v>
          </cell>
          <cell r="E231">
            <v>1</v>
          </cell>
          <cell r="F231" t="str">
            <v>SUBTOTAL</v>
          </cell>
          <cell r="G231" t="str">
            <v/>
          </cell>
        </row>
        <row r="232">
          <cell r="A232">
            <v>1</v>
          </cell>
          <cell r="B232">
            <v>1</v>
          </cell>
          <cell r="C232">
            <v>1</v>
          </cell>
          <cell r="D232">
            <v>1</v>
          </cell>
          <cell r="E232">
            <v>1</v>
          </cell>
          <cell r="F232">
            <v>1</v>
          </cell>
          <cell r="G232">
            <v>1</v>
          </cell>
        </row>
        <row r="233">
          <cell r="A233" t="str">
            <v>TOTAL COSTO DIRECTO</v>
          </cell>
          <cell r="B233">
            <v>1</v>
          </cell>
          <cell r="C233">
            <v>1</v>
          </cell>
          <cell r="D233">
            <v>1</v>
          </cell>
          <cell r="E233">
            <v>1</v>
          </cell>
          <cell r="F233">
            <v>1</v>
          </cell>
          <cell r="G233">
            <v>562909</v>
          </cell>
        </row>
        <row r="234">
          <cell r="A234">
            <v>562909</v>
          </cell>
          <cell r="B234">
            <v>562909</v>
          </cell>
          <cell r="C234">
            <v>562909</v>
          </cell>
          <cell r="D234">
            <v>562909</v>
          </cell>
          <cell r="E234">
            <v>562909</v>
          </cell>
          <cell r="F234">
            <v>562909</v>
          </cell>
          <cell r="G234">
            <v>562909</v>
          </cell>
        </row>
        <row r="235">
          <cell r="A235" t="str">
            <v>2. COSTOS INDIRECTOS</v>
          </cell>
          <cell r="B235">
            <v>562909</v>
          </cell>
          <cell r="C235">
            <v>562909</v>
          </cell>
          <cell r="D235">
            <v>562909</v>
          </cell>
          <cell r="E235">
            <v>562909</v>
          </cell>
          <cell r="F235">
            <v>562909</v>
          </cell>
          <cell r="G235">
            <v>562909</v>
          </cell>
        </row>
        <row r="236">
          <cell r="A236">
            <v>562909</v>
          </cell>
          <cell r="B236">
            <v>562909</v>
          </cell>
          <cell r="C236">
            <v>562909</v>
          </cell>
          <cell r="D236">
            <v>562909</v>
          </cell>
          <cell r="E236">
            <v>562909</v>
          </cell>
          <cell r="F236">
            <v>562909</v>
          </cell>
          <cell r="G236">
            <v>562909</v>
          </cell>
        </row>
        <row r="237">
          <cell r="A237" t="str">
            <v>DESCRIPCIÓN</v>
          </cell>
          <cell r="B237">
            <v>562909</v>
          </cell>
          <cell r="C237">
            <v>562909</v>
          </cell>
          <cell r="D237">
            <v>562909</v>
          </cell>
          <cell r="E237">
            <v>562909</v>
          </cell>
          <cell r="F237" t="str">
            <v>PORCENTAJE</v>
          </cell>
          <cell r="G237" t="str">
            <v>VALOR TOTAL</v>
          </cell>
        </row>
        <row r="238">
          <cell r="A238" t="str">
            <v>ADMINISTRACION</v>
          </cell>
          <cell r="B238">
            <v>562909</v>
          </cell>
          <cell r="C238">
            <v>562909</v>
          </cell>
          <cell r="D238">
            <v>562909</v>
          </cell>
          <cell r="E238">
            <v>562909</v>
          </cell>
          <cell r="F238">
            <v>0.23780000000000001</v>
          </cell>
          <cell r="G238">
            <v>133859.76020000002</v>
          </cell>
        </row>
        <row r="239">
          <cell r="A239" t="str">
            <v>IMPREVISTOS</v>
          </cell>
          <cell r="B239">
            <v>133859.75</v>
          </cell>
          <cell r="C239">
            <v>133859.75</v>
          </cell>
          <cell r="D239">
            <v>133859.75</v>
          </cell>
          <cell r="E239">
            <v>133859.75</v>
          </cell>
          <cell r="F239" t="str">
            <v/>
          </cell>
          <cell r="G239" t="str">
            <v/>
          </cell>
        </row>
        <row r="240">
          <cell r="A240" t="str">
            <v>UTILIDADES</v>
          </cell>
          <cell r="B240">
            <v>133859.75</v>
          </cell>
          <cell r="C240">
            <v>133859.75</v>
          </cell>
          <cell r="D240">
            <v>133859.75</v>
          </cell>
          <cell r="E240">
            <v>133859.75</v>
          </cell>
          <cell r="F240">
            <v>0.05</v>
          </cell>
          <cell r="G240">
            <v>28145.45</v>
          </cell>
        </row>
        <row r="241">
          <cell r="A241" t="str">
            <v>TOTAL COSTO INDIRECTO</v>
          </cell>
          <cell r="B241">
            <v>28145.4375</v>
          </cell>
          <cell r="C241">
            <v>28145.4375</v>
          </cell>
          <cell r="D241">
            <v>28145.4375</v>
          </cell>
          <cell r="E241">
            <v>28145.4375</v>
          </cell>
          <cell r="F241">
            <v>0.2878</v>
          </cell>
          <cell r="G241">
            <v>162005</v>
          </cell>
        </row>
        <row r="242">
          <cell r="A242">
            <v>162005</v>
          </cell>
          <cell r="B242">
            <v>162005</v>
          </cell>
          <cell r="C242">
            <v>162005</v>
          </cell>
          <cell r="D242">
            <v>162005</v>
          </cell>
          <cell r="E242">
            <v>162005</v>
          </cell>
          <cell r="F242">
            <v>162005</v>
          </cell>
          <cell r="G242">
            <v>162005</v>
          </cell>
        </row>
        <row r="243">
          <cell r="A243" t="str">
            <v>PRECIO UNITARIO TOTAL APROXIMADO AL PESO</v>
          </cell>
          <cell r="B243">
            <v>162005</v>
          </cell>
          <cell r="C243">
            <v>162005</v>
          </cell>
          <cell r="D243">
            <v>162005</v>
          </cell>
          <cell r="E243">
            <v>162005</v>
          </cell>
          <cell r="F243">
            <v>162005</v>
          </cell>
          <cell r="G243">
            <v>724914</v>
          </cell>
        </row>
        <row r="244">
          <cell r="A244">
            <v>724914</v>
          </cell>
          <cell r="B244">
            <v>724914</v>
          </cell>
          <cell r="C244">
            <v>724914</v>
          </cell>
          <cell r="D244">
            <v>724914</v>
          </cell>
          <cell r="E244">
            <v>724914</v>
          </cell>
          <cell r="F244">
            <v>724914</v>
          </cell>
          <cell r="G244">
            <v>724914</v>
          </cell>
        </row>
        <row r="245">
          <cell r="A245">
            <v>724914</v>
          </cell>
          <cell r="B245">
            <v>724914</v>
          </cell>
          <cell r="C245">
            <v>724914</v>
          </cell>
          <cell r="D245">
            <v>724914</v>
          </cell>
          <cell r="E245">
            <v>724914</v>
          </cell>
          <cell r="F245">
            <v>724914</v>
          </cell>
          <cell r="G245">
            <v>724914</v>
          </cell>
        </row>
        <row r="246">
          <cell r="A246">
            <v>724914</v>
          </cell>
          <cell r="B246" t="str">
            <v>SECRETARIA DE PLANEACIÓN E INFRAESTRUCTURA</v>
          </cell>
          <cell r="C246">
            <v>724914</v>
          </cell>
          <cell r="D246">
            <v>724914</v>
          </cell>
          <cell r="E246">
            <v>724914</v>
          </cell>
          <cell r="F246">
            <v>724914</v>
          </cell>
          <cell r="G246">
            <v>724914</v>
          </cell>
        </row>
        <row r="247">
          <cell r="A247">
            <v>724914</v>
          </cell>
          <cell r="B247">
            <v>724914</v>
          </cell>
          <cell r="C247">
            <v>724914</v>
          </cell>
          <cell r="D247">
            <v>724914</v>
          </cell>
          <cell r="E247">
            <v>724914</v>
          </cell>
          <cell r="F247">
            <v>724914</v>
          </cell>
          <cell r="G247">
            <v>724914</v>
          </cell>
        </row>
        <row r="248">
          <cell r="A248">
            <v>724914</v>
          </cell>
          <cell r="B248">
            <v>724914</v>
          </cell>
          <cell r="C248">
            <v>724914</v>
          </cell>
          <cell r="D248" t="str">
            <v>FIRMA RESPONSABLE</v>
          </cell>
          <cell r="E248">
            <v>724914</v>
          </cell>
          <cell r="F248">
            <v>724914</v>
          </cell>
          <cell r="G248">
            <v>724914</v>
          </cell>
        </row>
        <row r="250">
          <cell r="A250" t="str">
            <v>DEPARTAMENTO DE ANTIOQUIA</v>
          </cell>
          <cell r="B250">
            <v>724914</v>
          </cell>
          <cell r="C250">
            <v>724914</v>
          </cell>
          <cell r="D250">
            <v>724914</v>
          </cell>
          <cell r="E250">
            <v>724914</v>
          </cell>
          <cell r="F250" t="str">
            <v/>
          </cell>
          <cell r="G250">
            <v>724914</v>
          </cell>
        </row>
        <row r="251">
          <cell r="A251" t="str">
            <v>MUNICIPIO DE DABEIBA</v>
          </cell>
          <cell r="B251">
            <v>724914</v>
          </cell>
          <cell r="C251">
            <v>724914</v>
          </cell>
          <cell r="D251">
            <v>724914</v>
          </cell>
          <cell r="E251">
            <v>724914</v>
          </cell>
          <cell r="F251">
            <v>724914</v>
          </cell>
          <cell r="G251">
            <v>724914</v>
          </cell>
        </row>
        <row r="252">
          <cell r="A252" t="str">
            <v>CONSTRUCCION DE MUROS DE CONTENCION EN CONCRETO REFORZADO PARA EMERGENCIA EN LA VIA QUE CONDUCE AL CORREGIMIENTO DE URAMA  KM 0+22 (SECTOR LOS COCOS)  EN EL MUNICIPIO DE DABEIBA ANTIOQUIA.</v>
          </cell>
          <cell r="B252">
            <v>724914</v>
          </cell>
          <cell r="C252">
            <v>724914</v>
          </cell>
          <cell r="D252">
            <v>724914</v>
          </cell>
          <cell r="E252">
            <v>724914</v>
          </cell>
          <cell r="F252">
            <v>724914</v>
          </cell>
          <cell r="G252">
            <v>724914</v>
          </cell>
        </row>
        <row r="253">
          <cell r="A253">
            <v>724914</v>
          </cell>
          <cell r="B253">
            <v>724914</v>
          </cell>
          <cell r="C253">
            <v>724914</v>
          </cell>
          <cell r="D253">
            <v>724914</v>
          </cell>
          <cell r="E253">
            <v>724914</v>
          </cell>
          <cell r="F253">
            <v>724914</v>
          </cell>
          <cell r="G253">
            <v>724914</v>
          </cell>
        </row>
        <row r="254">
          <cell r="A254" t="str">
            <v>ANÁLISIS DE PRECIOS UNITARIOS</v>
          </cell>
          <cell r="B254">
            <v>724914</v>
          </cell>
          <cell r="C254">
            <v>724914</v>
          </cell>
          <cell r="D254">
            <v>724914</v>
          </cell>
          <cell r="E254">
            <v>724914</v>
          </cell>
          <cell r="F254">
            <v>724914</v>
          </cell>
          <cell r="G254">
            <v>724914</v>
          </cell>
        </row>
        <row r="255">
          <cell r="A255">
            <v>724914</v>
          </cell>
          <cell r="B255">
            <v>724914</v>
          </cell>
          <cell r="C255">
            <v>724914</v>
          </cell>
          <cell r="D255">
            <v>724914</v>
          </cell>
          <cell r="E255">
            <v>724914</v>
          </cell>
          <cell r="F255">
            <v>724914</v>
          </cell>
          <cell r="G255">
            <v>724914</v>
          </cell>
        </row>
        <row r="256">
          <cell r="A256" t="str">
            <v>ITEM</v>
          </cell>
          <cell r="B256" t="str">
            <v>DESCRIPCIÓN</v>
          </cell>
          <cell r="C256">
            <v>724914</v>
          </cell>
          <cell r="D256">
            <v>724914</v>
          </cell>
          <cell r="E256" t="str">
            <v>UNIDAD</v>
          </cell>
          <cell r="F256" t="str">
            <v>CANTIDAD</v>
          </cell>
          <cell r="G256" t="str">
            <v>COSTO DIRECTO</v>
          </cell>
        </row>
        <row r="257">
          <cell r="A257" t="str">
            <v>MA005</v>
          </cell>
          <cell r="B257" t="str">
            <v>CONCRETO 4000 PSI (280 MPA) EN OBRA</v>
          </cell>
          <cell r="C257">
            <v>724914</v>
          </cell>
          <cell r="D257">
            <v>724914</v>
          </cell>
          <cell r="E257" t="str">
            <v>M3</v>
          </cell>
          <cell r="F257" t="str">
            <v>N.D</v>
          </cell>
          <cell r="G257">
            <v>631099</v>
          </cell>
        </row>
        <row r="258">
          <cell r="A258">
            <v>631099</v>
          </cell>
          <cell r="B258">
            <v>631099</v>
          </cell>
          <cell r="C258">
            <v>631099</v>
          </cell>
          <cell r="D258">
            <v>631099</v>
          </cell>
          <cell r="E258">
            <v>631099</v>
          </cell>
          <cell r="F258">
            <v>631099</v>
          </cell>
          <cell r="G258">
            <v>631099</v>
          </cell>
        </row>
        <row r="259">
          <cell r="A259" t="str">
            <v>1. COSTOS DIRECTOS</v>
          </cell>
          <cell r="B259">
            <v>631099</v>
          </cell>
          <cell r="C259">
            <v>631099</v>
          </cell>
          <cell r="D259">
            <v>631099</v>
          </cell>
          <cell r="E259">
            <v>631099</v>
          </cell>
          <cell r="F259">
            <v>631099</v>
          </cell>
          <cell r="G259">
            <v>631099</v>
          </cell>
        </row>
        <row r="260">
          <cell r="A260">
            <v>631099</v>
          </cell>
          <cell r="B260">
            <v>631099</v>
          </cell>
          <cell r="C260">
            <v>631099</v>
          </cell>
          <cell r="D260">
            <v>631099</v>
          </cell>
          <cell r="E260">
            <v>631099</v>
          </cell>
          <cell r="F260">
            <v>631099</v>
          </cell>
          <cell r="G260">
            <v>631099</v>
          </cell>
        </row>
        <row r="261">
          <cell r="A261" t="str">
            <v>I. EQUIPO</v>
          </cell>
          <cell r="B261">
            <v>631099</v>
          </cell>
          <cell r="C261">
            <v>631099</v>
          </cell>
          <cell r="D261">
            <v>631099</v>
          </cell>
          <cell r="E261">
            <v>631099</v>
          </cell>
          <cell r="F261">
            <v>631099</v>
          </cell>
          <cell r="G261">
            <v>631099</v>
          </cell>
        </row>
        <row r="262">
          <cell r="A262" t="str">
            <v>CÓDIGO</v>
          </cell>
          <cell r="B262" t="str">
            <v>DESCRIPCIÓN</v>
          </cell>
          <cell r="C262">
            <v>631099</v>
          </cell>
          <cell r="D262" t="str">
            <v>UNIDAD</v>
          </cell>
          <cell r="E262" t="str">
            <v>TARIFA</v>
          </cell>
          <cell r="F262" t="str">
            <v>RENDIMIENTO</v>
          </cell>
          <cell r="G262" t="str">
            <v>VR. UNITARIO</v>
          </cell>
        </row>
        <row r="263">
          <cell r="A263" t="str">
            <v>EQ004</v>
          </cell>
          <cell r="B263" t="str">
            <v>CONCRETADORA 1.5 SACOS A GASOLINA</v>
          </cell>
          <cell r="C263">
            <v>631099</v>
          </cell>
          <cell r="D263" t="str">
            <v>DÍA</v>
          </cell>
          <cell r="E263">
            <v>62000</v>
          </cell>
          <cell r="F263">
            <v>6</v>
          </cell>
          <cell r="G263">
            <v>10333.333333333334</v>
          </cell>
        </row>
        <row r="264">
          <cell r="A264" t="str">
            <v>EQ001</v>
          </cell>
          <cell r="B264" t="str">
            <v>HERRAMIENTA MENOR (10% DE LA MANO DE OBRA)</v>
          </cell>
          <cell r="C264">
            <v>10333.328125</v>
          </cell>
          <cell r="D264" t="str">
            <v>%</v>
          </cell>
          <cell r="E264">
            <v>0.1</v>
          </cell>
          <cell r="F264">
            <v>70559.666666666657</v>
          </cell>
          <cell r="G264">
            <v>7055.9666666666662</v>
          </cell>
        </row>
        <row r="265">
          <cell r="A265">
            <v>7055.96484375</v>
          </cell>
          <cell r="B265">
            <v>7055.96484375</v>
          </cell>
          <cell r="C265">
            <v>7055.96484375</v>
          </cell>
          <cell r="D265">
            <v>7055.96484375</v>
          </cell>
          <cell r="E265">
            <v>7055.96484375</v>
          </cell>
          <cell r="F265" t="str">
            <v>SUBTOTAL</v>
          </cell>
          <cell r="G265">
            <v>17389.3</v>
          </cell>
        </row>
        <row r="266">
          <cell r="A266">
            <v>17389.296875</v>
          </cell>
          <cell r="B266">
            <v>17389.296875</v>
          </cell>
          <cell r="C266">
            <v>17389.296875</v>
          </cell>
          <cell r="D266">
            <v>17389.296875</v>
          </cell>
          <cell r="E266">
            <v>17389.296875</v>
          </cell>
          <cell r="F266">
            <v>17389.296875</v>
          </cell>
          <cell r="G266">
            <v>17389.296875</v>
          </cell>
        </row>
        <row r="267">
          <cell r="A267" t="str">
            <v>II. MATERIALES</v>
          </cell>
          <cell r="B267">
            <v>17389.296875</v>
          </cell>
          <cell r="C267">
            <v>17389.296875</v>
          </cell>
          <cell r="D267">
            <v>17389.296875</v>
          </cell>
          <cell r="E267">
            <v>17389.296875</v>
          </cell>
          <cell r="F267">
            <v>17389.296875</v>
          </cell>
          <cell r="G267">
            <v>17389.296875</v>
          </cell>
        </row>
        <row r="268">
          <cell r="A268" t="str">
            <v>CÓDIGO</v>
          </cell>
          <cell r="B268" t="str">
            <v>DESCRIPCIÓN</v>
          </cell>
          <cell r="C268" t="str">
            <v>UNIDAD</v>
          </cell>
          <cell r="D268" t="str">
            <v>CANTIDAD</v>
          </cell>
          <cell r="E268" t="str">
            <v>DESP.</v>
          </cell>
          <cell r="F268" t="str">
            <v>PRECIO UNIT.</v>
          </cell>
          <cell r="G268" t="str">
            <v>VR. UNITARIO</v>
          </cell>
        </row>
        <row r="269">
          <cell r="A269" t="str">
            <v>MA020</v>
          </cell>
          <cell r="B269" t="str">
            <v>CEMENTO GRIS (50 KG) PORTLAND TIPO I</v>
          </cell>
          <cell r="C269" t="str">
            <v>SC</v>
          </cell>
          <cell r="D269">
            <v>10</v>
          </cell>
          <cell r="E269">
            <v>0.05</v>
          </cell>
          <cell r="F269">
            <v>39000</v>
          </cell>
          <cell r="G269">
            <v>409500</v>
          </cell>
        </row>
        <row r="270">
          <cell r="A270" t="str">
            <v>MA024</v>
          </cell>
          <cell r="B270" t="str">
            <v xml:space="preserve">MATERIAL MIXTO DE RIO -  </v>
          </cell>
          <cell r="C270" t="str">
            <v>M3</v>
          </cell>
          <cell r="D270">
            <v>1.5</v>
          </cell>
          <cell r="E270">
            <v>0.05</v>
          </cell>
          <cell r="F270">
            <v>50000</v>
          </cell>
          <cell r="G270">
            <v>78750</v>
          </cell>
        </row>
        <row r="271">
          <cell r="A271" t="str">
            <v>MA025</v>
          </cell>
          <cell r="B271" t="str">
            <v>AGUA</v>
          </cell>
          <cell r="C271" t="str">
            <v>LT</v>
          </cell>
          <cell r="D271">
            <v>180</v>
          </cell>
          <cell r="E271">
            <v>0.1</v>
          </cell>
          <cell r="F271">
            <v>50</v>
          </cell>
          <cell r="G271">
            <v>9900</v>
          </cell>
        </row>
        <row r="272">
          <cell r="A272">
            <v>9900</v>
          </cell>
          <cell r="B272">
            <v>9900</v>
          </cell>
          <cell r="C272">
            <v>9900</v>
          </cell>
          <cell r="D272">
            <v>9900</v>
          </cell>
          <cell r="E272">
            <v>9900</v>
          </cell>
          <cell r="F272" t="str">
            <v>SUBTOTAL</v>
          </cell>
          <cell r="G272">
            <v>498150</v>
          </cell>
        </row>
        <row r="273">
          <cell r="A273">
            <v>498150</v>
          </cell>
          <cell r="B273">
            <v>498150</v>
          </cell>
          <cell r="C273">
            <v>498150</v>
          </cell>
          <cell r="D273">
            <v>498150</v>
          </cell>
          <cell r="E273">
            <v>498150</v>
          </cell>
          <cell r="F273">
            <v>498150</v>
          </cell>
          <cell r="G273">
            <v>498150</v>
          </cell>
        </row>
        <row r="274">
          <cell r="A274" t="str">
            <v>III. TRANSPORTES</v>
          </cell>
          <cell r="B274">
            <v>498150</v>
          </cell>
          <cell r="C274">
            <v>498150</v>
          </cell>
          <cell r="D274">
            <v>498150</v>
          </cell>
          <cell r="E274">
            <v>498150</v>
          </cell>
          <cell r="F274">
            <v>498150</v>
          </cell>
          <cell r="G274">
            <v>498150</v>
          </cell>
        </row>
        <row r="275">
          <cell r="A275" t="str">
            <v>CÓDIGO</v>
          </cell>
          <cell r="B275" t="str">
            <v>DESCRIPCIÓN</v>
          </cell>
          <cell r="C275" t="str">
            <v>TIPO</v>
          </cell>
          <cell r="D275" t="str">
            <v>VOLUMEN/PESO</v>
          </cell>
          <cell r="E275" t="str">
            <v>DISTANCIA</v>
          </cell>
          <cell r="F275" t="str">
            <v>TARIFA</v>
          </cell>
          <cell r="G275" t="str">
            <v>VR. UNITARIO</v>
          </cell>
        </row>
        <row r="276">
          <cell r="A276" t="str">
            <v/>
          </cell>
          <cell r="B276">
            <v>498150</v>
          </cell>
          <cell r="C276">
            <v>498150</v>
          </cell>
          <cell r="D276">
            <v>498150</v>
          </cell>
          <cell r="E276">
            <v>498150</v>
          </cell>
          <cell r="F276" t="str">
            <v/>
          </cell>
          <cell r="G276" t="str">
            <v/>
          </cell>
        </row>
        <row r="277">
          <cell r="A277" t="str">
            <v>TR001</v>
          </cell>
          <cell r="B277" t="str">
            <v>TRANSPORTE DE INSUMOS GENERALES 0-1KM</v>
          </cell>
          <cell r="C277" t="str">
            <v>INSUMOS</v>
          </cell>
          <cell r="D277">
            <v>0.48128342245989308</v>
          </cell>
          <cell r="E277">
            <v>22</v>
          </cell>
          <cell r="F277">
            <v>4250</v>
          </cell>
          <cell r="G277">
            <v>45000.000000000007</v>
          </cell>
        </row>
        <row r="278">
          <cell r="A278">
            <v>45000</v>
          </cell>
          <cell r="B278">
            <v>45000</v>
          </cell>
          <cell r="C278">
            <v>45000</v>
          </cell>
          <cell r="D278">
            <v>45000</v>
          </cell>
          <cell r="E278">
            <v>45000</v>
          </cell>
          <cell r="F278" t="str">
            <v>SUBTOTAL</v>
          </cell>
          <cell r="G278">
            <v>45000.000000000007</v>
          </cell>
        </row>
        <row r="279">
          <cell r="A279">
            <v>45000</v>
          </cell>
          <cell r="B279">
            <v>45000</v>
          </cell>
          <cell r="C279">
            <v>45000</v>
          </cell>
          <cell r="D279">
            <v>45000</v>
          </cell>
          <cell r="E279">
            <v>45000</v>
          </cell>
          <cell r="F279">
            <v>45000</v>
          </cell>
          <cell r="G279">
            <v>45000</v>
          </cell>
        </row>
        <row r="280">
          <cell r="A280" t="str">
            <v>IV. MANO DE OBRA</v>
          </cell>
          <cell r="B280">
            <v>45000</v>
          </cell>
          <cell r="C280">
            <v>45000</v>
          </cell>
          <cell r="D280">
            <v>45000</v>
          </cell>
          <cell r="E280">
            <v>45000</v>
          </cell>
          <cell r="F280">
            <v>45000</v>
          </cell>
          <cell r="G280">
            <v>45000</v>
          </cell>
        </row>
        <row r="281">
          <cell r="A281" t="str">
            <v>CÓDIGO</v>
          </cell>
          <cell r="B281" t="str">
            <v>CARGOS PERSONAL</v>
          </cell>
          <cell r="C281">
            <v>45000</v>
          </cell>
          <cell r="D281" t="str">
            <v>CANTIDAD</v>
          </cell>
          <cell r="E281" t="str">
            <v>JORNAL TOTAL</v>
          </cell>
          <cell r="F281" t="str">
            <v>RENDIMIENTO</v>
          </cell>
          <cell r="G281" t="str">
            <v>VR. UNITARIO</v>
          </cell>
        </row>
        <row r="282">
          <cell r="A282" t="str">
            <v>MO033</v>
          </cell>
          <cell r="B282" t="str">
            <v>OPERADOR EQUIPO LIVIANO</v>
          </cell>
          <cell r="C282">
            <v>45000</v>
          </cell>
          <cell r="D282">
            <v>1</v>
          </cell>
          <cell r="E282">
            <v>94854</v>
          </cell>
          <cell r="F282">
            <v>6</v>
          </cell>
          <cell r="G282">
            <v>15809</v>
          </cell>
        </row>
        <row r="283">
          <cell r="A283" t="str">
            <v>MO032</v>
          </cell>
          <cell r="B283" t="str">
            <v>AYUDANTE RASO</v>
          </cell>
          <cell r="C283">
            <v>15809</v>
          </cell>
          <cell r="D283">
            <v>4</v>
          </cell>
          <cell r="E283">
            <v>82126</v>
          </cell>
          <cell r="F283">
            <v>6</v>
          </cell>
          <cell r="G283">
            <v>54750.666666666664</v>
          </cell>
        </row>
        <row r="284">
          <cell r="A284">
            <v>54750.65625</v>
          </cell>
          <cell r="B284">
            <v>54750.65625</v>
          </cell>
          <cell r="C284">
            <v>54750.65625</v>
          </cell>
          <cell r="D284">
            <v>54750.65625</v>
          </cell>
          <cell r="E284">
            <v>54750.65625</v>
          </cell>
          <cell r="F284">
            <v>54750.65625</v>
          </cell>
          <cell r="G284" t="str">
            <v/>
          </cell>
        </row>
        <row r="285">
          <cell r="A285" t="str">
            <v/>
          </cell>
          <cell r="B285">
            <v>54750.65625</v>
          </cell>
          <cell r="C285">
            <v>54750.65625</v>
          </cell>
          <cell r="D285">
            <v>54750.65625</v>
          </cell>
          <cell r="E285" t="str">
            <v/>
          </cell>
          <cell r="F285" t="str">
            <v/>
          </cell>
          <cell r="G285" t="str">
            <v/>
          </cell>
        </row>
        <row r="286">
          <cell r="A286">
            <v>54750.65625</v>
          </cell>
          <cell r="B286">
            <v>54750.65625</v>
          </cell>
          <cell r="C286">
            <v>54750.65625</v>
          </cell>
          <cell r="D286">
            <v>54750.65625</v>
          </cell>
          <cell r="E286">
            <v>54750.65625</v>
          </cell>
          <cell r="F286" t="str">
            <v>SUBTOTAL</v>
          </cell>
          <cell r="G286">
            <v>70559.666666666657</v>
          </cell>
        </row>
        <row r="287">
          <cell r="A287">
            <v>70559.625</v>
          </cell>
          <cell r="B287">
            <v>70559.625</v>
          </cell>
          <cell r="C287">
            <v>70559.625</v>
          </cell>
          <cell r="D287">
            <v>70559.625</v>
          </cell>
          <cell r="E287">
            <v>70559.625</v>
          </cell>
          <cell r="F287">
            <v>70559.625</v>
          </cell>
          <cell r="G287">
            <v>70559.625</v>
          </cell>
        </row>
        <row r="288">
          <cell r="A288" t="str">
            <v>V. SERVICIOS</v>
          </cell>
          <cell r="B288">
            <v>70559.625</v>
          </cell>
          <cell r="C288">
            <v>70559.625</v>
          </cell>
          <cell r="D288">
            <v>70559.625</v>
          </cell>
          <cell r="E288">
            <v>70559.625</v>
          </cell>
          <cell r="F288">
            <v>70559.625</v>
          </cell>
          <cell r="G288">
            <v>70559.625</v>
          </cell>
        </row>
        <row r="289">
          <cell r="A289" t="str">
            <v>CÓDIGO</v>
          </cell>
          <cell r="B289" t="str">
            <v>DESCRIPCIÓN</v>
          </cell>
          <cell r="C289">
            <v>70559.625</v>
          </cell>
          <cell r="D289" t="str">
            <v>UNIDAD</v>
          </cell>
          <cell r="E289" t="str">
            <v>CANTIDAD</v>
          </cell>
          <cell r="F289" t="str">
            <v>PRECIO UNIT.</v>
          </cell>
          <cell r="G289" t="str">
            <v>VR. UNITARIO</v>
          </cell>
        </row>
        <row r="290">
          <cell r="A290" t="str">
            <v/>
          </cell>
          <cell r="B290">
            <v>70559.625</v>
          </cell>
          <cell r="C290">
            <v>70559.625</v>
          </cell>
          <cell r="D290" t="str">
            <v/>
          </cell>
          <cell r="E290">
            <v>1</v>
          </cell>
          <cell r="F290" t="str">
            <v/>
          </cell>
          <cell r="G290" t="str">
            <v/>
          </cell>
        </row>
        <row r="291">
          <cell r="A291" t="str">
            <v/>
          </cell>
          <cell r="B291">
            <v>1</v>
          </cell>
          <cell r="C291">
            <v>1</v>
          </cell>
          <cell r="D291" t="str">
            <v/>
          </cell>
          <cell r="E291">
            <v>1</v>
          </cell>
          <cell r="F291" t="str">
            <v/>
          </cell>
          <cell r="G291" t="str">
            <v/>
          </cell>
        </row>
        <row r="292">
          <cell r="A292" t="str">
            <v/>
          </cell>
          <cell r="B292">
            <v>1</v>
          </cell>
          <cell r="C292">
            <v>1</v>
          </cell>
          <cell r="D292" t="str">
            <v/>
          </cell>
          <cell r="E292">
            <v>1</v>
          </cell>
          <cell r="F292" t="str">
            <v/>
          </cell>
          <cell r="G292" t="str">
            <v/>
          </cell>
        </row>
        <row r="293">
          <cell r="A293">
            <v>1</v>
          </cell>
          <cell r="B293">
            <v>1</v>
          </cell>
          <cell r="C293">
            <v>1</v>
          </cell>
          <cell r="D293">
            <v>1</v>
          </cell>
          <cell r="E293">
            <v>1</v>
          </cell>
          <cell r="F293" t="str">
            <v>SUBTOTAL</v>
          </cell>
          <cell r="G293" t="str">
            <v/>
          </cell>
        </row>
        <row r="294">
          <cell r="A294">
            <v>1</v>
          </cell>
          <cell r="B294">
            <v>1</v>
          </cell>
          <cell r="C294">
            <v>1</v>
          </cell>
          <cell r="D294">
            <v>1</v>
          </cell>
          <cell r="E294">
            <v>1</v>
          </cell>
          <cell r="F294">
            <v>1</v>
          </cell>
          <cell r="G294">
            <v>1</v>
          </cell>
        </row>
        <row r="295">
          <cell r="A295" t="str">
            <v>TOTAL COSTO DIRECTO</v>
          </cell>
          <cell r="B295">
            <v>1</v>
          </cell>
          <cell r="C295">
            <v>1</v>
          </cell>
          <cell r="D295">
            <v>1</v>
          </cell>
          <cell r="E295">
            <v>1</v>
          </cell>
          <cell r="F295">
            <v>1</v>
          </cell>
          <cell r="G295">
            <v>631099</v>
          </cell>
        </row>
        <row r="296">
          <cell r="A296">
            <v>631099</v>
          </cell>
          <cell r="B296">
            <v>631099</v>
          </cell>
          <cell r="C296">
            <v>631099</v>
          </cell>
          <cell r="D296">
            <v>631099</v>
          </cell>
          <cell r="E296">
            <v>631099</v>
          </cell>
          <cell r="F296">
            <v>631099</v>
          </cell>
          <cell r="G296">
            <v>631099</v>
          </cell>
        </row>
        <row r="297">
          <cell r="A297" t="str">
            <v>2. COSTOS INDIRECTOS</v>
          </cell>
          <cell r="B297">
            <v>631099</v>
          </cell>
          <cell r="C297">
            <v>631099</v>
          </cell>
          <cell r="D297">
            <v>631099</v>
          </cell>
          <cell r="E297">
            <v>631099</v>
          </cell>
          <cell r="F297">
            <v>631099</v>
          </cell>
          <cell r="G297">
            <v>631099</v>
          </cell>
        </row>
        <row r="298">
          <cell r="A298">
            <v>631099</v>
          </cell>
          <cell r="B298">
            <v>631099</v>
          </cell>
          <cell r="C298">
            <v>631099</v>
          </cell>
          <cell r="D298">
            <v>631099</v>
          </cell>
          <cell r="E298">
            <v>631099</v>
          </cell>
          <cell r="F298">
            <v>631099</v>
          </cell>
          <cell r="G298">
            <v>631099</v>
          </cell>
        </row>
        <row r="299">
          <cell r="A299" t="str">
            <v>DESCRIPCIÓN</v>
          </cell>
          <cell r="B299">
            <v>631099</v>
          </cell>
          <cell r="C299">
            <v>631099</v>
          </cell>
          <cell r="D299">
            <v>631099</v>
          </cell>
          <cell r="E299">
            <v>631099</v>
          </cell>
          <cell r="F299" t="str">
            <v>PORCENTAJE</v>
          </cell>
          <cell r="G299" t="str">
            <v>VALOR TOTAL</v>
          </cell>
        </row>
        <row r="300">
          <cell r="A300" t="str">
            <v>ADMINISTRACION</v>
          </cell>
          <cell r="B300">
            <v>631099</v>
          </cell>
          <cell r="C300">
            <v>631099</v>
          </cell>
          <cell r="D300">
            <v>631099</v>
          </cell>
          <cell r="E300">
            <v>631099</v>
          </cell>
          <cell r="F300">
            <v>0.23780000000000001</v>
          </cell>
          <cell r="G300">
            <v>150075.34220000001</v>
          </cell>
        </row>
        <row r="301">
          <cell r="A301" t="str">
            <v>IMPREVISTOS</v>
          </cell>
          <cell r="B301">
            <v>150075.25</v>
          </cell>
          <cell r="C301">
            <v>150075.25</v>
          </cell>
          <cell r="D301">
            <v>150075.25</v>
          </cell>
          <cell r="E301">
            <v>150075.25</v>
          </cell>
          <cell r="F301" t="str">
            <v/>
          </cell>
          <cell r="G301" t="str">
            <v/>
          </cell>
        </row>
        <row r="302">
          <cell r="A302" t="str">
            <v>UTILIDADES</v>
          </cell>
          <cell r="B302">
            <v>150075.25</v>
          </cell>
          <cell r="C302">
            <v>150075.25</v>
          </cell>
          <cell r="D302">
            <v>150075.25</v>
          </cell>
          <cell r="E302">
            <v>150075.25</v>
          </cell>
          <cell r="F302">
            <v>0.05</v>
          </cell>
          <cell r="G302">
            <v>31554.95</v>
          </cell>
        </row>
        <row r="303">
          <cell r="A303" t="str">
            <v>TOTAL COSTO INDIRECTO</v>
          </cell>
          <cell r="B303">
            <v>31554.9375</v>
          </cell>
          <cell r="C303">
            <v>31554.9375</v>
          </cell>
          <cell r="D303">
            <v>31554.9375</v>
          </cell>
          <cell r="E303">
            <v>31554.9375</v>
          </cell>
          <cell r="F303">
            <v>0.2878</v>
          </cell>
          <cell r="G303">
            <v>181630</v>
          </cell>
        </row>
        <row r="304">
          <cell r="A304">
            <v>181630</v>
          </cell>
          <cell r="B304">
            <v>181630</v>
          </cell>
          <cell r="C304">
            <v>181630</v>
          </cell>
          <cell r="D304">
            <v>181630</v>
          </cell>
          <cell r="E304">
            <v>181630</v>
          </cell>
          <cell r="F304">
            <v>181630</v>
          </cell>
          <cell r="G304">
            <v>181630</v>
          </cell>
        </row>
        <row r="305">
          <cell r="A305" t="str">
            <v>PRECIO UNITARIO TOTAL APROXIMADO AL PESO</v>
          </cell>
          <cell r="B305">
            <v>181630</v>
          </cell>
          <cell r="C305">
            <v>181630</v>
          </cell>
          <cell r="D305">
            <v>181630</v>
          </cell>
          <cell r="E305">
            <v>181630</v>
          </cell>
          <cell r="F305">
            <v>181630</v>
          </cell>
          <cell r="G305">
            <v>812729</v>
          </cell>
        </row>
        <row r="306">
          <cell r="A306">
            <v>812729</v>
          </cell>
          <cell r="B306">
            <v>812729</v>
          </cell>
          <cell r="C306">
            <v>812729</v>
          </cell>
          <cell r="D306">
            <v>812729</v>
          </cell>
          <cell r="E306">
            <v>812729</v>
          </cell>
          <cell r="F306">
            <v>812729</v>
          </cell>
          <cell r="G306">
            <v>812729</v>
          </cell>
        </row>
        <row r="307">
          <cell r="A307">
            <v>812729</v>
          </cell>
          <cell r="B307">
            <v>812729</v>
          </cell>
          <cell r="C307">
            <v>812729</v>
          </cell>
          <cell r="D307">
            <v>812729</v>
          </cell>
          <cell r="E307">
            <v>812729</v>
          </cell>
          <cell r="F307">
            <v>812729</v>
          </cell>
          <cell r="G307">
            <v>812729</v>
          </cell>
        </row>
        <row r="308">
          <cell r="A308">
            <v>812729</v>
          </cell>
          <cell r="B308" t="str">
            <v>SECRETARIA DE PLANEACIÓN E INFRAESTRUCTURA</v>
          </cell>
          <cell r="C308">
            <v>812729</v>
          </cell>
          <cell r="D308">
            <v>812729</v>
          </cell>
          <cell r="E308">
            <v>812729</v>
          </cell>
          <cell r="F308">
            <v>812729</v>
          </cell>
          <cell r="G308">
            <v>812729</v>
          </cell>
        </row>
        <row r="309">
          <cell r="A309">
            <v>812729</v>
          </cell>
          <cell r="B309">
            <v>812729</v>
          </cell>
          <cell r="C309">
            <v>812729</v>
          </cell>
          <cell r="D309">
            <v>812729</v>
          </cell>
          <cell r="E309">
            <v>812729</v>
          </cell>
          <cell r="F309">
            <v>812729</v>
          </cell>
          <cell r="G309">
            <v>812729</v>
          </cell>
        </row>
        <row r="310">
          <cell r="A310">
            <v>812729</v>
          </cell>
          <cell r="B310">
            <v>812729</v>
          </cell>
          <cell r="C310">
            <v>812729</v>
          </cell>
          <cell r="D310" t="str">
            <v>FIRMA RESPONSABLE</v>
          </cell>
          <cell r="E310">
            <v>812729</v>
          </cell>
          <cell r="F310">
            <v>812729</v>
          </cell>
          <cell r="G310">
            <v>812729</v>
          </cell>
        </row>
        <row r="312">
          <cell r="A312" t="str">
            <v>DEPARTAMENTO DE ANTIOQUIA</v>
          </cell>
          <cell r="B312">
            <v>812729</v>
          </cell>
          <cell r="C312">
            <v>812729</v>
          </cell>
          <cell r="D312">
            <v>812729</v>
          </cell>
          <cell r="E312">
            <v>812729</v>
          </cell>
          <cell r="F312" t="str">
            <v/>
          </cell>
          <cell r="G312">
            <v>812729</v>
          </cell>
        </row>
        <row r="313">
          <cell r="A313" t="str">
            <v>MUNICIPIO DE DABEIBA</v>
          </cell>
          <cell r="B313">
            <v>812729</v>
          </cell>
          <cell r="C313">
            <v>812729</v>
          </cell>
          <cell r="D313">
            <v>812729</v>
          </cell>
          <cell r="E313">
            <v>812729</v>
          </cell>
          <cell r="F313">
            <v>812729</v>
          </cell>
          <cell r="G313">
            <v>812729</v>
          </cell>
        </row>
        <row r="314">
          <cell r="A314" t="str">
            <v>CONSTRUCCION DE MUROS DE CONTENCION EN CONCRETO REFORZADO PARA EMERGENCIA EN LA VIA QUE CONDUCE AL CORREGIMIENTO DE URAMA  KM 0+22 (SECTOR LOS COCOS)  EN EL MUNICIPIO DE DABEIBA ANTIOQUIA.</v>
          </cell>
          <cell r="B314">
            <v>812729</v>
          </cell>
          <cell r="C314">
            <v>812729</v>
          </cell>
          <cell r="D314">
            <v>812729</v>
          </cell>
          <cell r="E314">
            <v>812729</v>
          </cell>
          <cell r="F314">
            <v>812729</v>
          </cell>
          <cell r="G314">
            <v>812729</v>
          </cell>
        </row>
        <row r="315">
          <cell r="A315">
            <v>812729</v>
          </cell>
          <cell r="B315">
            <v>812729</v>
          </cell>
          <cell r="C315">
            <v>812729</v>
          </cell>
          <cell r="D315">
            <v>812729</v>
          </cell>
          <cell r="E315">
            <v>812729</v>
          </cell>
          <cell r="F315">
            <v>812729</v>
          </cell>
          <cell r="G315">
            <v>812729</v>
          </cell>
        </row>
        <row r="316">
          <cell r="A316" t="str">
            <v>ANÁLISIS DE PRECIOS UNITARIOS</v>
          </cell>
          <cell r="B316">
            <v>812729</v>
          </cell>
          <cell r="C316">
            <v>812729</v>
          </cell>
          <cell r="D316">
            <v>812729</v>
          </cell>
          <cell r="E316">
            <v>812729</v>
          </cell>
          <cell r="F316">
            <v>812729</v>
          </cell>
          <cell r="G316">
            <v>812729</v>
          </cell>
        </row>
        <row r="317">
          <cell r="A317">
            <v>812729</v>
          </cell>
          <cell r="B317">
            <v>812729</v>
          </cell>
          <cell r="C317">
            <v>812729</v>
          </cell>
          <cell r="D317">
            <v>812729</v>
          </cell>
          <cell r="E317">
            <v>812729</v>
          </cell>
          <cell r="F317">
            <v>812729</v>
          </cell>
          <cell r="G317">
            <v>812729</v>
          </cell>
        </row>
        <row r="318">
          <cell r="A318" t="str">
            <v>ITEM</v>
          </cell>
          <cell r="B318" t="str">
            <v>DESCRIPCIÓN</v>
          </cell>
          <cell r="C318">
            <v>812729</v>
          </cell>
          <cell r="D318">
            <v>812729</v>
          </cell>
          <cell r="E318" t="str">
            <v>UNIDAD</v>
          </cell>
          <cell r="F318" t="str">
            <v>CANTIDAD</v>
          </cell>
          <cell r="G318" t="str">
            <v>COSTO DIRECTO</v>
          </cell>
        </row>
        <row r="319">
          <cell r="A319" t="str">
            <v>MA006</v>
          </cell>
          <cell r="B319" t="str">
            <v>MORTERO 1:2 EN OBRA (REVOQUE)</v>
          </cell>
          <cell r="C319">
            <v>812729</v>
          </cell>
          <cell r="D319">
            <v>812729</v>
          </cell>
          <cell r="E319" t="str">
            <v>M3</v>
          </cell>
          <cell r="F319" t="str">
            <v>N.D</v>
          </cell>
          <cell r="G319">
            <v>562284</v>
          </cell>
        </row>
        <row r="320">
          <cell r="A320">
            <v>562284</v>
          </cell>
          <cell r="B320">
            <v>562284</v>
          </cell>
          <cell r="C320">
            <v>562284</v>
          </cell>
          <cell r="D320">
            <v>562284</v>
          </cell>
          <cell r="E320">
            <v>562284</v>
          </cell>
          <cell r="F320">
            <v>562284</v>
          </cell>
          <cell r="G320">
            <v>562284</v>
          </cell>
        </row>
        <row r="321">
          <cell r="A321" t="str">
            <v>1. COSTOS DIRECTOS</v>
          </cell>
          <cell r="B321">
            <v>562284</v>
          </cell>
          <cell r="C321">
            <v>562284</v>
          </cell>
          <cell r="D321">
            <v>562284</v>
          </cell>
          <cell r="E321">
            <v>562284</v>
          </cell>
          <cell r="F321">
            <v>562284</v>
          </cell>
          <cell r="G321">
            <v>562284</v>
          </cell>
        </row>
        <row r="322">
          <cell r="A322">
            <v>562284</v>
          </cell>
          <cell r="B322">
            <v>562284</v>
          </cell>
          <cell r="C322">
            <v>562284</v>
          </cell>
          <cell r="D322">
            <v>562284</v>
          </cell>
          <cell r="E322">
            <v>562284</v>
          </cell>
          <cell r="F322">
            <v>562284</v>
          </cell>
          <cell r="G322">
            <v>562284</v>
          </cell>
        </row>
        <row r="323">
          <cell r="A323" t="str">
            <v>I. EQUIPO</v>
          </cell>
          <cell r="B323">
            <v>562284</v>
          </cell>
          <cell r="C323">
            <v>562284</v>
          </cell>
          <cell r="D323">
            <v>562284</v>
          </cell>
          <cell r="E323">
            <v>562284</v>
          </cell>
          <cell r="F323">
            <v>562284</v>
          </cell>
          <cell r="G323">
            <v>562284</v>
          </cell>
        </row>
        <row r="324">
          <cell r="A324" t="str">
            <v>CÓDIGO</v>
          </cell>
          <cell r="B324" t="str">
            <v>DESCRIPCIÓN</v>
          </cell>
          <cell r="C324">
            <v>562284</v>
          </cell>
          <cell r="D324" t="str">
            <v>UNIDAD</v>
          </cell>
          <cell r="E324" t="str">
            <v>TARIFA</v>
          </cell>
          <cell r="F324" t="str">
            <v>RENDIMIENTO</v>
          </cell>
          <cell r="G324" t="str">
            <v>VR. UNITARIO</v>
          </cell>
        </row>
        <row r="325">
          <cell r="A325" t="str">
            <v>EQ004</v>
          </cell>
          <cell r="B325" t="str">
            <v>CONCRETADORA 1.5 SACOS A GASOLINA</v>
          </cell>
          <cell r="C325">
            <v>562284</v>
          </cell>
          <cell r="D325" t="str">
            <v>DÍA</v>
          </cell>
          <cell r="E325">
            <v>62000</v>
          </cell>
          <cell r="F325">
            <v>8</v>
          </cell>
          <cell r="G325">
            <v>7750</v>
          </cell>
        </row>
        <row r="326">
          <cell r="A326" t="str">
            <v>EQ001</v>
          </cell>
          <cell r="B326" t="str">
            <v>HERRAMIENTA MENOR (10% DE LA MANO DE OBRA)</v>
          </cell>
          <cell r="C326">
            <v>7750</v>
          </cell>
          <cell r="D326" t="str">
            <v>%</v>
          </cell>
          <cell r="E326">
            <v>0.1</v>
          </cell>
          <cell r="F326">
            <v>42654</v>
          </cell>
          <cell r="G326">
            <v>4265.4000000000005</v>
          </cell>
        </row>
        <row r="327">
          <cell r="A327">
            <v>4265.3984375</v>
          </cell>
          <cell r="B327">
            <v>4265.3984375</v>
          </cell>
          <cell r="C327">
            <v>4265.3984375</v>
          </cell>
          <cell r="D327">
            <v>4265.3984375</v>
          </cell>
          <cell r="E327">
            <v>4265.3984375</v>
          </cell>
          <cell r="F327" t="str">
            <v>SUBTOTAL</v>
          </cell>
          <cell r="G327">
            <v>12015.400000000001</v>
          </cell>
        </row>
        <row r="328">
          <cell r="A328">
            <v>12015.3984375</v>
          </cell>
          <cell r="B328">
            <v>12015.3984375</v>
          </cell>
          <cell r="C328">
            <v>12015.3984375</v>
          </cell>
          <cell r="D328">
            <v>12015.3984375</v>
          </cell>
          <cell r="E328">
            <v>12015.3984375</v>
          </cell>
          <cell r="F328">
            <v>12015.3984375</v>
          </cell>
          <cell r="G328">
            <v>12015.3984375</v>
          </cell>
        </row>
        <row r="329">
          <cell r="A329" t="str">
            <v>II. MATERIALES</v>
          </cell>
          <cell r="B329">
            <v>12015.3984375</v>
          </cell>
          <cell r="C329">
            <v>12015.3984375</v>
          </cell>
          <cell r="D329">
            <v>12015.3984375</v>
          </cell>
          <cell r="E329">
            <v>12015.3984375</v>
          </cell>
          <cell r="F329">
            <v>12015.3984375</v>
          </cell>
          <cell r="G329">
            <v>12015.3984375</v>
          </cell>
        </row>
        <row r="330">
          <cell r="A330" t="str">
            <v>CÓDIGO</v>
          </cell>
          <cell r="B330" t="str">
            <v>DESCRIPCIÓN</v>
          </cell>
          <cell r="C330" t="str">
            <v>UNIDAD</v>
          </cell>
          <cell r="D330" t="str">
            <v>CANTIDAD</v>
          </cell>
          <cell r="E330" t="str">
            <v>DESP.</v>
          </cell>
          <cell r="F330" t="str">
            <v>PRECIO UNIT.</v>
          </cell>
          <cell r="G330" t="str">
            <v>VR. UNITARIO</v>
          </cell>
        </row>
        <row r="331">
          <cell r="A331" t="str">
            <v>MA020</v>
          </cell>
          <cell r="B331" t="str">
            <v>CEMENTO GRIS (50 KG) PORTLAND TIPO I</v>
          </cell>
          <cell r="C331" t="str">
            <v>SC</v>
          </cell>
          <cell r="D331">
            <v>10.199999999999999</v>
          </cell>
          <cell r="E331">
            <v>0.05</v>
          </cell>
          <cell r="F331">
            <v>39000</v>
          </cell>
          <cell r="G331">
            <v>417690</v>
          </cell>
        </row>
        <row r="332">
          <cell r="A332" t="str">
            <v>MA022</v>
          </cell>
          <cell r="B332" t="str">
            <v xml:space="preserve">ARENA DE REVOQUE </v>
          </cell>
          <cell r="C332" t="str">
            <v>M3</v>
          </cell>
          <cell r="D332">
            <v>0.97</v>
          </cell>
          <cell r="E332">
            <v>0.05</v>
          </cell>
          <cell r="F332">
            <v>50000</v>
          </cell>
          <cell r="G332">
            <v>50925</v>
          </cell>
        </row>
        <row r="333">
          <cell r="A333" t="str">
            <v>MA025</v>
          </cell>
          <cell r="B333" t="str">
            <v>AGUA</v>
          </cell>
          <cell r="C333" t="str">
            <v>LT</v>
          </cell>
          <cell r="D333">
            <v>180</v>
          </cell>
          <cell r="E333">
            <v>0.1</v>
          </cell>
          <cell r="F333">
            <v>50</v>
          </cell>
          <cell r="G333">
            <v>9900</v>
          </cell>
        </row>
        <row r="334">
          <cell r="A334">
            <v>9900</v>
          </cell>
          <cell r="B334">
            <v>9900</v>
          </cell>
          <cell r="C334">
            <v>9900</v>
          </cell>
          <cell r="D334">
            <v>9900</v>
          </cell>
          <cell r="E334">
            <v>9900</v>
          </cell>
          <cell r="F334" t="str">
            <v>SUBTOTAL</v>
          </cell>
          <cell r="G334">
            <v>478515</v>
          </cell>
        </row>
        <row r="335">
          <cell r="A335">
            <v>478515</v>
          </cell>
          <cell r="B335">
            <v>478515</v>
          </cell>
          <cell r="C335">
            <v>478515</v>
          </cell>
          <cell r="D335">
            <v>478515</v>
          </cell>
          <cell r="E335">
            <v>478515</v>
          </cell>
          <cell r="F335">
            <v>478515</v>
          </cell>
          <cell r="G335">
            <v>478515</v>
          </cell>
        </row>
        <row r="336">
          <cell r="A336" t="str">
            <v>III. TRANSPORTES</v>
          </cell>
          <cell r="B336">
            <v>478515</v>
          </cell>
          <cell r="C336">
            <v>478515</v>
          </cell>
          <cell r="D336">
            <v>478515</v>
          </cell>
          <cell r="E336">
            <v>478515</v>
          </cell>
          <cell r="F336">
            <v>478515</v>
          </cell>
          <cell r="G336">
            <v>478515</v>
          </cell>
        </row>
        <row r="337">
          <cell r="A337" t="str">
            <v>CÓDIGO</v>
          </cell>
          <cell r="B337" t="str">
            <v>DESCRIPCIÓN</v>
          </cell>
          <cell r="C337" t="str">
            <v>TIPO</v>
          </cell>
          <cell r="D337" t="str">
            <v>VOLUMEN/PESO</v>
          </cell>
          <cell r="E337" t="str">
            <v>DISTANCIA</v>
          </cell>
          <cell r="F337" t="str">
            <v>TARIFA</v>
          </cell>
          <cell r="G337" t="str">
            <v>VR. UNITARIO</v>
          </cell>
        </row>
        <row r="338">
          <cell r="A338" t="str">
            <v>TR002</v>
          </cell>
          <cell r="B338" t="str">
            <v>TRANSPORTE DE MATERIALES DE PLAYA (ARENILLON, PIEDRA RODADA DE RIO DMAX=3/4") 0-10KM</v>
          </cell>
          <cell r="C338" t="str">
            <v>PLAYA</v>
          </cell>
          <cell r="D338">
            <v>0.97</v>
          </cell>
          <cell r="E338">
            <v>10</v>
          </cell>
          <cell r="F338">
            <v>3000</v>
          </cell>
          <cell r="G338">
            <v>29099.999999999996</v>
          </cell>
        </row>
        <row r="339">
          <cell r="A339" t="str">
            <v>TR001</v>
          </cell>
          <cell r="B339" t="str">
            <v>TRANSPORTE DE INSUMOS GENERALES 0-1KM</v>
          </cell>
          <cell r="C339" t="str">
            <v>INSUMOS</v>
          </cell>
          <cell r="D339">
            <v>0.5099999999999999</v>
          </cell>
          <cell r="E339">
            <v>5</v>
          </cell>
          <cell r="F339">
            <v>4250</v>
          </cell>
          <cell r="G339">
            <v>10837.499999999998</v>
          </cell>
        </row>
        <row r="340">
          <cell r="A340">
            <v>10837.4921875</v>
          </cell>
          <cell r="B340">
            <v>10837.4921875</v>
          </cell>
          <cell r="C340">
            <v>10837.4921875</v>
          </cell>
          <cell r="D340">
            <v>10837.4921875</v>
          </cell>
          <cell r="E340">
            <v>10837.4921875</v>
          </cell>
          <cell r="F340" t="str">
            <v>SUBTOTAL</v>
          </cell>
          <cell r="G340">
            <v>29099.999999999996</v>
          </cell>
        </row>
        <row r="341">
          <cell r="A341">
            <v>29099.984375</v>
          </cell>
          <cell r="B341">
            <v>29099.984375</v>
          </cell>
          <cell r="C341">
            <v>29099.984375</v>
          </cell>
          <cell r="D341">
            <v>29099.984375</v>
          </cell>
          <cell r="E341">
            <v>29099.984375</v>
          </cell>
          <cell r="F341">
            <v>29099.984375</v>
          </cell>
          <cell r="G341">
            <v>29099.984375</v>
          </cell>
        </row>
        <row r="342">
          <cell r="A342" t="str">
            <v>IV. MANO DE OBRA</v>
          </cell>
          <cell r="B342">
            <v>29099.984375</v>
          </cell>
          <cell r="C342">
            <v>29099.984375</v>
          </cell>
          <cell r="D342">
            <v>29099.984375</v>
          </cell>
          <cell r="E342">
            <v>29099.984375</v>
          </cell>
          <cell r="F342">
            <v>29099.984375</v>
          </cell>
          <cell r="G342">
            <v>29099.984375</v>
          </cell>
        </row>
        <row r="343">
          <cell r="A343" t="str">
            <v>CÓDIGO</v>
          </cell>
          <cell r="B343" t="str">
            <v>CARGOS PERSONAL</v>
          </cell>
          <cell r="C343">
            <v>29099.984375</v>
          </cell>
          <cell r="D343" t="str">
            <v>CANTIDAD</v>
          </cell>
          <cell r="E343" t="str">
            <v>JORNAL TOTAL</v>
          </cell>
          <cell r="F343" t="str">
            <v>RENDIMIENTO</v>
          </cell>
          <cell r="G343" t="str">
            <v>VR. UNITARIO</v>
          </cell>
        </row>
        <row r="344">
          <cell r="A344" t="str">
            <v>MO033</v>
          </cell>
          <cell r="B344" t="str">
            <v>OPERADOR EQUIPO LIVIANO</v>
          </cell>
          <cell r="C344">
            <v>29099.984375</v>
          </cell>
          <cell r="D344">
            <v>1</v>
          </cell>
          <cell r="E344">
            <v>94854</v>
          </cell>
          <cell r="F344">
            <v>8</v>
          </cell>
          <cell r="G344">
            <v>11856.75</v>
          </cell>
        </row>
        <row r="345">
          <cell r="A345" t="str">
            <v>MO032</v>
          </cell>
          <cell r="B345" t="str">
            <v>AYUDANTE RASO</v>
          </cell>
          <cell r="C345">
            <v>11856.75</v>
          </cell>
          <cell r="D345">
            <v>3</v>
          </cell>
          <cell r="E345">
            <v>82126</v>
          </cell>
          <cell r="F345">
            <v>8</v>
          </cell>
          <cell r="G345">
            <v>30797.25</v>
          </cell>
        </row>
        <row r="346">
          <cell r="A346">
            <v>30797.25</v>
          </cell>
          <cell r="B346">
            <v>30797.25</v>
          </cell>
          <cell r="C346">
            <v>30797.25</v>
          </cell>
          <cell r="D346">
            <v>30797.25</v>
          </cell>
          <cell r="E346">
            <v>30797.25</v>
          </cell>
          <cell r="F346">
            <v>30797.25</v>
          </cell>
          <cell r="G346" t="str">
            <v/>
          </cell>
        </row>
        <row r="347">
          <cell r="A347" t="str">
            <v/>
          </cell>
          <cell r="B347">
            <v>30797.25</v>
          </cell>
          <cell r="C347">
            <v>30797.25</v>
          </cell>
          <cell r="D347">
            <v>30797.25</v>
          </cell>
          <cell r="E347" t="str">
            <v/>
          </cell>
          <cell r="F347" t="str">
            <v/>
          </cell>
          <cell r="G347" t="str">
            <v/>
          </cell>
        </row>
        <row r="348">
          <cell r="A348">
            <v>30797.25</v>
          </cell>
          <cell r="B348">
            <v>30797.25</v>
          </cell>
          <cell r="C348">
            <v>30797.25</v>
          </cell>
          <cell r="D348">
            <v>30797.25</v>
          </cell>
          <cell r="E348">
            <v>30797.25</v>
          </cell>
          <cell r="F348" t="str">
            <v>SUBTOTAL</v>
          </cell>
          <cell r="G348">
            <v>42654</v>
          </cell>
        </row>
        <row r="349">
          <cell r="A349">
            <v>42654</v>
          </cell>
          <cell r="B349">
            <v>42654</v>
          </cell>
          <cell r="C349">
            <v>42654</v>
          </cell>
          <cell r="D349">
            <v>42654</v>
          </cell>
          <cell r="E349">
            <v>42654</v>
          </cell>
          <cell r="F349">
            <v>42654</v>
          </cell>
          <cell r="G349">
            <v>42654</v>
          </cell>
        </row>
        <row r="350">
          <cell r="A350" t="str">
            <v>V. SERVICIOS</v>
          </cell>
          <cell r="B350">
            <v>42654</v>
          </cell>
          <cell r="C350">
            <v>42654</v>
          </cell>
          <cell r="D350">
            <v>42654</v>
          </cell>
          <cell r="E350">
            <v>42654</v>
          </cell>
          <cell r="F350">
            <v>42654</v>
          </cell>
          <cell r="G350">
            <v>42654</v>
          </cell>
        </row>
        <row r="351">
          <cell r="A351" t="str">
            <v>CÓDIGO</v>
          </cell>
          <cell r="B351" t="str">
            <v>DESCRIPCIÓN</v>
          </cell>
          <cell r="C351">
            <v>42654</v>
          </cell>
          <cell r="D351" t="str">
            <v>UNIDAD</v>
          </cell>
          <cell r="E351" t="str">
            <v>CANTIDAD</v>
          </cell>
          <cell r="F351" t="str">
            <v>PRECIO UNIT.</v>
          </cell>
          <cell r="G351" t="str">
            <v>VR. UNITARIO</v>
          </cell>
        </row>
        <row r="352">
          <cell r="A352" t="str">
            <v/>
          </cell>
          <cell r="B352">
            <v>42654</v>
          </cell>
          <cell r="C352">
            <v>42654</v>
          </cell>
          <cell r="D352" t="str">
            <v/>
          </cell>
          <cell r="E352">
            <v>1</v>
          </cell>
          <cell r="F352" t="str">
            <v/>
          </cell>
          <cell r="G352" t="str">
            <v/>
          </cell>
        </row>
        <row r="353">
          <cell r="A353" t="str">
            <v/>
          </cell>
          <cell r="B353">
            <v>1</v>
          </cell>
          <cell r="C353">
            <v>1</v>
          </cell>
          <cell r="D353" t="str">
            <v/>
          </cell>
          <cell r="E353">
            <v>1</v>
          </cell>
          <cell r="F353" t="str">
            <v/>
          </cell>
          <cell r="G353" t="str">
            <v/>
          </cell>
        </row>
        <row r="354">
          <cell r="A354" t="str">
            <v/>
          </cell>
          <cell r="B354">
            <v>1</v>
          </cell>
          <cell r="C354">
            <v>1</v>
          </cell>
          <cell r="D354" t="str">
            <v/>
          </cell>
          <cell r="E354">
            <v>1</v>
          </cell>
          <cell r="F354" t="str">
            <v/>
          </cell>
          <cell r="G354" t="str">
            <v/>
          </cell>
        </row>
        <row r="355">
          <cell r="A355">
            <v>1</v>
          </cell>
          <cell r="B355">
            <v>1</v>
          </cell>
          <cell r="C355">
            <v>1</v>
          </cell>
          <cell r="D355">
            <v>1</v>
          </cell>
          <cell r="E355">
            <v>1</v>
          </cell>
          <cell r="F355" t="str">
            <v>SUBTOTAL</v>
          </cell>
          <cell r="G355" t="str">
            <v/>
          </cell>
        </row>
        <row r="356">
          <cell r="A356">
            <v>1</v>
          </cell>
          <cell r="B356">
            <v>1</v>
          </cell>
          <cell r="C356">
            <v>1</v>
          </cell>
          <cell r="D356">
            <v>1</v>
          </cell>
          <cell r="E356">
            <v>1</v>
          </cell>
          <cell r="F356">
            <v>1</v>
          </cell>
          <cell r="G356">
            <v>1</v>
          </cell>
        </row>
        <row r="357">
          <cell r="A357" t="str">
            <v>TOTAL COSTO DIRECTO</v>
          </cell>
          <cell r="B357">
            <v>1</v>
          </cell>
          <cell r="C357">
            <v>1</v>
          </cell>
          <cell r="D357">
            <v>1</v>
          </cell>
          <cell r="E357">
            <v>1</v>
          </cell>
          <cell r="F357">
            <v>1</v>
          </cell>
          <cell r="G357">
            <v>562284</v>
          </cell>
        </row>
        <row r="358">
          <cell r="A358">
            <v>562284</v>
          </cell>
          <cell r="B358">
            <v>562284</v>
          </cell>
          <cell r="C358">
            <v>562284</v>
          </cell>
          <cell r="D358">
            <v>562284</v>
          </cell>
          <cell r="E358">
            <v>562284</v>
          </cell>
          <cell r="F358">
            <v>562284</v>
          </cell>
          <cell r="G358">
            <v>562284</v>
          </cell>
        </row>
        <row r="359">
          <cell r="A359" t="str">
            <v>2. COSTOS INDIRECTOS</v>
          </cell>
          <cell r="B359">
            <v>562284</v>
          </cell>
          <cell r="C359">
            <v>562284</v>
          </cell>
          <cell r="D359">
            <v>562284</v>
          </cell>
          <cell r="E359">
            <v>562284</v>
          </cell>
          <cell r="F359">
            <v>562284</v>
          </cell>
          <cell r="G359">
            <v>562284</v>
          </cell>
        </row>
        <row r="360">
          <cell r="A360">
            <v>562284</v>
          </cell>
          <cell r="B360">
            <v>562284</v>
          </cell>
          <cell r="C360">
            <v>562284</v>
          </cell>
          <cell r="D360">
            <v>562284</v>
          </cell>
          <cell r="E360">
            <v>562284</v>
          </cell>
          <cell r="F360">
            <v>562284</v>
          </cell>
          <cell r="G360">
            <v>562284</v>
          </cell>
        </row>
        <row r="361">
          <cell r="A361" t="str">
            <v>DESCRIPCIÓN</v>
          </cell>
          <cell r="B361">
            <v>562284</v>
          </cell>
          <cell r="C361">
            <v>562284</v>
          </cell>
          <cell r="D361">
            <v>562284</v>
          </cell>
          <cell r="E361">
            <v>562284</v>
          </cell>
          <cell r="F361" t="str">
            <v>PORCENTAJE</v>
          </cell>
          <cell r="G361" t="str">
            <v>VALOR TOTAL</v>
          </cell>
        </row>
        <row r="362">
          <cell r="A362" t="str">
            <v>ADMINISTRACION</v>
          </cell>
          <cell r="B362">
            <v>562284</v>
          </cell>
          <cell r="C362">
            <v>562284</v>
          </cell>
          <cell r="D362">
            <v>562284</v>
          </cell>
          <cell r="E362">
            <v>562284</v>
          </cell>
          <cell r="F362">
            <v>0.23780000000000001</v>
          </cell>
          <cell r="G362">
            <v>133711.13520000002</v>
          </cell>
        </row>
        <row r="363">
          <cell r="A363" t="str">
            <v>IMPREVISTOS</v>
          </cell>
          <cell r="B363">
            <v>133711.125</v>
          </cell>
          <cell r="C363">
            <v>133711.125</v>
          </cell>
          <cell r="D363">
            <v>133711.125</v>
          </cell>
          <cell r="E363">
            <v>133711.125</v>
          </cell>
          <cell r="F363" t="str">
            <v/>
          </cell>
          <cell r="G363" t="str">
            <v/>
          </cell>
        </row>
        <row r="364">
          <cell r="A364" t="str">
            <v>UTILIDADES</v>
          </cell>
          <cell r="B364">
            <v>133711.125</v>
          </cell>
          <cell r="C364">
            <v>133711.125</v>
          </cell>
          <cell r="D364">
            <v>133711.125</v>
          </cell>
          <cell r="E364">
            <v>133711.125</v>
          </cell>
          <cell r="F364">
            <v>0.05</v>
          </cell>
          <cell r="G364">
            <v>28114.2</v>
          </cell>
        </row>
        <row r="365">
          <cell r="A365" t="str">
            <v>TOTAL COSTO INDIRECTO</v>
          </cell>
          <cell r="B365">
            <v>28114.1875</v>
          </cell>
          <cell r="C365">
            <v>28114.1875</v>
          </cell>
          <cell r="D365">
            <v>28114.1875</v>
          </cell>
          <cell r="E365">
            <v>28114.1875</v>
          </cell>
          <cell r="F365">
            <v>0.2878</v>
          </cell>
          <cell r="G365">
            <v>161825</v>
          </cell>
        </row>
        <row r="366">
          <cell r="A366">
            <v>161825</v>
          </cell>
          <cell r="B366">
            <v>161825</v>
          </cell>
          <cell r="C366">
            <v>161825</v>
          </cell>
          <cell r="D366">
            <v>161825</v>
          </cell>
          <cell r="E366">
            <v>161825</v>
          </cell>
          <cell r="F366">
            <v>161825</v>
          </cell>
          <cell r="G366">
            <v>161825</v>
          </cell>
        </row>
        <row r="367">
          <cell r="A367" t="str">
            <v>PRECIO UNITARIO TOTAL APROXIMADO AL PESO</v>
          </cell>
          <cell r="B367">
            <v>161825</v>
          </cell>
          <cell r="C367">
            <v>161825</v>
          </cell>
          <cell r="D367">
            <v>161825</v>
          </cell>
          <cell r="E367">
            <v>161825</v>
          </cell>
          <cell r="F367">
            <v>161825</v>
          </cell>
          <cell r="G367">
            <v>724109</v>
          </cell>
        </row>
        <row r="368">
          <cell r="A368">
            <v>724109</v>
          </cell>
          <cell r="B368">
            <v>724109</v>
          </cell>
          <cell r="C368">
            <v>724109</v>
          </cell>
          <cell r="D368">
            <v>724109</v>
          </cell>
          <cell r="E368">
            <v>724109</v>
          </cell>
          <cell r="F368">
            <v>724109</v>
          </cell>
          <cell r="G368">
            <v>724109</v>
          </cell>
        </row>
        <row r="369">
          <cell r="A369">
            <v>724109</v>
          </cell>
          <cell r="B369">
            <v>724109</v>
          </cell>
          <cell r="C369">
            <v>724109</v>
          </cell>
          <cell r="D369">
            <v>724109</v>
          </cell>
          <cell r="E369">
            <v>724109</v>
          </cell>
          <cell r="F369">
            <v>724109</v>
          </cell>
          <cell r="G369">
            <v>724109</v>
          </cell>
        </row>
        <row r="370">
          <cell r="A370">
            <v>724109</v>
          </cell>
          <cell r="B370" t="str">
            <v>SECRETARIA DE PLANEACIÓN E INFRAESTRUCTURA</v>
          </cell>
          <cell r="C370">
            <v>724109</v>
          </cell>
          <cell r="D370">
            <v>724109</v>
          </cell>
          <cell r="E370">
            <v>724109</v>
          </cell>
          <cell r="F370">
            <v>724109</v>
          </cell>
          <cell r="G370">
            <v>724109</v>
          </cell>
        </row>
        <row r="371">
          <cell r="A371">
            <v>724109</v>
          </cell>
          <cell r="B371">
            <v>724109</v>
          </cell>
          <cell r="C371">
            <v>724109</v>
          </cell>
          <cell r="D371">
            <v>724109</v>
          </cell>
          <cell r="E371">
            <v>724109</v>
          </cell>
          <cell r="F371">
            <v>724109</v>
          </cell>
          <cell r="G371">
            <v>724109</v>
          </cell>
        </row>
        <row r="372">
          <cell r="A372">
            <v>724109</v>
          </cell>
          <cell r="B372">
            <v>724109</v>
          </cell>
          <cell r="C372">
            <v>724109</v>
          </cell>
          <cell r="D372" t="str">
            <v>FIRMA RESPONSABLE</v>
          </cell>
          <cell r="E372">
            <v>724109</v>
          </cell>
          <cell r="F372">
            <v>724109</v>
          </cell>
          <cell r="G372">
            <v>724109</v>
          </cell>
        </row>
        <row r="374">
          <cell r="A374" t="str">
            <v>DEPARTAMENTO DE ANTIOQUIA</v>
          </cell>
          <cell r="B374">
            <v>724109</v>
          </cell>
          <cell r="C374">
            <v>724109</v>
          </cell>
          <cell r="D374">
            <v>724109</v>
          </cell>
          <cell r="E374">
            <v>724109</v>
          </cell>
          <cell r="F374" t="str">
            <v/>
          </cell>
          <cell r="G374">
            <v>724109</v>
          </cell>
        </row>
        <row r="375">
          <cell r="A375" t="str">
            <v>MUNICIPIO DE DABEIBA</v>
          </cell>
          <cell r="B375">
            <v>724109</v>
          </cell>
          <cell r="C375">
            <v>724109</v>
          </cell>
          <cell r="D375">
            <v>724109</v>
          </cell>
          <cell r="E375">
            <v>724109</v>
          </cell>
          <cell r="F375">
            <v>724109</v>
          </cell>
          <cell r="G375">
            <v>724109</v>
          </cell>
        </row>
        <row r="376">
          <cell r="A376" t="str">
            <v>CONSTRUCCION DE MUROS DE CONTENCION EN CONCRETO REFORZADO PARA EMERGENCIA EN LA VIA QUE CONDUCE AL CORREGIMIENTO DE URAMA  KM 0+22 (SECTOR LOS COCOS)  EN EL MUNICIPIO DE DABEIBA ANTIOQUIA.</v>
          </cell>
          <cell r="B376">
            <v>724109</v>
          </cell>
          <cell r="C376">
            <v>724109</v>
          </cell>
          <cell r="D376">
            <v>724109</v>
          </cell>
          <cell r="E376">
            <v>724109</v>
          </cell>
          <cell r="F376">
            <v>724109</v>
          </cell>
          <cell r="G376">
            <v>724109</v>
          </cell>
        </row>
        <row r="377">
          <cell r="A377">
            <v>724109</v>
          </cell>
          <cell r="B377">
            <v>724109</v>
          </cell>
          <cell r="C377">
            <v>724109</v>
          </cell>
          <cell r="D377">
            <v>724109</v>
          </cell>
          <cell r="E377">
            <v>724109</v>
          </cell>
          <cell r="F377">
            <v>724109</v>
          </cell>
          <cell r="G377">
            <v>724109</v>
          </cell>
        </row>
        <row r="378">
          <cell r="A378" t="str">
            <v>ANÁLISIS DE PRECIOS UNITARIOS</v>
          </cell>
          <cell r="B378">
            <v>724109</v>
          </cell>
          <cell r="C378">
            <v>724109</v>
          </cell>
          <cell r="D378">
            <v>724109</v>
          </cell>
          <cell r="E378">
            <v>724109</v>
          </cell>
          <cell r="F378">
            <v>724109</v>
          </cell>
          <cell r="G378">
            <v>724109</v>
          </cell>
        </row>
        <row r="379">
          <cell r="A379">
            <v>724109</v>
          </cell>
          <cell r="B379">
            <v>724109</v>
          </cell>
          <cell r="C379">
            <v>724109</v>
          </cell>
          <cell r="D379">
            <v>724109</v>
          </cell>
          <cell r="E379">
            <v>724109</v>
          </cell>
          <cell r="F379">
            <v>724109</v>
          </cell>
          <cell r="G379">
            <v>724109</v>
          </cell>
        </row>
        <row r="380">
          <cell r="A380" t="str">
            <v>ITEM</v>
          </cell>
          <cell r="B380" t="str">
            <v>DESCRIPCIÓN</v>
          </cell>
          <cell r="C380">
            <v>724109</v>
          </cell>
          <cell r="D380">
            <v>724109</v>
          </cell>
          <cell r="E380" t="str">
            <v>UNIDAD</v>
          </cell>
          <cell r="F380" t="str">
            <v>CANTIDAD</v>
          </cell>
          <cell r="G380" t="str">
            <v>COSTO DIRECTO</v>
          </cell>
        </row>
        <row r="381">
          <cell r="A381" t="str">
            <v>MA007</v>
          </cell>
          <cell r="B381" t="str">
            <v>MORTERO 1:2 EN OBRA (GROUT)</v>
          </cell>
          <cell r="C381">
            <v>724109</v>
          </cell>
          <cell r="D381">
            <v>724109</v>
          </cell>
          <cell r="E381" t="str">
            <v>M3</v>
          </cell>
          <cell r="F381" t="str">
            <v>N.D</v>
          </cell>
          <cell r="G381">
            <v>573122</v>
          </cell>
        </row>
        <row r="382">
          <cell r="A382">
            <v>573122</v>
          </cell>
          <cell r="B382">
            <v>573122</v>
          </cell>
          <cell r="C382">
            <v>573122</v>
          </cell>
          <cell r="D382">
            <v>573122</v>
          </cell>
          <cell r="E382">
            <v>573122</v>
          </cell>
          <cell r="F382">
            <v>573122</v>
          </cell>
          <cell r="G382">
            <v>573122</v>
          </cell>
        </row>
        <row r="383">
          <cell r="A383" t="str">
            <v>1. COSTOS DIRECTOS</v>
          </cell>
          <cell r="B383">
            <v>573122</v>
          </cell>
          <cell r="C383">
            <v>573122</v>
          </cell>
          <cell r="D383">
            <v>573122</v>
          </cell>
          <cell r="E383">
            <v>573122</v>
          </cell>
          <cell r="F383">
            <v>573122</v>
          </cell>
          <cell r="G383">
            <v>573122</v>
          </cell>
        </row>
        <row r="384">
          <cell r="A384">
            <v>573122</v>
          </cell>
          <cell r="B384">
            <v>573122</v>
          </cell>
          <cell r="C384">
            <v>573122</v>
          </cell>
          <cell r="D384">
            <v>573122</v>
          </cell>
          <cell r="E384">
            <v>573122</v>
          </cell>
          <cell r="F384">
            <v>573122</v>
          </cell>
          <cell r="G384">
            <v>573122</v>
          </cell>
        </row>
        <row r="385">
          <cell r="A385" t="str">
            <v>I. EQUIPO</v>
          </cell>
          <cell r="B385">
            <v>573122</v>
          </cell>
          <cell r="C385">
            <v>573122</v>
          </cell>
          <cell r="D385">
            <v>573122</v>
          </cell>
          <cell r="E385">
            <v>573122</v>
          </cell>
          <cell r="F385">
            <v>573122</v>
          </cell>
          <cell r="G385">
            <v>573122</v>
          </cell>
        </row>
        <row r="386">
          <cell r="A386" t="str">
            <v>CÓDIGO</v>
          </cell>
          <cell r="B386" t="str">
            <v>DESCRIPCIÓN</v>
          </cell>
          <cell r="C386">
            <v>573122</v>
          </cell>
          <cell r="D386" t="str">
            <v>UNIDAD</v>
          </cell>
          <cell r="E386" t="str">
            <v>TARIFA</v>
          </cell>
          <cell r="F386" t="str">
            <v>RENDIMIENTO</v>
          </cell>
          <cell r="G386" t="str">
            <v>VR. UNITARIO</v>
          </cell>
        </row>
        <row r="387">
          <cell r="A387" t="str">
            <v>EQ004</v>
          </cell>
          <cell r="B387" t="str">
            <v>CONCRETADORA 1.5 SACOS A GASOLINA</v>
          </cell>
          <cell r="C387">
            <v>573122</v>
          </cell>
          <cell r="D387" t="str">
            <v>DÍA</v>
          </cell>
          <cell r="E387">
            <v>62000</v>
          </cell>
          <cell r="F387">
            <v>8</v>
          </cell>
          <cell r="G387">
            <v>7750</v>
          </cell>
        </row>
        <row r="388">
          <cell r="A388" t="str">
            <v>EQ001</v>
          </cell>
          <cell r="B388" t="str">
            <v>HERRAMIENTA MENOR (10% DE LA MANO DE OBRA)</v>
          </cell>
          <cell r="C388">
            <v>7750</v>
          </cell>
          <cell r="D388" t="str">
            <v>%</v>
          </cell>
          <cell r="E388">
            <v>0.1</v>
          </cell>
          <cell r="F388">
            <v>42654</v>
          </cell>
          <cell r="G388">
            <v>4265.4000000000005</v>
          </cell>
        </row>
        <row r="389">
          <cell r="A389">
            <v>4265.3984375</v>
          </cell>
          <cell r="B389">
            <v>4265.3984375</v>
          </cell>
          <cell r="C389">
            <v>4265.3984375</v>
          </cell>
          <cell r="D389">
            <v>4265.3984375</v>
          </cell>
          <cell r="E389">
            <v>4265.3984375</v>
          </cell>
          <cell r="F389" t="str">
            <v>SUBTOTAL</v>
          </cell>
          <cell r="G389">
            <v>12015.400000000001</v>
          </cell>
        </row>
        <row r="390">
          <cell r="A390">
            <v>12015.3984375</v>
          </cell>
          <cell r="B390">
            <v>12015.3984375</v>
          </cell>
          <cell r="C390">
            <v>12015.3984375</v>
          </cell>
          <cell r="D390">
            <v>12015.3984375</v>
          </cell>
          <cell r="E390">
            <v>12015.3984375</v>
          </cell>
          <cell r="F390">
            <v>12015.3984375</v>
          </cell>
          <cell r="G390">
            <v>12015.3984375</v>
          </cell>
        </row>
        <row r="391">
          <cell r="A391" t="str">
            <v>II. MATERIALES</v>
          </cell>
          <cell r="B391">
            <v>12015.3984375</v>
          </cell>
          <cell r="C391">
            <v>12015.3984375</v>
          </cell>
          <cell r="D391">
            <v>12015.3984375</v>
          </cell>
          <cell r="E391">
            <v>12015.3984375</v>
          </cell>
          <cell r="F391">
            <v>12015.3984375</v>
          </cell>
          <cell r="G391">
            <v>12015.3984375</v>
          </cell>
        </row>
        <row r="392">
          <cell r="A392" t="str">
            <v>CÓDIGO</v>
          </cell>
          <cell r="B392" t="str">
            <v>DESCRIPCIÓN</v>
          </cell>
          <cell r="C392" t="str">
            <v>UNIDAD</v>
          </cell>
          <cell r="D392" t="str">
            <v>CANTIDAD</v>
          </cell>
          <cell r="E392" t="str">
            <v>DESP.</v>
          </cell>
          <cell r="F392" t="str">
            <v>PRECIO UNIT.</v>
          </cell>
          <cell r="G392" t="str">
            <v>VR. UNITARIO</v>
          </cell>
        </row>
        <row r="393">
          <cell r="A393" t="str">
            <v>MA020</v>
          </cell>
          <cell r="B393" t="str">
            <v>CEMENTO GRIS (50 KG) PORTLAND TIPO I</v>
          </cell>
          <cell r="C393" t="str">
            <v>SC</v>
          </cell>
          <cell r="D393">
            <v>10.199999999999999</v>
          </cell>
          <cell r="E393">
            <v>0.05</v>
          </cell>
          <cell r="F393">
            <v>39000</v>
          </cell>
          <cell r="G393">
            <v>417690</v>
          </cell>
        </row>
        <row r="394">
          <cell r="A394" t="str">
            <v>MA023</v>
          </cell>
          <cell r="B394" t="str">
            <v>ARENA FINA PARA CONCRETOS</v>
          </cell>
          <cell r="C394" t="str">
            <v>M3</v>
          </cell>
          <cell r="D394">
            <v>0.97</v>
          </cell>
          <cell r="E394">
            <v>0.05</v>
          </cell>
          <cell r="F394">
            <v>50000</v>
          </cell>
          <cell r="G394">
            <v>50925</v>
          </cell>
        </row>
        <row r="395">
          <cell r="A395" t="str">
            <v>MA025</v>
          </cell>
          <cell r="B395" t="str">
            <v>AGUA</v>
          </cell>
          <cell r="C395" t="str">
            <v>LT</v>
          </cell>
          <cell r="D395">
            <v>180</v>
          </cell>
          <cell r="E395">
            <v>0.1</v>
          </cell>
          <cell r="F395">
            <v>50</v>
          </cell>
          <cell r="G395">
            <v>9900</v>
          </cell>
        </row>
        <row r="396">
          <cell r="A396">
            <v>9900</v>
          </cell>
          <cell r="B396">
            <v>9900</v>
          </cell>
          <cell r="C396">
            <v>9900</v>
          </cell>
          <cell r="D396">
            <v>9900</v>
          </cell>
          <cell r="E396">
            <v>9900</v>
          </cell>
          <cell r="F396" t="str">
            <v>SUBTOTAL</v>
          </cell>
          <cell r="G396">
            <v>478515</v>
          </cell>
        </row>
        <row r="397">
          <cell r="A397">
            <v>478515</v>
          </cell>
          <cell r="B397">
            <v>478515</v>
          </cell>
          <cell r="C397">
            <v>478515</v>
          </cell>
          <cell r="D397">
            <v>478515</v>
          </cell>
          <cell r="E397">
            <v>478515</v>
          </cell>
          <cell r="F397">
            <v>478515</v>
          </cell>
          <cell r="G397">
            <v>478515</v>
          </cell>
        </row>
        <row r="398">
          <cell r="A398" t="str">
            <v>III. TRANSPORTES</v>
          </cell>
          <cell r="B398">
            <v>478515</v>
          </cell>
          <cell r="C398">
            <v>478515</v>
          </cell>
          <cell r="D398">
            <v>478515</v>
          </cell>
          <cell r="E398">
            <v>478515</v>
          </cell>
          <cell r="F398">
            <v>478515</v>
          </cell>
          <cell r="G398">
            <v>478515</v>
          </cell>
        </row>
        <row r="399">
          <cell r="A399" t="str">
            <v>CÓDIGO</v>
          </cell>
          <cell r="B399" t="str">
            <v>DESCRIPCIÓN</v>
          </cell>
          <cell r="C399" t="str">
            <v>TIPO</v>
          </cell>
          <cell r="D399" t="str">
            <v>VOLUMEN/PESO</v>
          </cell>
          <cell r="E399" t="str">
            <v>DISTANCIA</v>
          </cell>
          <cell r="F399" t="str">
            <v>TARIFA</v>
          </cell>
          <cell r="G399" t="str">
            <v>VR. UNITARIO</v>
          </cell>
        </row>
        <row r="400">
          <cell r="A400" t="str">
            <v>TR002</v>
          </cell>
          <cell r="B400" t="str">
            <v>TRANSPORTE DE MATERIALES DE PLAYA (ARENILLON, PIEDRA RODADA DE RIO DMAX=3/4") 0-10KM</v>
          </cell>
          <cell r="C400" t="str">
            <v>PLAYA</v>
          </cell>
          <cell r="D400">
            <v>0.97</v>
          </cell>
          <cell r="E400">
            <v>10</v>
          </cell>
          <cell r="F400">
            <v>3000</v>
          </cell>
          <cell r="G400">
            <v>29099.999999999996</v>
          </cell>
        </row>
        <row r="401">
          <cell r="A401" t="str">
            <v>TR007</v>
          </cell>
          <cell r="B401" t="str">
            <v>TRANSPORTE DE INSUMOS GENERALES 0-10 KM</v>
          </cell>
          <cell r="C401" t="str">
            <v>INSUMOS</v>
          </cell>
          <cell r="D401">
            <v>0.5099999999999999</v>
          </cell>
          <cell r="E401">
            <v>5</v>
          </cell>
          <cell r="F401">
            <v>4250</v>
          </cell>
          <cell r="G401">
            <v>10837.499999999998</v>
          </cell>
        </row>
        <row r="402">
          <cell r="A402">
            <v>10837.4921875</v>
          </cell>
          <cell r="B402">
            <v>10837.4921875</v>
          </cell>
          <cell r="C402">
            <v>10837.4921875</v>
          </cell>
          <cell r="D402">
            <v>10837.4921875</v>
          </cell>
          <cell r="E402">
            <v>10837.4921875</v>
          </cell>
          <cell r="F402" t="str">
            <v>SUBTOTAL</v>
          </cell>
          <cell r="G402">
            <v>39937.499999999993</v>
          </cell>
        </row>
        <row r="403">
          <cell r="A403">
            <v>39937.46875</v>
          </cell>
          <cell r="B403">
            <v>39937.46875</v>
          </cell>
          <cell r="C403">
            <v>39937.46875</v>
          </cell>
          <cell r="D403">
            <v>39937.46875</v>
          </cell>
          <cell r="E403">
            <v>39937.46875</v>
          </cell>
          <cell r="F403">
            <v>39937.46875</v>
          </cell>
          <cell r="G403">
            <v>39937.46875</v>
          </cell>
        </row>
        <row r="404">
          <cell r="A404" t="str">
            <v>IV. MANO DE OBRA</v>
          </cell>
          <cell r="B404">
            <v>39937.46875</v>
          </cell>
          <cell r="C404">
            <v>39937.46875</v>
          </cell>
          <cell r="D404">
            <v>39937.46875</v>
          </cell>
          <cell r="E404">
            <v>39937.46875</v>
          </cell>
          <cell r="F404">
            <v>39937.46875</v>
          </cell>
          <cell r="G404">
            <v>39937.46875</v>
          </cell>
        </row>
        <row r="405">
          <cell r="A405" t="str">
            <v>CÓDIGO</v>
          </cell>
          <cell r="B405" t="str">
            <v>CARGOS PERSONAL</v>
          </cell>
          <cell r="C405">
            <v>39937.46875</v>
          </cell>
          <cell r="D405" t="str">
            <v>CANTIDAD</v>
          </cell>
          <cell r="E405" t="str">
            <v>JORNAL TOTAL</v>
          </cell>
          <cell r="F405" t="str">
            <v>RENDIMIENTO</v>
          </cell>
          <cell r="G405" t="str">
            <v>VR. UNITARIO</v>
          </cell>
        </row>
        <row r="406">
          <cell r="A406" t="str">
            <v>MO033</v>
          </cell>
          <cell r="B406" t="str">
            <v>OPERADOR EQUIPO LIVIANO</v>
          </cell>
          <cell r="C406">
            <v>39937.46875</v>
          </cell>
          <cell r="D406">
            <v>1</v>
          </cell>
          <cell r="E406">
            <v>94854</v>
          </cell>
          <cell r="F406">
            <v>8</v>
          </cell>
          <cell r="G406">
            <v>11856.75</v>
          </cell>
        </row>
        <row r="407">
          <cell r="A407" t="str">
            <v>MO032</v>
          </cell>
          <cell r="B407" t="str">
            <v>AYUDANTE RASO</v>
          </cell>
          <cell r="C407">
            <v>11856.75</v>
          </cell>
          <cell r="D407">
            <v>3</v>
          </cell>
          <cell r="E407">
            <v>82126</v>
          </cell>
          <cell r="F407">
            <v>8</v>
          </cell>
          <cell r="G407">
            <v>30797.25</v>
          </cell>
        </row>
        <row r="408">
          <cell r="A408">
            <v>30797.25</v>
          </cell>
          <cell r="B408">
            <v>30797.25</v>
          </cell>
          <cell r="C408">
            <v>30797.25</v>
          </cell>
          <cell r="D408">
            <v>30797.25</v>
          </cell>
          <cell r="E408">
            <v>30797.25</v>
          </cell>
          <cell r="F408">
            <v>30797.25</v>
          </cell>
          <cell r="G408" t="str">
            <v/>
          </cell>
        </row>
        <row r="409">
          <cell r="A409" t="str">
            <v/>
          </cell>
          <cell r="B409">
            <v>30797.25</v>
          </cell>
          <cell r="C409">
            <v>30797.25</v>
          </cell>
          <cell r="D409">
            <v>30797.25</v>
          </cell>
          <cell r="E409" t="str">
            <v/>
          </cell>
          <cell r="F409" t="str">
            <v/>
          </cell>
          <cell r="G409" t="str">
            <v/>
          </cell>
        </row>
        <row r="410">
          <cell r="A410">
            <v>30797.25</v>
          </cell>
          <cell r="B410">
            <v>30797.25</v>
          </cell>
          <cell r="C410">
            <v>30797.25</v>
          </cell>
          <cell r="D410">
            <v>30797.25</v>
          </cell>
          <cell r="E410">
            <v>30797.25</v>
          </cell>
          <cell r="F410" t="str">
            <v>SUBTOTAL</v>
          </cell>
          <cell r="G410">
            <v>42654</v>
          </cell>
        </row>
        <row r="411">
          <cell r="A411">
            <v>42654</v>
          </cell>
          <cell r="B411">
            <v>42654</v>
          </cell>
          <cell r="C411">
            <v>42654</v>
          </cell>
          <cell r="D411">
            <v>42654</v>
          </cell>
          <cell r="E411">
            <v>42654</v>
          </cell>
          <cell r="F411">
            <v>42654</v>
          </cell>
          <cell r="G411">
            <v>42654</v>
          </cell>
        </row>
        <row r="412">
          <cell r="A412" t="str">
            <v>V. SERVICIOS</v>
          </cell>
          <cell r="B412">
            <v>42654</v>
          </cell>
          <cell r="C412">
            <v>42654</v>
          </cell>
          <cell r="D412">
            <v>42654</v>
          </cell>
          <cell r="E412">
            <v>42654</v>
          </cell>
          <cell r="F412">
            <v>42654</v>
          </cell>
          <cell r="G412">
            <v>42654</v>
          </cell>
        </row>
        <row r="413">
          <cell r="A413" t="str">
            <v>CÓDIGO</v>
          </cell>
          <cell r="B413" t="str">
            <v>DESCRIPCIÓN</v>
          </cell>
          <cell r="C413">
            <v>42654</v>
          </cell>
          <cell r="D413" t="str">
            <v>UNIDAD</v>
          </cell>
          <cell r="E413" t="str">
            <v>CANTIDAD</v>
          </cell>
          <cell r="F413" t="str">
            <v>PRECIO UNIT.</v>
          </cell>
          <cell r="G413" t="str">
            <v>VR. UNITARIO</v>
          </cell>
        </row>
        <row r="414">
          <cell r="A414" t="str">
            <v/>
          </cell>
          <cell r="B414">
            <v>42654</v>
          </cell>
          <cell r="C414">
            <v>42654</v>
          </cell>
          <cell r="D414" t="str">
            <v/>
          </cell>
          <cell r="E414">
            <v>42654</v>
          </cell>
          <cell r="F414" t="str">
            <v/>
          </cell>
          <cell r="G414" t="str">
            <v/>
          </cell>
        </row>
        <row r="415">
          <cell r="A415" t="str">
            <v/>
          </cell>
          <cell r="B415">
            <v>42654</v>
          </cell>
          <cell r="C415">
            <v>42654</v>
          </cell>
          <cell r="D415" t="str">
            <v/>
          </cell>
          <cell r="E415">
            <v>42654</v>
          </cell>
          <cell r="F415" t="str">
            <v/>
          </cell>
          <cell r="G415" t="str">
            <v/>
          </cell>
        </row>
        <row r="416">
          <cell r="A416" t="str">
            <v/>
          </cell>
          <cell r="B416">
            <v>42654</v>
          </cell>
          <cell r="C416">
            <v>42654</v>
          </cell>
          <cell r="D416" t="str">
            <v/>
          </cell>
          <cell r="E416">
            <v>42654</v>
          </cell>
          <cell r="F416" t="str">
            <v/>
          </cell>
          <cell r="G416" t="str">
            <v/>
          </cell>
        </row>
        <row r="417">
          <cell r="A417">
            <v>42654</v>
          </cell>
          <cell r="B417">
            <v>42654</v>
          </cell>
          <cell r="C417">
            <v>42654</v>
          </cell>
          <cell r="D417">
            <v>42654</v>
          </cell>
          <cell r="E417">
            <v>42654</v>
          </cell>
          <cell r="F417" t="str">
            <v>SUBTOTAL</v>
          </cell>
          <cell r="G417" t="str">
            <v/>
          </cell>
        </row>
        <row r="418">
          <cell r="A418">
            <v>42654</v>
          </cell>
          <cell r="B418">
            <v>42654</v>
          </cell>
          <cell r="C418">
            <v>42654</v>
          </cell>
          <cell r="D418">
            <v>42654</v>
          </cell>
          <cell r="E418">
            <v>42654</v>
          </cell>
          <cell r="F418">
            <v>42654</v>
          </cell>
          <cell r="G418">
            <v>42654</v>
          </cell>
        </row>
        <row r="419">
          <cell r="A419" t="str">
            <v>TOTAL COSTO DIRECTO</v>
          </cell>
          <cell r="B419">
            <v>42654</v>
          </cell>
          <cell r="C419">
            <v>42654</v>
          </cell>
          <cell r="D419">
            <v>42654</v>
          </cell>
          <cell r="E419">
            <v>42654</v>
          </cell>
          <cell r="F419">
            <v>42654</v>
          </cell>
          <cell r="G419">
            <v>573122</v>
          </cell>
        </row>
        <row r="420">
          <cell r="A420">
            <v>573122</v>
          </cell>
          <cell r="B420">
            <v>573122</v>
          </cell>
          <cell r="C420">
            <v>573122</v>
          </cell>
          <cell r="D420">
            <v>573122</v>
          </cell>
          <cell r="E420">
            <v>573122</v>
          </cell>
          <cell r="F420">
            <v>573122</v>
          </cell>
          <cell r="G420">
            <v>573122</v>
          </cell>
        </row>
        <row r="421">
          <cell r="A421" t="str">
            <v>2. COSTOS INDIRECTOS</v>
          </cell>
          <cell r="B421">
            <v>573122</v>
          </cell>
          <cell r="C421">
            <v>573122</v>
          </cell>
          <cell r="D421">
            <v>573122</v>
          </cell>
          <cell r="E421">
            <v>573122</v>
          </cell>
          <cell r="F421">
            <v>573122</v>
          </cell>
          <cell r="G421">
            <v>573122</v>
          </cell>
        </row>
        <row r="422">
          <cell r="A422">
            <v>573122</v>
          </cell>
          <cell r="B422">
            <v>573122</v>
          </cell>
          <cell r="C422">
            <v>573122</v>
          </cell>
          <cell r="D422">
            <v>573122</v>
          </cell>
          <cell r="E422">
            <v>573122</v>
          </cell>
          <cell r="F422">
            <v>573122</v>
          </cell>
          <cell r="G422">
            <v>573122</v>
          </cell>
        </row>
        <row r="423">
          <cell r="A423" t="str">
            <v>DESCRIPCIÓN</v>
          </cell>
          <cell r="B423">
            <v>573122</v>
          </cell>
          <cell r="C423">
            <v>573122</v>
          </cell>
          <cell r="D423">
            <v>573122</v>
          </cell>
          <cell r="E423">
            <v>573122</v>
          </cell>
          <cell r="F423" t="str">
            <v>PORCENTAJE</v>
          </cell>
          <cell r="G423" t="str">
            <v>VALOR TOTAL</v>
          </cell>
        </row>
        <row r="424">
          <cell r="A424" t="str">
            <v>ADMINISTRACION</v>
          </cell>
          <cell r="B424">
            <v>573122</v>
          </cell>
          <cell r="C424">
            <v>573122</v>
          </cell>
          <cell r="D424">
            <v>573122</v>
          </cell>
          <cell r="E424">
            <v>573122</v>
          </cell>
          <cell r="F424">
            <v>0.23780000000000001</v>
          </cell>
          <cell r="G424">
            <v>136288.41159999999</v>
          </cell>
        </row>
        <row r="425">
          <cell r="A425" t="str">
            <v>IMPREVISTOS</v>
          </cell>
          <cell r="B425">
            <v>136288.375</v>
          </cell>
          <cell r="C425">
            <v>136288.375</v>
          </cell>
          <cell r="D425">
            <v>136288.375</v>
          </cell>
          <cell r="E425">
            <v>136288.375</v>
          </cell>
          <cell r="F425" t="str">
            <v/>
          </cell>
          <cell r="G425" t="str">
            <v/>
          </cell>
        </row>
        <row r="426">
          <cell r="A426" t="str">
            <v>UTILIDADES</v>
          </cell>
          <cell r="B426">
            <v>136288.375</v>
          </cell>
          <cell r="C426">
            <v>136288.375</v>
          </cell>
          <cell r="D426">
            <v>136288.375</v>
          </cell>
          <cell r="E426">
            <v>136288.375</v>
          </cell>
          <cell r="F426">
            <v>0.05</v>
          </cell>
          <cell r="G426">
            <v>28656.100000000002</v>
          </cell>
        </row>
        <row r="427">
          <cell r="A427" t="str">
            <v>TOTAL COSTO INDIRECTO</v>
          </cell>
          <cell r="B427">
            <v>28656.09375</v>
          </cell>
          <cell r="C427">
            <v>28656.09375</v>
          </cell>
          <cell r="D427">
            <v>28656.09375</v>
          </cell>
          <cell r="E427">
            <v>28656.09375</v>
          </cell>
          <cell r="F427">
            <v>0.2878</v>
          </cell>
          <cell r="G427">
            <v>164945</v>
          </cell>
        </row>
        <row r="428">
          <cell r="A428">
            <v>164945</v>
          </cell>
          <cell r="B428">
            <v>164945</v>
          </cell>
          <cell r="C428">
            <v>164945</v>
          </cell>
          <cell r="D428">
            <v>164945</v>
          </cell>
          <cell r="E428">
            <v>164945</v>
          </cell>
          <cell r="F428">
            <v>164945</v>
          </cell>
          <cell r="G428">
            <v>164945</v>
          </cell>
        </row>
        <row r="429">
          <cell r="A429" t="str">
            <v>PRECIO UNITARIO TOTAL APROXIMADO AL PESO</v>
          </cell>
          <cell r="B429">
            <v>164945</v>
          </cell>
          <cell r="C429">
            <v>164945</v>
          </cell>
          <cell r="D429">
            <v>164945</v>
          </cell>
          <cell r="E429">
            <v>164945</v>
          </cell>
          <cell r="F429">
            <v>164945</v>
          </cell>
          <cell r="G429">
            <v>738067</v>
          </cell>
        </row>
        <row r="430">
          <cell r="A430">
            <v>738067</v>
          </cell>
          <cell r="B430">
            <v>738067</v>
          </cell>
          <cell r="C430">
            <v>738067</v>
          </cell>
          <cell r="D430">
            <v>738067</v>
          </cell>
          <cell r="E430">
            <v>738067</v>
          </cell>
          <cell r="F430">
            <v>738067</v>
          </cell>
          <cell r="G430">
            <v>738067</v>
          </cell>
        </row>
        <row r="431">
          <cell r="A431">
            <v>738067</v>
          </cell>
          <cell r="B431">
            <v>738067</v>
          </cell>
          <cell r="C431">
            <v>738067</v>
          </cell>
          <cell r="D431">
            <v>738067</v>
          </cell>
          <cell r="E431">
            <v>738067</v>
          </cell>
          <cell r="F431">
            <v>738067</v>
          </cell>
          <cell r="G431">
            <v>738067</v>
          </cell>
        </row>
        <row r="432">
          <cell r="A432">
            <v>738067</v>
          </cell>
          <cell r="B432" t="str">
            <v>SECRETARIA DE PLANEACIÓN E INFRAESTRUCTURA</v>
          </cell>
          <cell r="C432">
            <v>738067</v>
          </cell>
          <cell r="D432">
            <v>738067</v>
          </cell>
          <cell r="E432">
            <v>738067</v>
          </cell>
          <cell r="F432">
            <v>738067</v>
          </cell>
          <cell r="G432">
            <v>738067</v>
          </cell>
        </row>
        <row r="433">
          <cell r="A433">
            <v>738067</v>
          </cell>
          <cell r="B433">
            <v>738067</v>
          </cell>
          <cell r="C433">
            <v>738067</v>
          </cell>
          <cell r="D433">
            <v>738067</v>
          </cell>
          <cell r="E433">
            <v>738067</v>
          </cell>
          <cell r="F433">
            <v>738067</v>
          </cell>
          <cell r="G433">
            <v>738067</v>
          </cell>
        </row>
        <row r="434">
          <cell r="A434">
            <v>738067</v>
          </cell>
          <cell r="B434">
            <v>738067</v>
          </cell>
          <cell r="C434">
            <v>738067</v>
          </cell>
          <cell r="D434" t="str">
            <v>FIRMA RESPONSABLE</v>
          </cell>
          <cell r="E434">
            <v>738067</v>
          </cell>
          <cell r="F434">
            <v>738067</v>
          </cell>
          <cell r="G434">
            <v>738067</v>
          </cell>
        </row>
        <row r="436">
          <cell r="A436" t="str">
            <v>DEPARTAMENTO DE ANTIOQUIA</v>
          </cell>
          <cell r="B436">
            <v>738067</v>
          </cell>
          <cell r="C436">
            <v>738067</v>
          </cell>
          <cell r="D436">
            <v>738067</v>
          </cell>
          <cell r="E436">
            <v>738067</v>
          </cell>
          <cell r="F436" t="str">
            <v/>
          </cell>
          <cell r="G436">
            <v>738067</v>
          </cell>
        </row>
        <row r="437">
          <cell r="A437" t="str">
            <v>MUNICIPIO DE DABEIBA</v>
          </cell>
          <cell r="B437">
            <v>738067</v>
          </cell>
          <cell r="C437">
            <v>738067</v>
          </cell>
          <cell r="D437">
            <v>738067</v>
          </cell>
          <cell r="E437">
            <v>738067</v>
          </cell>
          <cell r="F437">
            <v>738067</v>
          </cell>
          <cell r="G437">
            <v>738067</v>
          </cell>
        </row>
        <row r="438">
          <cell r="A438" t="str">
            <v>CONSTRUCCION DE MUROS DE CONTENCION EN CONCRETO REFORZADO PARA EMERGENCIA EN LA VIA QUE CONDUCE AL CORREGIMIENTO DE URAMA  KM 0+22 (SECTOR LOS COCOS)  EN EL MUNICIPIO DE DABEIBA ANTIOQUIA.</v>
          </cell>
          <cell r="B438">
            <v>738067</v>
          </cell>
          <cell r="C438">
            <v>738067</v>
          </cell>
          <cell r="D438">
            <v>738067</v>
          </cell>
          <cell r="E438">
            <v>738067</v>
          </cell>
          <cell r="F438">
            <v>738067</v>
          </cell>
          <cell r="G438">
            <v>738067</v>
          </cell>
        </row>
        <row r="439">
          <cell r="A439">
            <v>738067</v>
          </cell>
          <cell r="B439">
            <v>738067</v>
          </cell>
          <cell r="C439">
            <v>738067</v>
          </cell>
          <cell r="D439">
            <v>738067</v>
          </cell>
          <cell r="E439">
            <v>738067</v>
          </cell>
          <cell r="F439">
            <v>738067</v>
          </cell>
          <cell r="G439">
            <v>738067</v>
          </cell>
        </row>
        <row r="440">
          <cell r="A440" t="str">
            <v>ANÁLISIS DE PRECIOS UNITARIOS</v>
          </cell>
          <cell r="B440">
            <v>738067</v>
          </cell>
          <cell r="C440">
            <v>738067</v>
          </cell>
          <cell r="D440">
            <v>738067</v>
          </cell>
          <cell r="E440">
            <v>738067</v>
          </cell>
          <cell r="F440">
            <v>738067</v>
          </cell>
          <cell r="G440">
            <v>738067</v>
          </cell>
        </row>
        <row r="441">
          <cell r="A441">
            <v>738067</v>
          </cell>
          <cell r="B441">
            <v>738067</v>
          </cell>
          <cell r="C441">
            <v>738067</v>
          </cell>
          <cell r="D441">
            <v>738067</v>
          </cell>
          <cell r="E441">
            <v>738067</v>
          </cell>
          <cell r="F441">
            <v>738067</v>
          </cell>
          <cell r="G441">
            <v>738067</v>
          </cell>
        </row>
        <row r="442">
          <cell r="A442" t="str">
            <v>ITEM</v>
          </cell>
          <cell r="B442" t="str">
            <v>DESCRIPCIÓN</v>
          </cell>
          <cell r="C442">
            <v>738067</v>
          </cell>
          <cell r="D442">
            <v>738067</v>
          </cell>
          <cell r="E442" t="str">
            <v>UNIDAD</v>
          </cell>
          <cell r="F442" t="str">
            <v>CANTIDAD</v>
          </cell>
          <cell r="G442" t="str">
            <v>COSTO DIRECTO</v>
          </cell>
        </row>
        <row r="443">
          <cell r="A443" t="str">
            <v>MA008</v>
          </cell>
          <cell r="B443" t="str">
            <v>MORTERO 1:3 EN OBRA (REVOQUE)</v>
          </cell>
          <cell r="C443">
            <v>738067</v>
          </cell>
          <cell r="D443">
            <v>738067</v>
          </cell>
          <cell r="E443" t="str">
            <v>M3</v>
          </cell>
          <cell r="F443" t="str">
            <v>N.D</v>
          </cell>
          <cell r="G443">
            <v>537878</v>
          </cell>
        </row>
        <row r="444">
          <cell r="A444">
            <v>537878</v>
          </cell>
          <cell r="B444">
            <v>537878</v>
          </cell>
          <cell r="C444">
            <v>537878</v>
          </cell>
          <cell r="D444">
            <v>537878</v>
          </cell>
          <cell r="E444">
            <v>537878</v>
          </cell>
          <cell r="F444">
            <v>537878</v>
          </cell>
          <cell r="G444">
            <v>537878</v>
          </cell>
        </row>
        <row r="445">
          <cell r="A445" t="str">
            <v>1. COSTOS DIRECTOS</v>
          </cell>
          <cell r="B445">
            <v>537878</v>
          </cell>
          <cell r="C445">
            <v>537878</v>
          </cell>
          <cell r="D445">
            <v>537878</v>
          </cell>
          <cell r="E445">
            <v>537878</v>
          </cell>
          <cell r="F445">
            <v>537878</v>
          </cell>
          <cell r="G445">
            <v>537878</v>
          </cell>
        </row>
        <row r="446">
          <cell r="A446">
            <v>537878</v>
          </cell>
          <cell r="B446">
            <v>537878</v>
          </cell>
          <cell r="C446">
            <v>537878</v>
          </cell>
          <cell r="D446">
            <v>537878</v>
          </cell>
          <cell r="E446">
            <v>537878</v>
          </cell>
          <cell r="F446">
            <v>537878</v>
          </cell>
          <cell r="G446">
            <v>537878</v>
          </cell>
        </row>
        <row r="447">
          <cell r="A447" t="str">
            <v>I. EQUIPO</v>
          </cell>
          <cell r="B447">
            <v>537878</v>
          </cell>
          <cell r="C447">
            <v>537878</v>
          </cell>
          <cell r="D447">
            <v>537878</v>
          </cell>
          <cell r="E447">
            <v>537878</v>
          </cell>
          <cell r="F447">
            <v>537878</v>
          </cell>
          <cell r="G447">
            <v>537878</v>
          </cell>
        </row>
        <row r="448">
          <cell r="A448" t="str">
            <v>CÓDIGO</v>
          </cell>
          <cell r="B448" t="str">
            <v>DESCRIPCIÓN</v>
          </cell>
          <cell r="C448">
            <v>537878</v>
          </cell>
          <cell r="D448" t="str">
            <v>UNIDAD</v>
          </cell>
          <cell r="E448" t="str">
            <v>TARIFA</v>
          </cell>
          <cell r="F448" t="str">
            <v>RENDIMIENTO</v>
          </cell>
          <cell r="G448" t="str">
            <v>VR. UNITARIO</v>
          </cell>
        </row>
        <row r="449">
          <cell r="A449" t="str">
            <v>EQ004</v>
          </cell>
          <cell r="B449" t="str">
            <v>CONCRETADORA 1.5 SACOS A GASOLINA</v>
          </cell>
          <cell r="C449">
            <v>537878</v>
          </cell>
          <cell r="D449" t="str">
            <v>DÍA</v>
          </cell>
          <cell r="E449">
            <v>62000</v>
          </cell>
          <cell r="F449">
            <v>8</v>
          </cell>
          <cell r="G449">
            <v>7750</v>
          </cell>
        </row>
        <row r="450">
          <cell r="A450" t="str">
            <v>EQ001</v>
          </cell>
          <cell r="B450" t="str">
            <v>HERRAMIENTA MENOR (10% DE LA MANO DE OBRA)</v>
          </cell>
          <cell r="C450">
            <v>7750</v>
          </cell>
          <cell r="D450" t="str">
            <v>%</v>
          </cell>
          <cell r="E450">
            <v>0.1</v>
          </cell>
          <cell r="F450">
            <v>42654</v>
          </cell>
          <cell r="G450">
            <v>4265.4000000000005</v>
          </cell>
        </row>
        <row r="451">
          <cell r="A451">
            <v>4265.3984375</v>
          </cell>
          <cell r="B451">
            <v>4265.3984375</v>
          </cell>
          <cell r="C451">
            <v>4265.3984375</v>
          </cell>
          <cell r="D451">
            <v>4265.3984375</v>
          </cell>
          <cell r="E451">
            <v>4265.3984375</v>
          </cell>
          <cell r="F451" t="str">
            <v>SUBTOTAL</v>
          </cell>
          <cell r="G451">
            <v>12015.400000000001</v>
          </cell>
        </row>
        <row r="452">
          <cell r="A452">
            <v>12015.3984375</v>
          </cell>
          <cell r="B452">
            <v>12015.3984375</v>
          </cell>
          <cell r="C452">
            <v>12015.3984375</v>
          </cell>
          <cell r="D452">
            <v>12015.3984375</v>
          </cell>
          <cell r="E452">
            <v>12015.3984375</v>
          </cell>
          <cell r="F452">
            <v>12015.3984375</v>
          </cell>
          <cell r="G452">
            <v>12015.3984375</v>
          </cell>
        </row>
        <row r="453">
          <cell r="A453" t="str">
            <v>II. MATERIALES</v>
          </cell>
          <cell r="B453">
            <v>12015.3984375</v>
          </cell>
          <cell r="C453">
            <v>12015.3984375</v>
          </cell>
          <cell r="D453">
            <v>12015.3984375</v>
          </cell>
          <cell r="E453">
            <v>12015.3984375</v>
          </cell>
          <cell r="F453">
            <v>12015.3984375</v>
          </cell>
          <cell r="G453">
            <v>12015.3984375</v>
          </cell>
        </row>
        <row r="454">
          <cell r="A454" t="str">
            <v>CÓDIGO</v>
          </cell>
          <cell r="B454" t="str">
            <v>DESCRIPCIÓN</v>
          </cell>
          <cell r="C454" t="str">
            <v>UNIDAD</v>
          </cell>
          <cell r="D454" t="str">
            <v>CANTIDAD</v>
          </cell>
          <cell r="E454" t="str">
            <v>DESP.</v>
          </cell>
          <cell r="F454" t="str">
            <v>PRECIO UNIT.</v>
          </cell>
          <cell r="G454" t="str">
            <v>VR. UNITARIO</v>
          </cell>
        </row>
        <row r="455">
          <cell r="A455" t="str">
            <v>MA020</v>
          </cell>
          <cell r="B455" t="str">
            <v>CEMENTO GRIS (50 KG) PORTLAND TIPO I</v>
          </cell>
          <cell r="C455" t="str">
            <v>SC</v>
          </cell>
          <cell r="D455">
            <v>9.08</v>
          </cell>
          <cell r="E455">
            <v>0.05</v>
          </cell>
          <cell r="F455">
            <v>39000</v>
          </cell>
          <cell r="G455">
            <v>371826</v>
          </cell>
        </row>
        <row r="456">
          <cell r="A456" t="str">
            <v>MA022</v>
          </cell>
          <cell r="B456" t="str">
            <v xml:space="preserve">ARENA DE REVOQUE </v>
          </cell>
          <cell r="C456" t="str">
            <v>M3</v>
          </cell>
          <cell r="D456">
            <v>1.0900000000000001</v>
          </cell>
          <cell r="E456">
            <v>0.05</v>
          </cell>
          <cell r="F456">
            <v>50000</v>
          </cell>
          <cell r="G456">
            <v>57225.000000000007</v>
          </cell>
        </row>
        <row r="457">
          <cell r="A457" t="str">
            <v>MA025</v>
          </cell>
          <cell r="B457" t="str">
            <v>AGUA</v>
          </cell>
          <cell r="C457" t="str">
            <v>LT</v>
          </cell>
          <cell r="D457">
            <v>185</v>
          </cell>
          <cell r="E457">
            <v>0.1</v>
          </cell>
          <cell r="F457">
            <v>50</v>
          </cell>
          <cell r="G457">
            <v>10175</v>
          </cell>
        </row>
        <row r="458">
          <cell r="A458">
            <v>10175</v>
          </cell>
          <cell r="B458">
            <v>10175</v>
          </cell>
          <cell r="C458">
            <v>10175</v>
          </cell>
          <cell r="D458">
            <v>10175</v>
          </cell>
          <cell r="E458">
            <v>10175</v>
          </cell>
          <cell r="F458" t="str">
            <v>SUBTOTAL</v>
          </cell>
          <cell r="G458">
            <v>439226</v>
          </cell>
        </row>
        <row r="459">
          <cell r="A459">
            <v>439226</v>
          </cell>
          <cell r="B459">
            <v>439226</v>
          </cell>
          <cell r="C459">
            <v>439226</v>
          </cell>
          <cell r="D459">
            <v>439226</v>
          </cell>
          <cell r="E459">
            <v>439226</v>
          </cell>
          <cell r="F459">
            <v>439226</v>
          </cell>
          <cell r="G459">
            <v>439226</v>
          </cell>
        </row>
        <row r="460">
          <cell r="A460" t="str">
            <v>III. TRANSPORTES</v>
          </cell>
          <cell r="B460">
            <v>439226</v>
          </cell>
          <cell r="C460">
            <v>439226</v>
          </cell>
          <cell r="D460">
            <v>439226</v>
          </cell>
          <cell r="E460">
            <v>439226</v>
          </cell>
          <cell r="F460">
            <v>439226</v>
          </cell>
          <cell r="G460">
            <v>439226</v>
          </cell>
        </row>
        <row r="461">
          <cell r="A461" t="str">
            <v>CÓDIGO</v>
          </cell>
          <cell r="B461" t="str">
            <v>DESCRIPCIÓN</v>
          </cell>
          <cell r="C461" t="str">
            <v>TIPO</v>
          </cell>
          <cell r="D461" t="str">
            <v>VOLUMEN/PESO</v>
          </cell>
          <cell r="E461" t="str">
            <v>DISTANCIA</v>
          </cell>
          <cell r="F461" t="str">
            <v>TARIFA</v>
          </cell>
          <cell r="G461" t="str">
            <v>VR. UNITARIO</v>
          </cell>
        </row>
        <row r="462">
          <cell r="A462" t="str">
            <v>TR002</v>
          </cell>
          <cell r="B462" t="str">
            <v>TRANSPORTE DE MATERIALES DE PLAYA (ARENILLON, PIEDRA RODADA DE RIO DMAX=3/4") 0-10KM</v>
          </cell>
          <cell r="C462" t="str">
            <v>PLAYA</v>
          </cell>
          <cell r="D462">
            <v>1.1445000000000001</v>
          </cell>
          <cell r="E462">
            <v>10</v>
          </cell>
          <cell r="F462">
            <v>3000</v>
          </cell>
          <cell r="G462">
            <v>34335</v>
          </cell>
        </row>
        <row r="463">
          <cell r="A463" t="str">
            <v>TR007</v>
          </cell>
          <cell r="B463" t="str">
            <v>TRANSPORTE DE INSUMOS GENERALES 0-10 KM</v>
          </cell>
          <cell r="C463" t="str">
            <v>INSUMOS</v>
          </cell>
          <cell r="D463">
            <v>0.45400000000000001</v>
          </cell>
          <cell r="E463">
            <v>5</v>
          </cell>
          <cell r="F463">
            <v>4250</v>
          </cell>
          <cell r="G463">
            <v>9647.5</v>
          </cell>
        </row>
        <row r="464">
          <cell r="A464">
            <v>9647.5</v>
          </cell>
          <cell r="B464">
            <v>9647.5</v>
          </cell>
          <cell r="C464">
            <v>9647.5</v>
          </cell>
          <cell r="D464">
            <v>9647.5</v>
          </cell>
          <cell r="E464">
            <v>9647.5</v>
          </cell>
          <cell r="F464" t="str">
            <v>SUBTOTAL</v>
          </cell>
          <cell r="G464">
            <v>43982.5</v>
          </cell>
        </row>
        <row r="465">
          <cell r="A465">
            <v>43982.5</v>
          </cell>
          <cell r="B465">
            <v>43982.5</v>
          </cell>
          <cell r="C465">
            <v>43982.5</v>
          </cell>
          <cell r="D465">
            <v>43982.5</v>
          </cell>
          <cell r="E465">
            <v>43982.5</v>
          </cell>
          <cell r="F465">
            <v>43982.5</v>
          </cell>
          <cell r="G465">
            <v>43982.5</v>
          </cell>
        </row>
        <row r="466">
          <cell r="A466" t="str">
            <v>IV. MANO DE OBRA</v>
          </cell>
          <cell r="B466">
            <v>43982.5</v>
          </cell>
          <cell r="C466">
            <v>43982.5</v>
          </cell>
          <cell r="D466">
            <v>43982.5</v>
          </cell>
          <cell r="E466">
            <v>43982.5</v>
          </cell>
          <cell r="F466">
            <v>43982.5</v>
          </cell>
          <cell r="G466">
            <v>43982.5</v>
          </cell>
        </row>
        <row r="467">
          <cell r="A467" t="str">
            <v>CÓDIGO</v>
          </cell>
          <cell r="B467" t="str">
            <v>CARGOS PERSONAL</v>
          </cell>
          <cell r="C467">
            <v>43982.5</v>
          </cell>
          <cell r="D467" t="str">
            <v>CANTIDAD</v>
          </cell>
          <cell r="E467" t="str">
            <v>JORNAL TOTAL</v>
          </cell>
          <cell r="F467" t="str">
            <v>RENDIMIENTO</v>
          </cell>
          <cell r="G467" t="str">
            <v>VR. UNITARIO</v>
          </cell>
        </row>
        <row r="468">
          <cell r="A468" t="str">
            <v>MO033</v>
          </cell>
          <cell r="B468" t="str">
            <v>OPERADOR EQUIPO LIVIANO</v>
          </cell>
          <cell r="C468">
            <v>43982.5</v>
          </cell>
          <cell r="D468">
            <v>1</v>
          </cell>
          <cell r="E468">
            <v>94854</v>
          </cell>
          <cell r="F468">
            <v>8</v>
          </cell>
          <cell r="G468">
            <v>11856.75</v>
          </cell>
        </row>
        <row r="469">
          <cell r="A469" t="str">
            <v>MO032</v>
          </cell>
          <cell r="B469" t="str">
            <v>AYUDANTE RASO</v>
          </cell>
          <cell r="C469">
            <v>11856.75</v>
          </cell>
          <cell r="D469">
            <v>3</v>
          </cell>
          <cell r="E469">
            <v>82126</v>
          </cell>
          <cell r="F469">
            <v>8</v>
          </cell>
          <cell r="G469">
            <v>30797.25</v>
          </cell>
        </row>
        <row r="470">
          <cell r="A470">
            <v>30797.25</v>
          </cell>
          <cell r="B470">
            <v>30797.25</v>
          </cell>
          <cell r="C470">
            <v>30797.25</v>
          </cell>
          <cell r="D470">
            <v>30797.25</v>
          </cell>
          <cell r="E470">
            <v>30797.25</v>
          </cell>
          <cell r="F470">
            <v>30797.25</v>
          </cell>
          <cell r="G470" t="str">
            <v/>
          </cell>
        </row>
        <row r="471">
          <cell r="A471" t="str">
            <v/>
          </cell>
          <cell r="B471">
            <v>30797.25</v>
          </cell>
          <cell r="C471">
            <v>30797.25</v>
          </cell>
          <cell r="D471">
            <v>30797.25</v>
          </cell>
          <cell r="E471" t="str">
            <v/>
          </cell>
          <cell r="F471" t="str">
            <v/>
          </cell>
          <cell r="G471" t="str">
            <v/>
          </cell>
        </row>
        <row r="472">
          <cell r="A472">
            <v>30797.25</v>
          </cell>
          <cell r="B472">
            <v>30797.25</v>
          </cell>
          <cell r="C472">
            <v>30797.25</v>
          </cell>
          <cell r="D472">
            <v>30797.25</v>
          </cell>
          <cell r="E472">
            <v>30797.25</v>
          </cell>
          <cell r="F472" t="str">
            <v>SUBTOTAL</v>
          </cell>
          <cell r="G472">
            <v>42654</v>
          </cell>
        </row>
        <row r="473">
          <cell r="A473">
            <v>42654</v>
          </cell>
          <cell r="B473">
            <v>42654</v>
          </cell>
          <cell r="C473">
            <v>42654</v>
          </cell>
          <cell r="D473">
            <v>42654</v>
          </cell>
          <cell r="E473">
            <v>42654</v>
          </cell>
          <cell r="F473">
            <v>42654</v>
          </cell>
          <cell r="G473">
            <v>42654</v>
          </cell>
        </row>
        <row r="474">
          <cell r="A474" t="str">
            <v>V. SERVICIOS</v>
          </cell>
          <cell r="B474">
            <v>42654</v>
          </cell>
          <cell r="C474">
            <v>42654</v>
          </cell>
          <cell r="D474">
            <v>42654</v>
          </cell>
          <cell r="E474">
            <v>42654</v>
          </cell>
          <cell r="F474">
            <v>42654</v>
          </cell>
          <cell r="G474">
            <v>42654</v>
          </cell>
        </row>
        <row r="475">
          <cell r="A475" t="str">
            <v>CÓDIGO</v>
          </cell>
          <cell r="B475" t="str">
            <v>DESCRIPCIÓN</v>
          </cell>
          <cell r="C475">
            <v>42654</v>
          </cell>
          <cell r="D475" t="str">
            <v>UNIDAD</v>
          </cell>
          <cell r="E475" t="str">
            <v>CANTIDAD</v>
          </cell>
          <cell r="F475" t="str">
            <v>PRECIO UNIT.</v>
          </cell>
          <cell r="G475" t="str">
            <v>VR. UNITARIO</v>
          </cell>
        </row>
        <row r="476">
          <cell r="A476" t="str">
            <v/>
          </cell>
          <cell r="B476">
            <v>42654</v>
          </cell>
          <cell r="C476">
            <v>42654</v>
          </cell>
          <cell r="D476" t="str">
            <v/>
          </cell>
          <cell r="E476">
            <v>42654</v>
          </cell>
          <cell r="F476" t="str">
            <v/>
          </cell>
          <cell r="G476" t="str">
            <v/>
          </cell>
        </row>
        <row r="477">
          <cell r="A477" t="str">
            <v/>
          </cell>
          <cell r="B477">
            <v>42654</v>
          </cell>
          <cell r="C477">
            <v>42654</v>
          </cell>
          <cell r="D477" t="str">
            <v/>
          </cell>
          <cell r="E477">
            <v>42654</v>
          </cell>
          <cell r="F477" t="str">
            <v/>
          </cell>
          <cell r="G477" t="str">
            <v/>
          </cell>
        </row>
        <row r="478">
          <cell r="A478" t="str">
            <v/>
          </cell>
          <cell r="B478">
            <v>42654</v>
          </cell>
          <cell r="C478">
            <v>42654</v>
          </cell>
          <cell r="D478" t="str">
            <v/>
          </cell>
          <cell r="E478">
            <v>42654</v>
          </cell>
          <cell r="F478" t="str">
            <v/>
          </cell>
          <cell r="G478" t="str">
            <v/>
          </cell>
        </row>
        <row r="479">
          <cell r="A479">
            <v>42654</v>
          </cell>
          <cell r="B479">
            <v>42654</v>
          </cell>
          <cell r="C479">
            <v>42654</v>
          </cell>
          <cell r="D479">
            <v>42654</v>
          </cell>
          <cell r="E479">
            <v>42654</v>
          </cell>
          <cell r="F479" t="str">
            <v>SUBTOTAL</v>
          </cell>
          <cell r="G479" t="str">
            <v/>
          </cell>
        </row>
        <row r="480">
          <cell r="A480">
            <v>42654</v>
          </cell>
          <cell r="B480">
            <v>42654</v>
          </cell>
          <cell r="C480">
            <v>42654</v>
          </cell>
          <cell r="D480">
            <v>42654</v>
          </cell>
          <cell r="E480">
            <v>42654</v>
          </cell>
          <cell r="F480">
            <v>42654</v>
          </cell>
          <cell r="G480">
            <v>42654</v>
          </cell>
        </row>
        <row r="481">
          <cell r="A481" t="str">
            <v>TOTAL COSTO DIRECTO</v>
          </cell>
          <cell r="B481">
            <v>42654</v>
          </cell>
          <cell r="C481">
            <v>42654</v>
          </cell>
          <cell r="D481">
            <v>42654</v>
          </cell>
          <cell r="E481">
            <v>42654</v>
          </cell>
          <cell r="F481">
            <v>42654</v>
          </cell>
          <cell r="G481">
            <v>537878</v>
          </cell>
        </row>
        <row r="482">
          <cell r="A482">
            <v>537878</v>
          </cell>
          <cell r="B482">
            <v>537878</v>
          </cell>
          <cell r="C482">
            <v>537878</v>
          </cell>
          <cell r="D482">
            <v>537878</v>
          </cell>
          <cell r="E482">
            <v>537878</v>
          </cell>
          <cell r="F482">
            <v>537878</v>
          </cell>
          <cell r="G482">
            <v>537878</v>
          </cell>
        </row>
        <row r="483">
          <cell r="A483" t="str">
            <v>2. COSTOS INDIRECTOS</v>
          </cell>
          <cell r="B483">
            <v>537878</v>
          </cell>
          <cell r="C483">
            <v>537878</v>
          </cell>
          <cell r="D483">
            <v>537878</v>
          </cell>
          <cell r="E483">
            <v>537878</v>
          </cell>
          <cell r="F483">
            <v>537878</v>
          </cell>
          <cell r="G483">
            <v>537878</v>
          </cell>
        </row>
        <row r="484">
          <cell r="A484">
            <v>537878</v>
          </cell>
          <cell r="B484">
            <v>537878</v>
          </cell>
          <cell r="C484">
            <v>537878</v>
          </cell>
          <cell r="D484">
            <v>537878</v>
          </cell>
          <cell r="E484">
            <v>537878</v>
          </cell>
          <cell r="F484">
            <v>537878</v>
          </cell>
          <cell r="G484">
            <v>537878</v>
          </cell>
        </row>
        <row r="485">
          <cell r="A485" t="str">
            <v>DESCRIPCIÓN</v>
          </cell>
          <cell r="B485">
            <v>537878</v>
          </cell>
          <cell r="C485">
            <v>537878</v>
          </cell>
          <cell r="D485">
            <v>537878</v>
          </cell>
          <cell r="E485">
            <v>537878</v>
          </cell>
          <cell r="F485" t="str">
            <v>PORCENTAJE</v>
          </cell>
          <cell r="G485" t="str">
            <v>VALOR TOTAL</v>
          </cell>
        </row>
        <row r="486">
          <cell r="A486" t="str">
            <v>ADMINISTRACION</v>
          </cell>
          <cell r="B486">
            <v>537878</v>
          </cell>
          <cell r="C486">
            <v>537878</v>
          </cell>
          <cell r="D486">
            <v>537878</v>
          </cell>
          <cell r="E486">
            <v>537878</v>
          </cell>
          <cell r="F486">
            <v>0.23780000000000001</v>
          </cell>
          <cell r="G486">
            <v>127907.38840000001</v>
          </cell>
        </row>
        <row r="487">
          <cell r="A487" t="str">
            <v>IMPREVISTOS</v>
          </cell>
          <cell r="B487">
            <v>127907.375</v>
          </cell>
          <cell r="C487">
            <v>127907.375</v>
          </cell>
          <cell r="D487">
            <v>127907.375</v>
          </cell>
          <cell r="E487">
            <v>127907.375</v>
          </cell>
          <cell r="F487" t="str">
            <v/>
          </cell>
          <cell r="G487" t="str">
            <v/>
          </cell>
        </row>
        <row r="488">
          <cell r="A488" t="str">
            <v>UTILIDADES</v>
          </cell>
          <cell r="B488">
            <v>127907.375</v>
          </cell>
          <cell r="C488">
            <v>127907.375</v>
          </cell>
          <cell r="D488">
            <v>127907.375</v>
          </cell>
          <cell r="E488">
            <v>127907.375</v>
          </cell>
          <cell r="F488">
            <v>0.05</v>
          </cell>
          <cell r="G488">
            <v>26893.9</v>
          </cell>
        </row>
        <row r="489">
          <cell r="A489" t="str">
            <v>TOTAL COSTO INDIRECTO</v>
          </cell>
          <cell r="B489">
            <v>26893.890625</v>
          </cell>
          <cell r="C489">
            <v>26893.890625</v>
          </cell>
          <cell r="D489">
            <v>26893.890625</v>
          </cell>
          <cell r="E489">
            <v>26893.890625</v>
          </cell>
          <cell r="F489">
            <v>0.2878</v>
          </cell>
          <cell r="G489">
            <v>154801</v>
          </cell>
        </row>
        <row r="490">
          <cell r="A490">
            <v>154801</v>
          </cell>
          <cell r="B490">
            <v>154801</v>
          </cell>
          <cell r="C490">
            <v>154801</v>
          </cell>
          <cell r="D490">
            <v>154801</v>
          </cell>
          <cell r="E490">
            <v>154801</v>
          </cell>
          <cell r="F490">
            <v>154801</v>
          </cell>
          <cell r="G490">
            <v>154801</v>
          </cell>
        </row>
        <row r="491">
          <cell r="A491" t="str">
            <v>PRECIO UNITARIO TOTAL APROXIMADO AL PESO</v>
          </cell>
          <cell r="B491">
            <v>154801</v>
          </cell>
          <cell r="C491">
            <v>154801</v>
          </cell>
          <cell r="D491">
            <v>154801</v>
          </cell>
          <cell r="E491">
            <v>154801</v>
          </cell>
          <cell r="F491">
            <v>154801</v>
          </cell>
          <cell r="G491">
            <v>692679</v>
          </cell>
        </row>
        <row r="492">
          <cell r="A492">
            <v>692679</v>
          </cell>
          <cell r="B492">
            <v>692679</v>
          </cell>
          <cell r="C492">
            <v>692679</v>
          </cell>
          <cell r="D492">
            <v>692679</v>
          </cell>
          <cell r="E492">
            <v>692679</v>
          </cell>
          <cell r="F492">
            <v>692679</v>
          </cell>
          <cell r="G492">
            <v>692679</v>
          </cell>
        </row>
        <row r="493">
          <cell r="A493">
            <v>692679</v>
          </cell>
          <cell r="B493">
            <v>692679</v>
          </cell>
          <cell r="C493">
            <v>692679</v>
          </cell>
          <cell r="D493">
            <v>692679</v>
          </cell>
          <cell r="E493">
            <v>692679</v>
          </cell>
          <cell r="F493">
            <v>692679</v>
          </cell>
          <cell r="G493">
            <v>692679</v>
          </cell>
        </row>
        <row r="494">
          <cell r="A494">
            <v>692679</v>
          </cell>
          <cell r="B494" t="str">
            <v>SECRETARIA DE PLANEACIÓN E INFRAESTRUCTURA</v>
          </cell>
          <cell r="C494">
            <v>692679</v>
          </cell>
          <cell r="D494">
            <v>692679</v>
          </cell>
          <cell r="E494">
            <v>692679</v>
          </cell>
          <cell r="F494">
            <v>692679</v>
          </cell>
          <cell r="G494">
            <v>692679</v>
          </cell>
        </row>
        <row r="495">
          <cell r="A495">
            <v>692679</v>
          </cell>
          <cell r="B495">
            <v>692679</v>
          </cell>
          <cell r="C495">
            <v>692679</v>
          </cell>
          <cell r="D495">
            <v>692679</v>
          </cell>
          <cell r="E495">
            <v>692679</v>
          </cell>
          <cell r="F495">
            <v>692679</v>
          </cell>
          <cell r="G495">
            <v>692679</v>
          </cell>
        </row>
        <row r="496">
          <cell r="A496">
            <v>692679</v>
          </cell>
          <cell r="B496">
            <v>692679</v>
          </cell>
          <cell r="C496">
            <v>692679</v>
          </cell>
          <cell r="D496" t="str">
            <v>FIRMA RESPONSABLE</v>
          </cell>
          <cell r="E496">
            <v>692679</v>
          </cell>
          <cell r="F496">
            <v>692679</v>
          </cell>
          <cell r="G496">
            <v>692679</v>
          </cell>
        </row>
        <row r="498">
          <cell r="A498" t="str">
            <v>DEPARTAMENTO DE ANTIOQUIA</v>
          </cell>
          <cell r="B498">
            <v>692679</v>
          </cell>
          <cell r="C498">
            <v>692679</v>
          </cell>
          <cell r="D498">
            <v>692679</v>
          </cell>
          <cell r="E498">
            <v>692679</v>
          </cell>
          <cell r="F498" t="str">
            <v/>
          </cell>
          <cell r="G498">
            <v>692679</v>
          </cell>
        </row>
        <row r="499">
          <cell r="A499" t="str">
            <v>MUNICIPIO DE DABEIBA</v>
          </cell>
          <cell r="B499">
            <v>692679</v>
          </cell>
          <cell r="C499">
            <v>692679</v>
          </cell>
          <cell r="D499">
            <v>692679</v>
          </cell>
          <cell r="E499">
            <v>692679</v>
          </cell>
          <cell r="F499">
            <v>692679</v>
          </cell>
          <cell r="G499">
            <v>692679</v>
          </cell>
        </row>
        <row r="500">
          <cell r="A500" t="str">
            <v>CONSTRUCCION DE MUROS DE CONTENCION EN CONCRETO REFORZADO PARA EMERGENCIA EN LA VIA QUE CONDUCE AL CORREGIMIENTO DE URAMA  KM 0+22 (SECTOR LOS COCOS)  EN EL MUNICIPIO DE DABEIBA ANTIOQUIA.</v>
          </cell>
          <cell r="B500">
            <v>692679</v>
          </cell>
          <cell r="C500">
            <v>692679</v>
          </cell>
          <cell r="D500">
            <v>692679</v>
          </cell>
          <cell r="E500">
            <v>692679</v>
          </cell>
          <cell r="F500">
            <v>692679</v>
          </cell>
          <cell r="G500">
            <v>692679</v>
          </cell>
        </row>
        <row r="501">
          <cell r="A501">
            <v>692679</v>
          </cell>
          <cell r="B501">
            <v>692679</v>
          </cell>
          <cell r="C501">
            <v>692679</v>
          </cell>
          <cell r="D501">
            <v>692679</v>
          </cell>
          <cell r="E501">
            <v>692679</v>
          </cell>
          <cell r="F501">
            <v>692679</v>
          </cell>
          <cell r="G501">
            <v>692679</v>
          </cell>
        </row>
        <row r="502">
          <cell r="A502" t="str">
            <v>ANÁLISIS DE PRECIOS UNITARIOS</v>
          </cell>
          <cell r="B502">
            <v>692679</v>
          </cell>
          <cell r="C502">
            <v>692679</v>
          </cell>
          <cell r="D502">
            <v>692679</v>
          </cell>
          <cell r="E502">
            <v>692679</v>
          </cell>
          <cell r="F502">
            <v>692679</v>
          </cell>
          <cell r="G502">
            <v>692679</v>
          </cell>
        </row>
        <row r="503">
          <cell r="A503">
            <v>692679</v>
          </cell>
          <cell r="B503">
            <v>692679</v>
          </cell>
          <cell r="C503">
            <v>692679</v>
          </cell>
          <cell r="D503">
            <v>692679</v>
          </cell>
          <cell r="E503">
            <v>692679</v>
          </cell>
          <cell r="F503">
            <v>692679</v>
          </cell>
          <cell r="G503">
            <v>692679</v>
          </cell>
        </row>
        <row r="504">
          <cell r="A504" t="str">
            <v>ITEM</v>
          </cell>
          <cell r="B504" t="str">
            <v>DESCRIPCIÓN</v>
          </cell>
          <cell r="C504">
            <v>692679</v>
          </cell>
          <cell r="D504">
            <v>692679</v>
          </cell>
          <cell r="E504" t="str">
            <v>UNIDAD</v>
          </cell>
          <cell r="F504" t="str">
            <v>CANTIDAD</v>
          </cell>
          <cell r="G504" t="str">
            <v>COSTO DIRECTO</v>
          </cell>
        </row>
        <row r="505">
          <cell r="A505" t="str">
            <v>MA009</v>
          </cell>
          <cell r="B505" t="str">
            <v>MORTERO 1:3 EN OBRA (GROUT)</v>
          </cell>
          <cell r="C505">
            <v>692679</v>
          </cell>
          <cell r="D505">
            <v>692679</v>
          </cell>
          <cell r="E505" t="str">
            <v>M3</v>
          </cell>
          <cell r="F505" t="str">
            <v>N.D</v>
          </cell>
          <cell r="G505">
            <v>537878</v>
          </cell>
        </row>
        <row r="506">
          <cell r="A506">
            <v>537878</v>
          </cell>
          <cell r="B506">
            <v>537878</v>
          </cell>
          <cell r="C506">
            <v>537878</v>
          </cell>
          <cell r="D506">
            <v>537878</v>
          </cell>
          <cell r="E506">
            <v>537878</v>
          </cell>
          <cell r="F506">
            <v>537878</v>
          </cell>
          <cell r="G506">
            <v>537878</v>
          </cell>
        </row>
        <row r="507">
          <cell r="A507" t="str">
            <v>1. COSTOS DIRECTOS</v>
          </cell>
          <cell r="B507">
            <v>537878</v>
          </cell>
          <cell r="C507">
            <v>537878</v>
          </cell>
          <cell r="D507">
            <v>537878</v>
          </cell>
          <cell r="E507">
            <v>537878</v>
          </cell>
          <cell r="F507">
            <v>537878</v>
          </cell>
          <cell r="G507">
            <v>537878</v>
          </cell>
        </row>
        <row r="508">
          <cell r="A508">
            <v>537878</v>
          </cell>
          <cell r="B508">
            <v>537878</v>
          </cell>
          <cell r="C508">
            <v>537878</v>
          </cell>
          <cell r="D508">
            <v>537878</v>
          </cell>
          <cell r="E508">
            <v>537878</v>
          </cell>
          <cell r="F508">
            <v>537878</v>
          </cell>
          <cell r="G508">
            <v>537878</v>
          </cell>
        </row>
        <row r="509">
          <cell r="A509" t="str">
            <v>I. EQUIPO</v>
          </cell>
          <cell r="B509">
            <v>537878</v>
          </cell>
          <cell r="C509">
            <v>537878</v>
          </cell>
          <cell r="D509">
            <v>537878</v>
          </cell>
          <cell r="E509">
            <v>537878</v>
          </cell>
          <cell r="F509">
            <v>537878</v>
          </cell>
          <cell r="G509">
            <v>537878</v>
          </cell>
        </row>
        <row r="510">
          <cell r="A510" t="str">
            <v>CÓDIGO</v>
          </cell>
          <cell r="B510" t="str">
            <v>DESCRIPCIÓN</v>
          </cell>
          <cell r="C510">
            <v>537878</v>
          </cell>
          <cell r="D510" t="str">
            <v>UNIDAD</v>
          </cell>
          <cell r="E510" t="str">
            <v>TARIFA</v>
          </cell>
          <cell r="F510" t="str">
            <v>RENDIMIENTO</v>
          </cell>
          <cell r="G510" t="str">
            <v>VR. UNITARIO</v>
          </cell>
        </row>
        <row r="511">
          <cell r="A511" t="str">
            <v>EQ004</v>
          </cell>
          <cell r="B511" t="str">
            <v>CONCRETADORA 1.5 SACOS A GASOLINA</v>
          </cell>
          <cell r="C511">
            <v>537878</v>
          </cell>
          <cell r="D511" t="str">
            <v>DÍA</v>
          </cell>
          <cell r="E511">
            <v>62000</v>
          </cell>
          <cell r="F511">
            <v>8</v>
          </cell>
          <cell r="G511">
            <v>7750</v>
          </cell>
        </row>
        <row r="512">
          <cell r="A512" t="str">
            <v>EQ001</v>
          </cell>
          <cell r="B512" t="str">
            <v>HERRAMIENTA MENOR (10% DE LA MANO DE OBRA)</v>
          </cell>
          <cell r="C512">
            <v>7750</v>
          </cell>
          <cell r="D512" t="str">
            <v>%</v>
          </cell>
          <cell r="E512">
            <v>0.1</v>
          </cell>
          <cell r="F512">
            <v>42654</v>
          </cell>
          <cell r="G512">
            <v>4265.4000000000005</v>
          </cell>
        </row>
        <row r="513">
          <cell r="A513">
            <v>4265.3984375</v>
          </cell>
          <cell r="B513">
            <v>4265.3984375</v>
          </cell>
          <cell r="C513">
            <v>4265.3984375</v>
          </cell>
          <cell r="D513">
            <v>4265.3984375</v>
          </cell>
          <cell r="E513">
            <v>4265.3984375</v>
          </cell>
          <cell r="F513" t="str">
            <v>SUBTOTAL</v>
          </cell>
          <cell r="G513">
            <v>12015.400000000001</v>
          </cell>
        </row>
        <row r="514">
          <cell r="A514">
            <v>12015.3984375</v>
          </cell>
          <cell r="B514">
            <v>12015.3984375</v>
          </cell>
          <cell r="C514">
            <v>12015.3984375</v>
          </cell>
          <cell r="D514">
            <v>12015.3984375</v>
          </cell>
          <cell r="E514">
            <v>12015.3984375</v>
          </cell>
          <cell r="F514">
            <v>12015.3984375</v>
          </cell>
          <cell r="G514">
            <v>12015.3984375</v>
          </cell>
        </row>
        <row r="515">
          <cell r="A515" t="str">
            <v>II. MATERIALES</v>
          </cell>
          <cell r="B515">
            <v>12015.3984375</v>
          </cell>
          <cell r="C515">
            <v>12015.3984375</v>
          </cell>
          <cell r="D515">
            <v>12015.3984375</v>
          </cell>
          <cell r="E515">
            <v>12015.3984375</v>
          </cell>
          <cell r="F515">
            <v>12015.3984375</v>
          </cell>
          <cell r="G515">
            <v>12015.3984375</v>
          </cell>
        </row>
        <row r="516">
          <cell r="A516" t="str">
            <v>CÓDIGO</v>
          </cell>
          <cell r="B516" t="str">
            <v>DESCRIPCIÓN</v>
          </cell>
          <cell r="C516" t="str">
            <v>UNIDAD</v>
          </cell>
          <cell r="D516" t="str">
            <v>CANTIDAD</v>
          </cell>
          <cell r="E516" t="str">
            <v>DESP.</v>
          </cell>
          <cell r="F516" t="str">
            <v>PRECIO UNIT.</v>
          </cell>
          <cell r="G516" t="str">
            <v>VR. UNITARIO</v>
          </cell>
        </row>
        <row r="517">
          <cell r="A517" t="str">
            <v>MA020</v>
          </cell>
          <cell r="B517" t="str">
            <v>CEMENTO GRIS (50 KG) PORTLAND TIPO I</v>
          </cell>
          <cell r="C517" t="str">
            <v>SC</v>
          </cell>
          <cell r="D517">
            <v>9.08</v>
          </cell>
          <cell r="E517">
            <v>0.05</v>
          </cell>
          <cell r="F517">
            <v>39000</v>
          </cell>
          <cell r="G517">
            <v>371826</v>
          </cell>
        </row>
        <row r="518">
          <cell r="A518" t="str">
            <v>MA023</v>
          </cell>
          <cell r="B518" t="str">
            <v>ARENA FINA PARA CONCRETOS</v>
          </cell>
          <cell r="C518" t="str">
            <v>M3</v>
          </cell>
          <cell r="D518">
            <v>1.0900000000000001</v>
          </cell>
          <cell r="E518">
            <v>0.05</v>
          </cell>
          <cell r="F518">
            <v>50000</v>
          </cell>
          <cell r="G518">
            <v>57225.000000000007</v>
          </cell>
        </row>
        <row r="519">
          <cell r="A519" t="str">
            <v>MA025</v>
          </cell>
          <cell r="B519" t="str">
            <v>AGUA</v>
          </cell>
          <cell r="C519" t="str">
            <v>LT</v>
          </cell>
          <cell r="D519">
            <v>185</v>
          </cell>
          <cell r="E519">
            <v>0.1</v>
          </cell>
          <cell r="F519">
            <v>50</v>
          </cell>
          <cell r="G519">
            <v>10175</v>
          </cell>
        </row>
        <row r="520">
          <cell r="A520">
            <v>10175</v>
          </cell>
          <cell r="B520">
            <v>10175</v>
          </cell>
          <cell r="C520">
            <v>10175</v>
          </cell>
          <cell r="D520">
            <v>10175</v>
          </cell>
          <cell r="E520">
            <v>10175</v>
          </cell>
          <cell r="F520" t="str">
            <v>SUBTOTAL</v>
          </cell>
          <cell r="G520">
            <v>439226</v>
          </cell>
        </row>
        <row r="521">
          <cell r="A521">
            <v>439226</v>
          </cell>
          <cell r="B521">
            <v>439226</v>
          </cell>
          <cell r="C521">
            <v>439226</v>
          </cell>
          <cell r="D521">
            <v>439226</v>
          </cell>
          <cell r="E521">
            <v>439226</v>
          </cell>
          <cell r="F521">
            <v>439226</v>
          </cell>
          <cell r="G521">
            <v>439226</v>
          </cell>
        </row>
        <row r="522">
          <cell r="A522" t="str">
            <v>III. TRANSPORTES</v>
          </cell>
          <cell r="B522">
            <v>439226</v>
          </cell>
          <cell r="C522">
            <v>439226</v>
          </cell>
          <cell r="D522">
            <v>439226</v>
          </cell>
          <cell r="E522">
            <v>439226</v>
          </cell>
          <cell r="F522">
            <v>439226</v>
          </cell>
          <cell r="G522">
            <v>439226</v>
          </cell>
        </row>
        <row r="523">
          <cell r="A523" t="str">
            <v>CÓDIGO</v>
          </cell>
          <cell r="B523" t="str">
            <v>DESCRIPCIÓN</v>
          </cell>
          <cell r="C523" t="str">
            <v>TIPO</v>
          </cell>
          <cell r="D523" t="str">
            <v>VOLUMEN/PESO</v>
          </cell>
          <cell r="E523" t="str">
            <v>DISTANCIA</v>
          </cell>
          <cell r="F523" t="str">
            <v>TARIFA</v>
          </cell>
          <cell r="G523" t="str">
            <v>VR. UNITARIO</v>
          </cell>
        </row>
        <row r="524">
          <cell r="A524" t="str">
            <v>TR002</v>
          </cell>
          <cell r="B524" t="str">
            <v>TRANSPORTE DE MATERIALES DE PLAYA (ARENILLON, PIEDRA RODADA DE RIO DMAX=3/4") 0-10KM</v>
          </cell>
          <cell r="C524" t="str">
            <v>PLAYA</v>
          </cell>
          <cell r="D524">
            <v>1.1445000000000001</v>
          </cell>
          <cell r="E524">
            <v>10</v>
          </cell>
          <cell r="F524">
            <v>3000</v>
          </cell>
          <cell r="G524">
            <v>34335</v>
          </cell>
        </row>
        <row r="525">
          <cell r="A525" t="str">
            <v>TR007</v>
          </cell>
          <cell r="B525" t="str">
            <v>TRANSPORTE DE INSUMOS GENERALES 0-10 KM</v>
          </cell>
          <cell r="C525" t="str">
            <v>INSUMOS</v>
          </cell>
          <cell r="D525">
            <v>0.45400000000000001</v>
          </cell>
          <cell r="E525">
            <v>5</v>
          </cell>
          <cell r="F525">
            <v>4250</v>
          </cell>
          <cell r="G525">
            <v>9647.5</v>
          </cell>
        </row>
        <row r="526">
          <cell r="A526">
            <v>9647.5</v>
          </cell>
          <cell r="B526">
            <v>9647.5</v>
          </cell>
          <cell r="C526">
            <v>9647.5</v>
          </cell>
          <cell r="D526">
            <v>9647.5</v>
          </cell>
          <cell r="E526">
            <v>9647.5</v>
          </cell>
          <cell r="F526" t="str">
            <v>SUBTOTAL</v>
          </cell>
          <cell r="G526">
            <v>43982.5</v>
          </cell>
        </row>
        <row r="527">
          <cell r="A527">
            <v>43982.5</v>
          </cell>
          <cell r="B527">
            <v>43982.5</v>
          </cell>
          <cell r="C527">
            <v>43982.5</v>
          </cell>
          <cell r="D527">
            <v>43982.5</v>
          </cell>
          <cell r="E527">
            <v>43982.5</v>
          </cell>
          <cell r="F527">
            <v>43982.5</v>
          </cell>
          <cell r="G527">
            <v>43982.5</v>
          </cell>
        </row>
        <row r="528">
          <cell r="A528" t="str">
            <v>IV. MANO DE OBRA</v>
          </cell>
          <cell r="B528">
            <v>43982.5</v>
          </cell>
          <cell r="C528">
            <v>43982.5</v>
          </cell>
          <cell r="D528">
            <v>43982.5</v>
          </cell>
          <cell r="E528">
            <v>43982.5</v>
          </cell>
          <cell r="F528">
            <v>43982.5</v>
          </cell>
          <cell r="G528">
            <v>43982.5</v>
          </cell>
        </row>
        <row r="529">
          <cell r="A529" t="str">
            <v>CÓDIGO</v>
          </cell>
          <cell r="B529" t="str">
            <v>CARGOS PERSONAL</v>
          </cell>
          <cell r="C529">
            <v>43982.5</v>
          </cell>
          <cell r="D529" t="str">
            <v>CANTIDAD</v>
          </cell>
          <cell r="E529" t="str">
            <v>JORNAL TOTAL</v>
          </cell>
          <cell r="F529" t="str">
            <v>RENDIMIENTO</v>
          </cell>
          <cell r="G529" t="str">
            <v>VR. UNITARIO</v>
          </cell>
        </row>
        <row r="530">
          <cell r="A530" t="str">
            <v>MO033</v>
          </cell>
          <cell r="B530" t="str">
            <v>OPERADOR EQUIPO LIVIANO</v>
          </cell>
          <cell r="C530">
            <v>43982.5</v>
          </cell>
          <cell r="D530">
            <v>1</v>
          </cell>
          <cell r="E530">
            <v>94854</v>
          </cell>
          <cell r="F530">
            <v>8</v>
          </cell>
          <cell r="G530">
            <v>11856.75</v>
          </cell>
        </row>
        <row r="531">
          <cell r="A531" t="str">
            <v>MO032</v>
          </cell>
          <cell r="B531" t="str">
            <v>AYUDANTE RASO</v>
          </cell>
          <cell r="C531">
            <v>11856.75</v>
          </cell>
          <cell r="D531">
            <v>3</v>
          </cell>
          <cell r="E531">
            <v>82126</v>
          </cell>
          <cell r="F531">
            <v>8</v>
          </cell>
          <cell r="G531">
            <v>30797.25</v>
          </cell>
        </row>
        <row r="532">
          <cell r="A532">
            <v>30797.25</v>
          </cell>
          <cell r="B532">
            <v>30797.25</v>
          </cell>
          <cell r="C532">
            <v>30797.25</v>
          </cell>
          <cell r="D532">
            <v>30797.25</v>
          </cell>
          <cell r="E532">
            <v>30797.25</v>
          </cell>
          <cell r="F532">
            <v>30797.25</v>
          </cell>
          <cell r="G532" t="str">
            <v/>
          </cell>
        </row>
        <row r="533">
          <cell r="A533" t="str">
            <v/>
          </cell>
          <cell r="B533">
            <v>30797.25</v>
          </cell>
          <cell r="C533">
            <v>30797.25</v>
          </cell>
          <cell r="D533">
            <v>30797.25</v>
          </cell>
          <cell r="E533" t="str">
            <v/>
          </cell>
          <cell r="F533" t="str">
            <v/>
          </cell>
          <cell r="G533" t="str">
            <v/>
          </cell>
        </row>
        <row r="534">
          <cell r="A534">
            <v>30797.25</v>
          </cell>
          <cell r="B534">
            <v>30797.25</v>
          </cell>
          <cell r="C534">
            <v>30797.25</v>
          </cell>
          <cell r="D534">
            <v>30797.25</v>
          </cell>
          <cell r="E534">
            <v>30797.25</v>
          </cell>
          <cell r="F534" t="str">
            <v>SUBTOTAL</v>
          </cell>
          <cell r="G534">
            <v>42654</v>
          </cell>
        </row>
        <row r="535">
          <cell r="A535">
            <v>42654</v>
          </cell>
          <cell r="B535">
            <v>42654</v>
          </cell>
          <cell r="C535">
            <v>42654</v>
          </cell>
          <cell r="D535">
            <v>42654</v>
          </cell>
          <cell r="E535">
            <v>42654</v>
          </cell>
          <cell r="F535">
            <v>42654</v>
          </cell>
          <cell r="G535">
            <v>42654</v>
          </cell>
        </row>
        <row r="536">
          <cell r="A536" t="str">
            <v>V. SERVICIOS</v>
          </cell>
          <cell r="B536">
            <v>42654</v>
          </cell>
          <cell r="C536">
            <v>42654</v>
          </cell>
          <cell r="D536">
            <v>42654</v>
          </cell>
          <cell r="E536">
            <v>42654</v>
          </cell>
          <cell r="F536">
            <v>42654</v>
          </cell>
          <cell r="G536">
            <v>42654</v>
          </cell>
        </row>
        <row r="537">
          <cell r="A537" t="str">
            <v>CÓDIGO</v>
          </cell>
          <cell r="B537" t="str">
            <v>DESCRIPCIÓN</v>
          </cell>
          <cell r="C537">
            <v>42654</v>
          </cell>
          <cell r="D537" t="str">
            <v>UNIDAD</v>
          </cell>
          <cell r="E537" t="str">
            <v>CANTIDAD</v>
          </cell>
          <cell r="F537" t="str">
            <v>PRECIO UNIT.</v>
          </cell>
          <cell r="G537" t="str">
            <v>VR. UNITARIO</v>
          </cell>
        </row>
        <row r="538">
          <cell r="A538" t="str">
            <v/>
          </cell>
          <cell r="B538">
            <v>42654</v>
          </cell>
          <cell r="C538">
            <v>42654</v>
          </cell>
          <cell r="D538" t="str">
            <v/>
          </cell>
          <cell r="E538">
            <v>42654</v>
          </cell>
          <cell r="F538" t="str">
            <v/>
          </cell>
          <cell r="G538" t="str">
            <v/>
          </cell>
        </row>
        <row r="539">
          <cell r="A539" t="str">
            <v/>
          </cell>
          <cell r="B539">
            <v>42654</v>
          </cell>
          <cell r="C539">
            <v>42654</v>
          </cell>
          <cell r="D539" t="str">
            <v/>
          </cell>
          <cell r="E539">
            <v>42654</v>
          </cell>
          <cell r="F539" t="str">
            <v/>
          </cell>
          <cell r="G539" t="str">
            <v/>
          </cell>
        </row>
        <row r="540">
          <cell r="A540" t="str">
            <v/>
          </cell>
          <cell r="B540">
            <v>42654</v>
          </cell>
          <cell r="C540">
            <v>42654</v>
          </cell>
          <cell r="D540" t="str">
            <v/>
          </cell>
          <cell r="E540">
            <v>42654</v>
          </cell>
          <cell r="F540" t="str">
            <v/>
          </cell>
          <cell r="G540" t="str">
            <v/>
          </cell>
        </row>
        <row r="541">
          <cell r="A541">
            <v>42654</v>
          </cell>
          <cell r="B541">
            <v>42654</v>
          </cell>
          <cell r="C541">
            <v>42654</v>
          </cell>
          <cell r="D541">
            <v>42654</v>
          </cell>
          <cell r="E541">
            <v>42654</v>
          </cell>
          <cell r="F541" t="str">
            <v>SUBTOTAL</v>
          </cell>
          <cell r="G541" t="str">
            <v/>
          </cell>
        </row>
        <row r="542">
          <cell r="A542">
            <v>42654</v>
          </cell>
          <cell r="B542">
            <v>42654</v>
          </cell>
          <cell r="C542">
            <v>42654</v>
          </cell>
          <cell r="D542">
            <v>42654</v>
          </cell>
          <cell r="E542">
            <v>42654</v>
          </cell>
          <cell r="F542">
            <v>42654</v>
          </cell>
          <cell r="G542">
            <v>42654</v>
          </cell>
        </row>
        <row r="543">
          <cell r="A543" t="str">
            <v>TOTAL COSTO DIRECTO</v>
          </cell>
          <cell r="B543">
            <v>42654</v>
          </cell>
          <cell r="C543">
            <v>42654</v>
          </cell>
          <cell r="D543">
            <v>42654</v>
          </cell>
          <cell r="E543">
            <v>42654</v>
          </cell>
          <cell r="F543">
            <v>42654</v>
          </cell>
          <cell r="G543">
            <v>537878</v>
          </cell>
        </row>
        <row r="544">
          <cell r="A544">
            <v>537878</v>
          </cell>
          <cell r="B544">
            <v>537878</v>
          </cell>
          <cell r="C544">
            <v>537878</v>
          </cell>
          <cell r="D544">
            <v>537878</v>
          </cell>
          <cell r="E544">
            <v>537878</v>
          </cell>
          <cell r="F544">
            <v>537878</v>
          </cell>
          <cell r="G544">
            <v>537878</v>
          </cell>
        </row>
        <row r="545">
          <cell r="A545" t="str">
            <v>2. COSTOS INDIRECTOS</v>
          </cell>
          <cell r="B545">
            <v>537878</v>
          </cell>
          <cell r="C545">
            <v>537878</v>
          </cell>
          <cell r="D545">
            <v>537878</v>
          </cell>
          <cell r="E545">
            <v>537878</v>
          </cell>
          <cell r="F545">
            <v>537878</v>
          </cell>
          <cell r="G545">
            <v>537878</v>
          </cell>
        </row>
        <row r="546">
          <cell r="A546">
            <v>537878</v>
          </cell>
          <cell r="B546">
            <v>537878</v>
          </cell>
          <cell r="C546">
            <v>537878</v>
          </cell>
          <cell r="D546">
            <v>537878</v>
          </cell>
          <cell r="E546">
            <v>537878</v>
          </cell>
          <cell r="F546">
            <v>537878</v>
          </cell>
          <cell r="G546">
            <v>537878</v>
          </cell>
        </row>
        <row r="547">
          <cell r="A547" t="str">
            <v>DESCRIPCIÓN</v>
          </cell>
          <cell r="B547">
            <v>537878</v>
          </cell>
          <cell r="C547">
            <v>537878</v>
          </cell>
          <cell r="D547">
            <v>537878</v>
          </cell>
          <cell r="E547">
            <v>537878</v>
          </cell>
          <cell r="F547" t="str">
            <v>PORCENTAJE</v>
          </cell>
          <cell r="G547" t="str">
            <v>VALOR TOTAL</v>
          </cell>
        </row>
        <row r="548">
          <cell r="A548" t="str">
            <v>ADMINISTRACION</v>
          </cell>
          <cell r="B548">
            <v>537878</v>
          </cell>
          <cell r="C548">
            <v>537878</v>
          </cell>
          <cell r="D548">
            <v>537878</v>
          </cell>
          <cell r="E548">
            <v>537878</v>
          </cell>
          <cell r="F548">
            <v>0.23780000000000001</v>
          </cell>
          <cell r="G548">
            <v>127907.38840000001</v>
          </cell>
        </row>
        <row r="549">
          <cell r="A549" t="str">
            <v>IMPREVISTOS</v>
          </cell>
          <cell r="B549">
            <v>127907.375</v>
          </cell>
          <cell r="C549">
            <v>127907.375</v>
          </cell>
          <cell r="D549">
            <v>127907.375</v>
          </cell>
          <cell r="E549">
            <v>127907.375</v>
          </cell>
          <cell r="F549" t="str">
            <v/>
          </cell>
          <cell r="G549" t="str">
            <v/>
          </cell>
        </row>
        <row r="550">
          <cell r="A550" t="str">
            <v>UTILIDADES</v>
          </cell>
          <cell r="B550">
            <v>127907.375</v>
          </cell>
          <cell r="C550">
            <v>127907.375</v>
          </cell>
          <cell r="D550">
            <v>127907.375</v>
          </cell>
          <cell r="E550">
            <v>127907.375</v>
          </cell>
          <cell r="F550">
            <v>0.05</v>
          </cell>
          <cell r="G550">
            <v>26893.9</v>
          </cell>
        </row>
        <row r="551">
          <cell r="A551" t="str">
            <v>TOTAL COSTO INDIRECTO</v>
          </cell>
          <cell r="B551">
            <v>26893.890625</v>
          </cell>
          <cell r="C551">
            <v>26893.890625</v>
          </cell>
          <cell r="D551">
            <v>26893.890625</v>
          </cell>
          <cell r="E551">
            <v>26893.890625</v>
          </cell>
          <cell r="F551">
            <v>0.2878</v>
          </cell>
          <cell r="G551">
            <v>154801</v>
          </cell>
        </row>
        <row r="552">
          <cell r="A552">
            <v>154801</v>
          </cell>
          <cell r="B552">
            <v>154801</v>
          </cell>
          <cell r="C552">
            <v>154801</v>
          </cell>
          <cell r="D552">
            <v>154801</v>
          </cell>
          <cell r="E552">
            <v>154801</v>
          </cell>
          <cell r="F552">
            <v>154801</v>
          </cell>
          <cell r="G552">
            <v>154801</v>
          </cell>
        </row>
        <row r="553">
          <cell r="A553" t="str">
            <v>PRECIO UNITARIO TOTAL APROXIMADO AL PESO</v>
          </cell>
          <cell r="B553">
            <v>154801</v>
          </cell>
          <cell r="C553">
            <v>154801</v>
          </cell>
          <cell r="D553">
            <v>154801</v>
          </cell>
          <cell r="E553">
            <v>154801</v>
          </cell>
          <cell r="F553">
            <v>154801</v>
          </cell>
          <cell r="G553">
            <v>692679</v>
          </cell>
        </row>
        <row r="554">
          <cell r="A554">
            <v>692679</v>
          </cell>
          <cell r="B554">
            <v>692679</v>
          </cell>
          <cell r="C554">
            <v>692679</v>
          </cell>
          <cell r="D554">
            <v>692679</v>
          </cell>
          <cell r="E554">
            <v>692679</v>
          </cell>
          <cell r="F554">
            <v>692679</v>
          </cell>
          <cell r="G554">
            <v>692679</v>
          </cell>
        </row>
        <row r="555">
          <cell r="A555">
            <v>692679</v>
          </cell>
          <cell r="B555">
            <v>692679</v>
          </cell>
          <cell r="C555">
            <v>692679</v>
          </cell>
          <cell r="D555">
            <v>692679</v>
          </cell>
          <cell r="E555">
            <v>692679</v>
          </cell>
          <cell r="F555">
            <v>692679</v>
          </cell>
          <cell r="G555">
            <v>692679</v>
          </cell>
        </row>
        <row r="556">
          <cell r="A556">
            <v>692679</v>
          </cell>
          <cell r="B556" t="str">
            <v>SECRETARIA DE PLANEACIÓN E INFRAESTRUCTURA</v>
          </cell>
          <cell r="C556">
            <v>692679</v>
          </cell>
          <cell r="D556">
            <v>692679</v>
          </cell>
          <cell r="E556">
            <v>692679</v>
          </cell>
          <cell r="F556">
            <v>692679</v>
          </cell>
          <cell r="G556">
            <v>692679</v>
          </cell>
        </row>
        <row r="557">
          <cell r="A557">
            <v>692679</v>
          </cell>
          <cell r="B557">
            <v>692679</v>
          </cell>
          <cell r="C557">
            <v>692679</v>
          </cell>
          <cell r="D557">
            <v>692679</v>
          </cell>
          <cell r="E557">
            <v>692679</v>
          </cell>
          <cell r="F557">
            <v>692679</v>
          </cell>
          <cell r="G557">
            <v>692679</v>
          </cell>
        </row>
        <row r="558">
          <cell r="A558">
            <v>692679</v>
          </cell>
          <cell r="B558">
            <v>692679</v>
          </cell>
          <cell r="C558">
            <v>692679</v>
          </cell>
          <cell r="D558" t="str">
            <v>FIRMA RESPONSABLE</v>
          </cell>
          <cell r="E558">
            <v>692679</v>
          </cell>
          <cell r="F558">
            <v>692679</v>
          </cell>
          <cell r="G558">
            <v>692679</v>
          </cell>
        </row>
        <row r="560">
          <cell r="A560" t="str">
            <v>DEPARTAMENTO DE ANTIOQUIA</v>
          </cell>
          <cell r="B560">
            <v>692679</v>
          </cell>
          <cell r="C560">
            <v>692679</v>
          </cell>
          <cell r="D560">
            <v>692679</v>
          </cell>
          <cell r="E560">
            <v>692679</v>
          </cell>
          <cell r="F560" t="str">
            <v/>
          </cell>
          <cell r="G560">
            <v>692679</v>
          </cell>
        </row>
        <row r="561">
          <cell r="A561" t="str">
            <v>MUNICIPIO DE DABEIBA</v>
          </cell>
          <cell r="B561">
            <v>692679</v>
          </cell>
          <cell r="C561">
            <v>692679</v>
          </cell>
          <cell r="D561">
            <v>692679</v>
          </cell>
          <cell r="E561">
            <v>692679</v>
          </cell>
          <cell r="F561">
            <v>692679</v>
          </cell>
          <cell r="G561">
            <v>692679</v>
          </cell>
        </row>
        <row r="562">
          <cell r="A562" t="str">
            <v>CONSTRUCCION DE MUROS DE CONTENCION EN CONCRETO REFORZADO PARA EMERGENCIA EN LA VIA QUE CONDUCE AL CORREGIMIENTO DE URAMA  KM 0+22 (SECTOR LOS COCOS)  EN EL MUNICIPIO DE DABEIBA ANTIOQUIA.</v>
          </cell>
          <cell r="B562">
            <v>692679</v>
          </cell>
          <cell r="C562">
            <v>692679</v>
          </cell>
          <cell r="D562">
            <v>692679</v>
          </cell>
          <cell r="E562">
            <v>692679</v>
          </cell>
          <cell r="F562">
            <v>692679</v>
          </cell>
          <cell r="G562">
            <v>692679</v>
          </cell>
        </row>
        <row r="563">
          <cell r="A563">
            <v>692679</v>
          </cell>
          <cell r="B563">
            <v>692679</v>
          </cell>
          <cell r="C563">
            <v>692679</v>
          </cell>
          <cell r="D563">
            <v>692679</v>
          </cell>
          <cell r="E563">
            <v>692679</v>
          </cell>
          <cell r="F563">
            <v>692679</v>
          </cell>
          <cell r="G563">
            <v>692679</v>
          </cell>
        </row>
        <row r="564">
          <cell r="A564" t="str">
            <v>ANÁLISIS DE PRECIOS UNITARIOS</v>
          </cell>
          <cell r="B564">
            <v>692679</v>
          </cell>
          <cell r="C564">
            <v>692679</v>
          </cell>
          <cell r="D564">
            <v>692679</v>
          </cell>
          <cell r="E564">
            <v>692679</v>
          </cell>
          <cell r="F564">
            <v>692679</v>
          </cell>
          <cell r="G564">
            <v>692679</v>
          </cell>
        </row>
        <row r="565">
          <cell r="A565">
            <v>692679</v>
          </cell>
          <cell r="B565">
            <v>692679</v>
          </cell>
          <cell r="C565">
            <v>692679</v>
          </cell>
          <cell r="D565">
            <v>692679</v>
          </cell>
          <cell r="E565">
            <v>692679</v>
          </cell>
          <cell r="F565">
            <v>692679</v>
          </cell>
          <cell r="G565">
            <v>692679</v>
          </cell>
        </row>
        <row r="566">
          <cell r="A566" t="str">
            <v>ITEM</v>
          </cell>
          <cell r="B566" t="str">
            <v>DESCRIPCIÓN</v>
          </cell>
          <cell r="C566">
            <v>692679</v>
          </cell>
          <cell r="D566">
            <v>692679</v>
          </cell>
          <cell r="E566" t="str">
            <v>UNIDAD</v>
          </cell>
          <cell r="F566" t="str">
            <v>CANTIDAD</v>
          </cell>
          <cell r="G566" t="str">
            <v>COSTO DIRECTO</v>
          </cell>
        </row>
        <row r="567">
          <cell r="A567" t="str">
            <v>MA010</v>
          </cell>
          <cell r="B567" t="str">
            <v>MORTERO 1:3 EN OBRA (PEGA)</v>
          </cell>
          <cell r="C567">
            <v>692679</v>
          </cell>
          <cell r="D567">
            <v>692679</v>
          </cell>
          <cell r="E567" t="str">
            <v>M3</v>
          </cell>
          <cell r="F567" t="str">
            <v>N.D</v>
          </cell>
          <cell r="G567">
            <v>537878</v>
          </cell>
        </row>
        <row r="568">
          <cell r="A568">
            <v>537878</v>
          </cell>
          <cell r="B568">
            <v>537878</v>
          </cell>
          <cell r="C568">
            <v>537878</v>
          </cell>
          <cell r="D568">
            <v>537878</v>
          </cell>
          <cell r="E568">
            <v>537878</v>
          </cell>
          <cell r="F568">
            <v>537878</v>
          </cell>
          <cell r="G568">
            <v>537878</v>
          </cell>
        </row>
        <row r="569">
          <cell r="A569" t="str">
            <v>1. COSTOS DIRECTOS</v>
          </cell>
          <cell r="B569">
            <v>537878</v>
          </cell>
          <cell r="C569">
            <v>537878</v>
          </cell>
          <cell r="D569">
            <v>537878</v>
          </cell>
          <cell r="E569">
            <v>537878</v>
          </cell>
          <cell r="F569">
            <v>537878</v>
          </cell>
          <cell r="G569">
            <v>537878</v>
          </cell>
        </row>
        <row r="570">
          <cell r="A570">
            <v>537878</v>
          </cell>
          <cell r="B570">
            <v>537878</v>
          </cell>
          <cell r="C570">
            <v>537878</v>
          </cell>
          <cell r="D570">
            <v>537878</v>
          </cell>
          <cell r="E570">
            <v>537878</v>
          </cell>
          <cell r="F570">
            <v>537878</v>
          </cell>
          <cell r="G570">
            <v>537878</v>
          </cell>
        </row>
        <row r="571">
          <cell r="A571" t="str">
            <v>I. EQUIPO</v>
          </cell>
          <cell r="B571">
            <v>537878</v>
          </cell>
          <cell r="C571">
            <v>537878</v>
          </cell>
          <cell r="D571">
            <v>537878</v>
          </cell>
          <cell r="E571">
            <v>537878</v>
          </cell>
          <cell r="F571">
            <v>537878</v>
          </cell>
          <cell r="G571">
            <v>537878</v>
          </cell>
        </row>
        <row r="572">
          <cell r="A572" t="str">
            <v>CÓDIGO</v>
          </cell>
          <cell r="B572" t="str">
            <v>DESCRIPCIÓN</v>
          </cell>
          <cell r="C572">
            <v>537878</v>
          </cell>
          <cell r="D572" t="str">
            <v>UNIDAD</v>
          </cell>
          <cell r="E572" t="str">
            <v>TARIFA</v>
          </cell>
          <cell r="F572" t="str">
            <v>RENDIMIENTO</v>
          </cell>
          <cell r="G572" t="str">
            <v>VR. UNITARIO</v>
          </cell>
        </row>
        <row r="573">
          <cell r="A573" t="str">
            <v>EQ004</v>
          </cell>
          <cell r="B573" t="str">
            <v>CONCRETADORA 1.5 SACOS A GASOLINA</v>
          </cell>
          <cell r="C573">
            <v>537878</v>
          </cell>
          <cell r="D573" t="str">
            <v>DÍA</v>
          </cell>
          <cell r="E573">
            <v>62000</v>
          </cell>
          <cell r="F573">
            <v>8</v>
          </cell>
          <cell r="G573">
            <v>7750</v>
          </cell>
        </row>
        <row r="574">
          <cell r="A574" t="str">
            <v>EQ001</v>
          </cell>
          <cell r="B574" t="str">
            <v>HERRAMIENTA MENOR (10% DE LA MANO DE OBRA)</v>
          </cell>
          <cell r="C574">
            <v>7750</v>
          </cell>
          <cell r="D574" t="str">
            <v>%</v>
          </cell>
          <cell r="E574">
            <v>0.1</v>
          </cell>
          <cell r="F574">
            <v>42654</v>
          </cell>
          <cell r="G574">
            <v>4265.4000000000005</v>
          </cell>
        </row>
        <row r="575">
          <cell r="A575">
            <v>4265.3984375</v>
          </cell>
          <cell r="B575">
            <v>4265.3984375</v>
          </cell>
          <cell r="C575">
            <v>4265.3984375</v>
          </cell>
          <cell r="D575">
            <v>4265.3984375</v>
          </cell>
          <cell r="E575">
            <v>4265.3984375</v>
          </cell>
          <cell r="F575" t="str">
            <v>SUBTOTAL</v>
          </cell>
          <cell r="G575">
            <v>12015.400000000001</v>
          </cell>
        </row>
        <row r="576">
          <cell r="A576">
            <v>12015.3984375</v>
          </cell>
          <cell r="B576">
            <v>12015.3984375</v>
          </cell>
          <cell r="C576">
            <v>12015.3984375</v>
          </cell>
          <cell r="D576">
            <v>12015.3984375</v>
          </cell>
          <cell r="E576">
            <v>12015.3984375</v>
          </cell>
          <cell r="F576">
            <v>12015.3984375</v>
          </cell>
          <cell r="G576">
            <v>12015.3984375</v>
          </cell>
        </row>
        <row r="577">
          <cell r="A577" t="str">
            <v>II. MATERIALES</v>
          </cell>
          <cell r="B577">
            <v>12015.3984375</v>
          </cell>
          <cell r="C577">
            <v>12015.3984375</v>
          </cell>
          <cell r="D577">
            <v>12015.3984375</v>
          </cell>
          <cell r="E577">
            <v>12015.3984375</v>
          </cell>
          <cell r="F577">
            <v>12015.3984375</v>
          </cell>
          <cell r="G577">
            <v>12015.3984375</v>
          </cell>
        </row>
        <row r="578">
          <cell r="A578" t="str">
            <v>CÓDIGO</v>
          </cell>
          <cell r="B578" t="str">
            <v>DESCRIPCIÓN</v>
          </cell>
          <cell r="C578" t="str">
            <v>UNIDAD</v>
          </cell>
          <cell r="D578" t="str">
            <v>CANTIDAD</v>
          </cell>
          <cell r="E578" t="str">
            <v>DESP.</v>
          </cell>
          <cell r="F578" t="str">
            <v>PRECIO UNIT.</v>
          </cell>
          <cell r="G578" t="str">
            <v>VR. UNITARIO</v>
          </cell>
        </row>
        <row r="579">
          <cell r="A579" t="str">
            <v>MA020</v>
          </cell>
          <cell r="B579" t="str">
            <v>CEMENTO GRIS (50 KG) PORTLAND TIPO I</v>
          </cell>
          <cell r="C579" t="str">
            <v>SC</v>
          </cell>
          <cell r="D579">
            <v>9.08</v>
          </cell>
          <cell r="E579">
            <v>0.05</v>
          </cell>
          <cell r="F579">
            <v>39000</v>
          </cell>
          <cell r="G579">
            <v>371826</v>
          </cell>
        </row>
        <row r="580">
          <cell r="A580" t="str">
            <v>MA021</v>
          </cell>
          <cell r="B580" t="str">
            <v xml:space="preserve">ARENA DE PEGA </v>
          </cell>
          <cell r="C580" t="str">
            <v>M3</v>
          </cell>
          <cell r="D580">
            <v>1.0900000000000001</v>
          </cell>
          <cell r="E580">
            <v>0.05</v>
          </cell>
          <cell r="F580">
            <v>50000</v>
          </cell>
          <cell r="G580">
            <v>57225.000000000007</v>
          </cell>
        </row>
        <row r="581">
          <cell r="A581" t="str">
            <v>MA025</v>
          </cell>
          <cell r="B581" t="str">
            <v>AGUA</v>
          </cell>
          <cell r="C581" t="str">
            <v>LT</v>
          </cell>
          <cell r="D581">
            <v>185</v>
          </cell>
          <cell r="E581">
            <v>0.1</v>
          </cell>
          <cell r="F581">
            <v>50</v>
          </cell>
          <cell r="G581">
            <v>10175</v>
          </cell>
        </row>
        <row r="582">
          <cell r="A582">
            <v>10175</v>
          </cell>
          <cell r="B582">
            <v>10175</v>
          </cell>
          <cell r="C582">
            <v>10175</v>
          </cell>
          <cell r="D582">
            <v>10175</v>
          </cell>
          <cell r="E582">
            <v>10175</v>
          </cell>
          <cell r="F582" t="str">
            <v>SUBTOTAL</v>
          </cell>
          <cell r="G582">
            <v>439226</v>
          </cell>
        </row>
        <row r="583">
          <cell r="A583">
            <v>439226</v>
          </cell>
          <cell r="B583">
            <v>439226</v>
          </cell>
          <cell r="C583">
            <v>439226</v>
          </cell>
          <cell r="D583">
            <v>439226</v>
          </cell>
          <cell r="E583">
            <v>439226</v>
          </cell>
          <cell r="F583">
            <v>439226</v>
          </cell>
          <cell r="G583">
            <v>439226</v>
          </cell>
        </row>
        <row r="584">
          <cell r="A584" t="str">
            <v>III. TRANSPORTES</v>
          </cell>
          <cell r="B584">
            <v>439226</v>
          </cell>
          <cell r="C584">
            <v>439226</v>
          </cell>
          <cell r="D584">
            <v>439226</v>
          </cell>
          <cell r="E584">
            <v>439226</v>
          </cell>
          <cell r="F584">
            <v>439226</v>
          </cell>
          <cell r="G584">
            <v>439226</v>
          </cell>
        </row>
        <row r="585">
          <cell r="A585" t="str">
            <v>CÓDIGO</v>
          </cell>
          <cell r="B585" t="str">
            <v>DESCRIPCIÓN</v>
          </cell>
          <cell r="C585" t="str">
            <v>TIPO</v>
          </cell>
          <cell r="D585" t="str">
            <v>VOLUMEN/PESO</v>
          </cell>
          <cell r="E585" t="str">
            <v>DISTANCIA</v>
          </cell>
          <cell r="F585" t="str">
            <v>TARIFA</v>
          </cell>
          <cell r="G585" t="str">
            <v>VR. UNITARIO</v>
          </cell>
        </row>
        <row r="586">
          <cell r="A586" t="str">
            <v>TR002</v>
          </cell>
          <cell r="B586" t="str">
            <v>TRANSPORTE DE MATERIALES DE PLAYA (ARENILLON, PIEDRA RODADA DE RIO DMAX=3/4") 0-10KM</v>
          </cell>
          <cell r="C586" t="str">
            <v>PLAYA</v>
          </cell>
          <cell r="D586">
            <v>1.1445000000000001</v>
          </cell>
          <cell r="E586">
            <v>10</v>
          </cell>
          <cell r="F586">
            <v>3000</v>
          </cell>
          <cell r="G586">
            <v>34335</v>
          </cell>
        </row>
        <row r="587">
          <cell r="A587" t="str">
            <v>TR007</v>
          </cell>
          <cell r="B587" t="str">
            <v>TRANSPORTE DE INSUMOS GENERALES 0-10 KM</v>
          </cell>
          <cell r="C587" t="str">
            <v>INSUMOS</v>
          </cell>
          <cell r="D587">
            <v>0.45400000000000001</v>
          </cell>
          <cell r="E587">
            <v>5</v>
          </cell>
          <cell r="F587">
            <v>4250</v>
          </cell>
          <cell r="G587">
            <v>9647.5</v>
          </cell>
        </row>
        <row r="588">
          <cell r="A588">
            <v>9647.5</v>
          </cell>
          <cell r="B588">
            <v>9647.5</v>
          </cell>
          <cell r="C588">
            <v>9647.5</v>
          </cell>
          <cell r="D588">
            <v>9647.5</v>
          </cell>
          <cell r="E588">
            <v>9647.5</v>
          </cell>
          <cell r="F588" t="str">
            <v>SUBTOTAL</v>
          </cell>
          <cell r="G588">
            <v>43982.5</v>
          </cell>
        </row>
        <row r="589">
          <cell r="A589">
            <v>43982.5</v>
          </cell>
          <cell r="B589">
            <v>43982.5</v>
          </cell>
          <cell r="C589">
            <v>43982.5</v>
          </cell>
          <cell r="D589">
            <v>43982.5</v>
          </cell>
          <cell r="E589">
            <v>43982.5</v>
          </cell>
          <cell r="F589">
            <v>43982.5</v>
          </cell>
          <cell r="G589">
            <v>43982.5</v>
          </cell>
        </row>
        <row r="590">
          <cell r="A590" t="str">
            <v>IV. MANO DE OBRA</v>
          </cell>
          <cell r="B590">
            <v>43982.5</v>
          </cell>
          <cell r="C590">
            <v>43982.5</v>
          </cell>
          <cell r="D590">
            <v>43982.5</v>
          </cell>
          <cell r="E590">
            <v>43982.5</v>
          </cell>
          <cell r="F590">
            <v>43982.5</v>
          </cell>
          <cell r="G590">
            <v>43982.5</v>
          </cell>
        </row>
        <row r="591">
          <cell r="A591" t="str">
            <v>CÓDIGO</v>
          </cell>
          <cell r="B591" t="str">
            <v>CARGOS PERSONAL</v>
          </cell>
          <cell r="C591">
            <v>43982.5</v>
          </cell>
          <cell r="D591" t="str">
            <v>CANTIDAD</v>
          </cell>
          <cell r="E591" t="str">
            <v>JORNAL TOTAL</v>
          </cell>
          <cell r="F591" t="str">
            <v>RENDIMIENTO</v>
          </cell>
          <cell r="G591" t="str">
            <v>VR. UNITARIO</v>
          </cell>
        </row>
        <row r="592">
          <cell r="A592" t="str">
            <v>MO033</v>
          </cell>
          <cell r="B592" t="str">
            <v>OPERADOR EQUIPO LIVIANO</v>
          </cell>
          <cell r="C592">
            <v>43982.5</v>
          </cell>
          <cell r="D592">
            <v>1</v>
          </cell>
          <cell r="E592">
            <v>94854</v>
          </cell>
          <cell r="F592">
            <v>8</v>
          </cell>
          <cell r="G592">
            <v>11856.75</v>
          </cell>
        </row>
        <row r="593">
          <cell r="A593" t="str">
            <v>MO032</v>
          </cell>
          <cell r="B593" t="str">
            <v>AYUDANTE RASO</v>
          </cell>
          <cell r="C593">
            <v>11856.75</v>
          </cell>
          <cell r="D593">
            <v>3</v>
          </cell>
          <cell r="E593">
            <v>82126</v>
          </cell>
          <cell r="F593">
            <v>8</v>
          </cell>
          <cell r="G593">
            <v>30797.25</v>
          </cell>
        </row>
        <row r="594">
          <cell r="A594">
            <v>30797.25</v>
          </cell>
          <cell r="B594">
            <v>30797.25</v>
          </cell>
          <cell r="C594">
            <v>30797.25</v>
          </cell>
          <cell r="D594">
            <v>30797.25</v>
          </cell>
          <cell r="E594">
            <v>30797.25</v>
          </cell>
          <cell r="F594">
            <v>30797.25</v>
          </cell>
          <cell r="G594" t="str">
            <v/>
          </cell>
        </row>
        <row r="595">
          <cell r="A595" t="str">
            <v/>
          </cell>
          <cell r="B595">
            <v>30797.25</v>
          </cell>
          <cell r="C595">
            <v>30797.25</v>
          </cell>
          <cell r="D595">
            <v>30797.25</v>
          </cell>
          <cell r="E595" t="str">
            <v/>
          </cell>
          <cell r="F595" t="str">
            <v/>
          </cell>
          <cell r="G595" t="str">
            <v/>
          </cell>
        </row>
        <row r="596">
          <cell r="A596">
            <v>30797.25</v>
          </cell>
          <cell r="B596">
            <v>30797.25</v>
          </cell>
          <cell r="C596">
            <v>30797.25</v>
          </cell>
          <cell r="D596">
            <v>30797.25</v>
          </cell>
          <cell r="E596">
            <v>30797.25</v>
          </cell>
          <cell r="F596" t="str">
            <v>SUBTOTAL</v>
          </cell>
          <cell r="G596">
            <v>42654</v>
          </cell>
        </row>
        <row r="597">
          <cell r="A597">
            <v>42654</v>
          </cell>
          <cell r="B597">
            <v>42654</v>
          </cell>
          <cell r="C597">
            <v>42654</v>
          </cell>
          <cell r="D597">
            <v>42654</v>
          </cell>
          <cell r="E597">
            <v>42654</v>
          </cell>
          <cell r="F597">
            <v>42654</v>
          </cell>
          <cell r="G597">
            <v>42654</v>
          </cell>
        </row>
        <row r="598">
          <cell r="A598" t="str">
            <v>V. SERVICIOS</v>
          </cell>
          <cell r="B598">
            <v>42654</v>
          </cell>
          <cell r="C598">
            <v>42654</v>
          </cell>
          <cell r="D598">
            <v>42654</v>
          </cell>
          <cell r="E598">
            <v>42654</v>
          </cell>
          <cell r="F598">
            <v>42654</v>
          </cell>
          <cell r="G598">
            <v>42654</v>
          </cell>
        </row>
        <row r="599">
          <cell r="A599" t="str">
            <v>CÓDIGO</v>
          </cell>
          <cell r="B599" t="str">
            <v>DESCRIPCIÓN</v>
          </cell>
          <cell r="C599">
            <v>42654</v>
          </cell>
          <cell r="D599" t="str">
            <v>UNIDAD</v>
          </cell>
          <cell r="E599" t="str">
            <v>CANTIDAD</v>
          </cell>
          <cell r="F599" t="str">
            <v>PRECIO UNIT.</v>
          </cell>
          <cell r="G599" t="str">
            <v>VR. UNITARIO</v>
          </cell>
        </row>
        <row r="600">
          <cell r="A600" t="str">
            <v/>
          </cell>
          <cell r="B600">
            <v>42654</v>
          </cell>
          <cell r="C600">
            <v>42654</v>
          </cell>
          <cell r="D600" t="str">
            <v/>
          </cell>
          <cell r="E600">
            <v>42654</v>
          </cell>
          <cell r="F600" t="str">
            <v/>
          </cell>
          <cell r="G600" t="str">
            <v/>
          </cell>
        </row>
        <row r="601">
          <cell r="A601" t="str">
            <v/>
          </cell>
          <cell r="B601">
            <v>42654</v>
          </cell>
          <cell r="C601">
            <v>42654</v>
          </cell>
          <cell r="D601" t="str">
            <v/>
          </cell>
          <cell r="E601">
            <v>42654</v>
          </cell>
          <cell r="F601" t="str">
            <v/>
          </cell>
          <cell r="G601" t="str">
            <v/>
          </cell>
        </row>
        <row r="602">
          <cell r="A602" t="str">
            <v/>
          </cell>
          <cell r="B602">
            <v>42654</v>
          </cell>
          <cell r="C602">
            <v>42654</v>
          </cell>
          <cell r="D602" t="str">
            <v/>
          </cell>
          <cell r="E602">
            <v>42654</v>
          </cell>
          <cell r="F602" t="str">
            <v/>
          </cell>
          <cell r="G602" t="str">
            <v/>
          </cell>
        </row>
        <row r="603">
          <cell r="A603">
            <v>42654</v>
          </cell>
          <cell r="B603">
            <v>42654</v>
          </cell>
          <cell r="C603">
            <v>42654</v>
          </cell>
          <cell r="D603">
            <v>42654</v>
          </cell>
          <cell r="E603">
            <v>42654</v>
          </cell>
          <cell r="F603" t="str">
            <v>SUBTOTAL</v>
          </cell>
          <cell r="G603" t="str">
            <v/>
          </cell>
        </row>
        <row r="604">
          <cell r="A604">
            <v>42654</v>
          </cell>
          <cell r="B604">
            <v>42654</v>
          </cell>
          <cell r="C604">
            <v>42654</v>
          </cell>
          <cell r="D604">
            <v>42654</v>
          </cell>
          <cell r="E604">
            <v>42654</v>
          </cell>
          <cell r="F604">
            <v>42654</v>
          </cell>
          <cell r="G604">
            <v>42654</v>
          </cell>
        </row>
        <row r="605">
          <cell r="A605" t="str">
            <v>TOTAL COSTO DIRECTO</v>
          </cell>
          <cell r="B605">
            <v>42654</v>
          </cell>
          <cell r="C605">
            <v>42654</v>
          </cell>
          <cell r="D605">
            <v>42654</v>
          </cell>
          <cell r="E605">
            <v>42654</v>
          </cell>
          <cell r="F605">
            <v>42654</v>
          </cell>
          <cell r="G605">
            <v>537878</v>
          </cell>
        </row>
        <row r="606">
          <cell r="A606">
            <v>537878</v>
          </cell>
          <cell r="B606">
            <v>537878</v>
          </cell>
          <cell r="C606">
            <v>537878</v>
          </cell>
          <cell r="D606">
            <v>537878</v>
          </cell>
          <cell r="E606">
            <v>537878</v>
          </cell>
          <cell r="F606">
            <v>537878</v>
          </cell>
          <cell r="G606">
            <v>537878</v>
          </cell>
        </row>
        <row r="607">
          <cell r="A607" t="str">
            <v>2. COSTOS INDIRECTOS</v>
          </cell>
          <cell r="B607">
            <v>537878</v>
          </cell>
          <cell r="C607">
            <v>537878</v>
          </cell>
          <cell r="D607">
            <v>537878</v>
          </cell>
          <cell r="E607">
            <v>537878</v>
          </cell>
          <cell r="F607">
            <v>537878</v>
          </cell>
          <cell r="G607">
            <v>537878</v>
          </cell>
        </row>
        <row r="608">
          <cell r="A608">
            <v>537878</v>
          </cell>
          <cell r="B608">
            <v>537878</v>
          </cell>
          <cell r="C608">
            <v>537878</v>
          </cell>
          <cell r="D608">
            <v>537878</v>
          </cell>
          <cell r="E608">
            <v>537878</v>
          </cell>
          <cell r="F608">
            <v>537878</v>
          </cell>
          <cell r="G608">
            <v>537878</v>
          </cell>
        </row>
        <row r="609">
          <cell r="A609" t="str">
            <v>DESCRIPCIÓN</v>
          </cell>
          <cell r="B609">
            <v>537878</v>
          </cell>
          <cell r="C609">
            <v>537878</v>
          </cell>
          <cell r="D609">
            <v>537878</v>
          </cell>
          <cell r="E609">
            <v>537878</v>
          </cell>
          <cell r="F609" t="str">
            <v>PORCENTAJE</v>
          </cell>
          <cell r="G609" t="str">
            <v>VALOR TOTAL</v>
          </cell>
        </row>
        <row r="610">
          <cell r="A610" t="str">
            <v>ADMINISTRACION</v>
          </cell>
          <cell r="B610">
            <v>537878</v>
          </cell>
          <cell r="C610">
            <v>537878</v>
          </cell>
          <cell r="D610">
            <v>537878</v>
          </cell>
          <cell r="E610">
            <v>537878</v>
          </cell>
          <cell r="F610">
            <v>0.23780000000000001</v>
          </cell>
          <cell r="G610">
            <v>127907.38840000001</v>
          </cell>
        </row>
        <row r="611">
          <cell r="A611" t="str">
            <v>IMPREVISTOS</v>
          </cell>
          <cell r="B611">
            <v>127907.375</v>
          </cell>
          <cell r="C611">
            <v>127907.375</v>
          </cell>
          <cell r="D611">
            <v>127907.375</v>
          </cell>
          <cell r="E611">
            <v>127907.375</v>
          </cell>
          <cell r="F611" t="str">
            <v/>
          </cell>
          <cell r="G611" t="str">
            <v/>
          </cell>
        </row>
        <row r="612">
          <cell r="A612" t="str">
            <v>UTILIDADES</v>
          </cell>
          <cell r="B612">
            <v>127907.375</v>
          </cell>
          <cell r="C612">
            <v>127907.375</v>
          </cell>
          <cell r="D612">
            <v>127907.375</v>
          </cell>
          <cell r="E612">
            <v>127907.375</v>
          </cell>
          <cell r="F612">
            <v>0.05</v>
          </cell>
          <cell r="G612">
            <v>26893.9</v>
          </cell>
        </row>
        <row r="613">
          <cell r="A613" t="str">
            <v>TOTAL COSTO INDIRECTO</v>
          </cell>
          <cell r="B613">
            <v>26893.890625</v>
          </cell>
          <cell r="C613">
            <v>26893.890625</v>
          </cell>
          <cell r="D613">
            <v>26893.890625</v>
          </cell>
          <cell r="E613">
            <v>26893.890625</v>
          </cell>
          <cell r="F613">
            <v>0.2878</v>
          </cell>
          <cell r="G613">
            <v>154801</v>
          </cell>
        </row>
        <row r="614">
          <cell r="A614">
            <v>154801</v>
          </cell>
          <cell r="B614">
            <v>154801</v>
          </cell>
          <cell r="C614">
            <v>154801</v>
          </cell>
          <cell r="D614">
            <v>154801</v>
          </cell>
          <cell r="E614">
            <v>154801</v>
          </cell>
          <cell r="F614">
            <v>154801</v>
          </cell>
          <cell r="G614">
            <v>154801</v>
          </cell>
        </row>
        <row r="615">
          <cell r="A615" t="str">
            <v>PRECIO UNITARIO TOTAL APROXIMADO AL PESO</v>
          </cell>
          <cell r="B615">
            <v>154801</v>
          </cell>
          <cell r="C615">
            <v>154801</v>
          </cell>
          <cell r="D615">
            <v>154801</v>
          </cell>
          <cell r="E615">
            <v>154801</v>
          </cell>
          <cell r="F615">
            <v>154801</v>
          </cell>
          <cell r="G615">
            <v>692679</v>
          </cell>
        </row>
        <row r="616">
          <cell r="A616">
            <v>692679</v>
          </cell>
          <cell r="B616">
            <v>692679</v>
          </cell>
          <cell r="C616">
            <v>692679</v>
          </cell>
          <cell r="D616">
            <v>692679</v>
          </cell>
          <cell r="E616">
            <v>692679</v>
          </cell>
          <cell r="F616">
            <v>692679</v>
          </cell>
          <cell r="G616">
            <v>692679</v>
          </cell>
        </row>
        <row r="617">
          <cell r="A617">
            <v>692679</v>
          </cell>
          <cell r="B617">
            <v>692679</v>
          </cell>
          <cell r="C617">
            <v>692679</v>
          </cell>
          <cell r="D617">
            <v>692679</v>
          </cell>
          <cell r="E617">
            <v>692679</v>
          </cell>
          <cell r="F617">
            <v>692679</v>
          </cell>
          <cell r="G617">
            <v>692679</v>
          </cell>
        </row>
        <row r="618">
          <cell r="A618">
            <v>692679</v>
          </cell>
          <cell r="B618" t="str">
            <v>SECRETARIA DE PLANEACIÓN E INFRAESTRUCTURA</v>
          </cell>
          <cell r="C618">
            <v>692679</v>
          </cell>
          <cell r="D618">
            <v>692679</v>
          </cell>
          <cell r="E618">
            <v>692679</v>
          </cell>
          <cell r="F618">
            <v>692679</v>
          </cell>
          <cell r="G618">
            <v>692679</v>
          </cell>
        </row>
        <row r="619">
          <cell r="A619">
            <v>692679</v>
          </cell>
          <cell r="B619">
            <v>692679</v>
          </cell>
          <cell r="C619">
            <v>692679</v>
          </cell>
          <cell r="D619">
            <v>692679</v>
          </cell>
          <cell r="E619">
            <v>692679</v>
          </cell>
          <cell r="F619">
            <v>692679</v>
          </cell>
          <cell r="G619">
            <v>692679</v>
          </cell>
        </row>
        <row r="620">
          <cell r="A620">
            <v>692679</v>
          </cell>
          <cell r="B620">
            <v>692679</v>
          </cell>
          <cell r="C620">
            <v>692679</v>
          </cell>
          <cell r="D620" t="str">
            <v>FIRMA RESPONSABLE</v>
          </cell>
          <cell r="E620">
            <v>692679</v>
          </cell>
          <cell r="F620">
            <v>692679</v>
          </cell>
          <cell r="G620">
            <v>692679</v>
          </cell>
        </row>
        <row r="622">
          <cell r="A622" t="str">
            <v>DEPARTAMENTO DE ANTIOQUIA</v>
          </cell>
          <cell r="B622">
            <v>692679</v>
          </cell>
          <cell r="C622">
            <v>692679</v>
          </cell>
          <cell r="D622">
            <v>692679</v>
          </cell>
          <cell r="E622">
            <v>692679</v>
          </cell>
          <cell r="F622" t="str">
            <v/>
          </cell>
          <cell r="G622">
            <v>692679</v>
          </cell>
        </row>
        <row r="623">
          <cell r="A623" t="str">
            <v>MUNICIPIO DE DABEIBA</v>
          </cell>
          <cell r="B623">
            <v>692679</v>
          </cell>
          <cell r="C623">
            <v>692679</v>
          </cell>
          <cell r="D623">
            <v>692679</v>
          </cell>
          <cell r="E623">
            <v>692679</v>
          </cell>
          <cell r="F623">
            <v>692679</v>
          </cell>
          <cell r="G623">
            <v>692679</v>
          </cell>
        </row>
        <row r="624">
          <cell r="A624" t="str">
            <v>CONSTRUCCION DE MUROS DE CONTENCION EN CONCRETO REFORZADO PARA EMERGENCIA EN LA VIA QUE CONDUCE AL CORREGIMIENTO DE URAMA  KM 0+22 (SECTOR LOS COCOS)  EN EL MUNICIPIO DE DABEIBA ANTIOQUIA.</v>
          </cell>
          <cell r="B624">
            <v>692679</v>
          </cell>
          <cell r="C624">
            <v>692679</v>
          </cell>
          <cell r="D624">
            <v>692679</v>
          </cell>
          <cell r="E624">
            <v>692679</v>
          </cell>
          <cell r="F624">
            <v>692679</v>
          </cell>
          <cell r="G624">
            <v>692679</v>
          </cell>
        </row>
        <row r="625">
          <cell r="A625">
            <v>692679</v>
          </cell>
          <cell r="B625">
            <v>692679</v>
          </cell>
          <cell r="C625">
            <v>692679</v>
          </cell>
          <cell r="D625">
            <v>692679</v>
          </cell>
          <cell r="E625">
            <v>692679</v>
          </cell>
          <cell r="F625">
            <v>692679</v>
          </cell>
          <cell r="G625">
            <v>692679</v>
          </cell>
        </row>
        <row r="626">
          <cell r="A626" t="str">
            <v>ANÁLISIS DE PRECIOS UNITARIOS</v>
          </cell>
          <cell r="B626">
            <v>692679</v>
          </cell>
          <cell r="C626">
            <v>692679</v>
          </cell>
          <cell r="D626">
            <v>692679</v>
          </cell>
          <cell r="E626">
            <v>692679</v>
          </cell>
          <cell r="F626">
            <v>692679</v>
          </cell>
          <cell r="G626">
            <v>692679</v>
          </cell>
        </row>
        <row r="627">
          <cell r="A627">
            <v>692679</v>
          </cell>
          <cell r="B627">
            <v>692679</v>
          </cell>
          <cell r="C627">
            <v>692679</v>
          </cell>
          <cell r="D627">
            <v>692679</v>
          </cell>
          <cell r="E627">
            <v>692679</v>
          </cell>
          <cell r="F627">
            <v>692679</v>
          </cell>
          <cell r="G627">
            <v>692679</v>
          </cell>
        </row>
        <row r="628">
          <cell r="A628" t="str">
            <v>ITEM</v>
          </cell>
          <cell r="B628" t="str">
            <v>DESCRIPCIÓN</v>
          </cell>
          <cell r="C628">
            <v>692679</v>
          </cell>
          <cell r="D628">
            <v>692679</v>
          </cell>
          <cell r="E628" t="str">
            <v>UNIDAD</v>
          </cell>
          <cell r="F628" t="str">
            <v>CANTIDAD</v>
          </cell>
          <cell r="G628" t="str">
            <v>COSTO DIRECTO</v>
          </cell>
        </row>
        <row r="629">
          <cell r="A629" t="str">
            <v>MA011</v>
          </cell>
          <cell r="B629" t="str">
            <v>MORTERO 1:4 EN OBRA (REVOQUE)</v>
          </cell>
          <cell r="C629">
            <v>692679</v>
          </cell>
          <cell r="D629">
            <v>692679</v>
          </cell>
          <cell r="E629" t="str">
            <v>M3</v>
          </cell>
          <cell r="F629" t="str">
            <v>N.D</v>
          </cell>
          <cell r="G629">
            <v>467310</v>
          </cell>
        </row>
        <row r="630">
          <cell r="A630">
            <v>467310</v>
          </cell>
          <cell r="B630">
            <v>467310</v>
          </cell>
          <cell r="C630">
            <v>467310</v>
          </cell>
          <cell r="D630">
            <v>467310</v>
          </cell>
          <cell r="E630">
            <v>467310</v>
          </cell>
          <cell r="F630">
            <v>467310</v>
          </cell>
          <cell r="G630">
            <v>467310</v>
          </cell>
        </row>
        <row r="631">
          <cell r="A631" t="str">
            <v>1. COSTOS DIRECTOS</v>
          </cell>
          <cell r="B631">
            <v>467310</v>
          </cell>
          <cell r="C631">
            <v>467310</v>
          </cell>
          <cell r="D631">
            <v>467310</v>
          </cell>
          <cell r="E631">
            <v>467310</v>
          </cell>
          <cell r="F631">
            <v>467310</v>
          </cell>
          <cell r="G631">
            <v>467310</v>
          </cell>
        </row>
        <row r="632">
          <cell r="A632">
            <v>467310</v>
          </cell>
          <cell r="B632">
            <v>467310</v>
          </cell>
          <cell r="C632">
            <v>467310</v>
          </cell>
          <cell r="D632">
            <v>467310</v>
          </cell>
          <cell r="E632">
            <v>467310</v>
          </cell>
          <cell r="F632">
            <v>467310</v>
          </cell>
          <cell r="G632">
            <v>467310</v>
          </cell>
        </row>
        <row r="633">
          <cell r="A633" t="str">
            <v>I. EQUIPO</v>
          </cell>
          <cell r="B633">
            <v>467310</v>
          </cell>
          <cell r="C633">
            <v>467310</v>
          </cell>
          <cell r="D633">
            <v>467310</v>
          </cell>
          <cell r="E633">
            <v>467310</v>
          </cell>
          <cell r="F633">
            <v>467310</v>
          </cell>
          <cell r="G633">
            <v>467310</v>
          </cell>
        </row>
        <row r="634">
          <cell r="A634" t="str">
            <v>CÓDIGO</v>
          </cell>
          <cell r="B634" t="str">
            <v>DESCRIPCIÓN</v>
          </cell>
          <cell r="C634">
            <v>467310</v>
          </cell>
          <cell r="D634" t="str">
            <v>UNIDAD</v>
          </cell>
          <cell r="E634" t="str">
            <v>TARIFA</v>
          </cell>
          <cell r="F634" t="str">
            <v>RENDIMIENTO</v>
          </cell>
          <cell r="G634" t="str">
            <v>VR. UNITARIO</v>
          </cell>
        </row>
        <row r="635">
          <cell r="A635" t="str">
            <v>EQ004</v>
          </cell>
          <cell r="B635" t="str">
            <v>CONCRETADORA 1.5 SACOS A GASOLINA</v>
          </cell>
          <cell r="C635">
            <v>467310</v>
          </cell>
          <cell r="D635" t="str">
            <v>DÍA</v>
          </cell>
          <cell r="E635">
            <v>62000</v>
          </cell>
          <cell r="F635">
            <v>8</v>
          </cell>
          <cell r="G635">
            <v>7750</v>
          </cell>
        </row>
        <row r="636">
          <cell r="A636" t="str">
            <v>EQ001</v>
          </cell>
          <cell r="B636" t="str">
            <v>HERRAMIENTA MENOR (10% DE LA MANO DE OBRA)</v>
          </cell>
          <cell r="C636">
            <v>7750</v>
          </cell>
          <cell r="D636" t="str">
            <v>%</v>
          </cell>
          <cell r="E636">
            <v>0.1</v>
          </cell>
          <cell r="F636">
            <v>42654</v>
          </cell>
          <cell r="G636">
            <v>4265.4000000000005</v>
          </cell>
        </row>
        <row r="637">
          <cell r="A637">
            <v>4265.3984375</v>
          </cell>
          <cell r="B637">
            <v>4265.3984375</v>
          </cell>
          <cell r="C637">
            <v>4265.3984375</v>
          </cell>
          <cell r="D637">
            <v>4265.3984375</v>
          </cell>
          <cell r="E637">
            <v>4265.3984375</v>
          </cell>
          <cell r="F637" t="str">
            <v>SUBTOTAL</v>
          </cell>
          <cell r="G637">
            <v>12015.400000000001</v>
          </cell>
        </row>
        <row r="638">
          <cell r="A638">
            <v>12015.3984375</v>
          </cell>
          <cell r="B638">
            <v>12015.3984375</v>
          </cell>
          <cell r="C638">
            <v>12015.3984375</v>
          </cell>
          <cell r="D638">
            <v>12015.3984375</v>
          </cell>
          <cell r="E638">
            <v>12015.3984375</v>
          </cell>
          <cell r="F638">
            <v>12015.3984375</v>
          </cell>
          <cell r="G638">
            <v>12015.3984375</v>
          </cell>
        </row>
        <row r="639">
          <cell r="A639" t="str">
            <v>II. MATERIALES</v>
          </cell>
          <cell r="B639">
            <v>12015.3984375</v>
          </cell>
          <cell r="C639">
            <v>12015.3984375</v>
          </cell>
          <cell r="D639">
            <v>12015.3984375</v>
          </cell>
          <cell r="E639">
            <v>12015.3984375</v>
          </cell>
          <cell r="F639">
            <v>12015.3984375</v>
          </cell>
          <cell r="G639">
            <v>12015.3984375</v>
          </cell>
        </row>
        <row r="640">
          <cell r="A640" t="str">
            <v>CÓDIGO</v>
          </cell>
          <cell r="B640" t="str">
            <v>DESCRIPCIÓN</v>
          </cell>
          <cell r="C640" t="str">
            <v>UNIDAD</v>
          </cell>
          <cell r="D640" t="str">
            <v>CANTIDAD</v>
          </cell>
          <cell r="E640" t="str">
            <v>DESP.</v>
          </cell>
          <cell r="F640" t="str">
            <v>PRECIO UNIT.</v>
          </cell>
          <cell r="G640" t="str">
            <v>VR. UNITARIO</v>
          </cell>
        </row>
        <row r="641">
          <cell r="A641" t="str">
            <v>MA020</v>
          </cell>
          <cell r="B641" t="str">
            <v>CEMENTO GRIS (50 KG) PORTLAND TIPO I</v>
          </cell>
          <cell r="C641" t="str">
            <v>SC</v>
          </cell>
          <cell r="D641">
            <v>7.28</v>
          </cell>
          <cell r="E641">
            <v>0.05</v>
          </cell>
          <cell r="F641">
            <v>39000</v>
          </cell>
          <cell r="G641">
            <v>298116</v>
          </cell>
        </row>
        <row r="642">
          <cell r="A642" t="str">
            <v>MA022</v>
          </cell>
          <cell r="B642" t="str">
            <v xml:space="preserve">ARENA DE REVOQUE </v>
          </cell>
          <cell r="C642" t="str">
            <v>M3</v>
          </cell>
          <cell r="D642">
            <v>1.1599999999999999</v>
          </cell>
          <cell r="E642">
            <v>0.05</v>
          </cell>
          <cell r="F642">
            <v>50000</v>
          </cell>
          <cell r="G642">
            <v>60899.999999999993</v>
          </cell>
        </row>
        <row r="643">
          <cell r="A643" t="str">
            <v>MA025</v>
          </cell>
          <cell r="B643" t="str">
            <v>AGUA</v>
          </cell>
          <cell r="C643" t="str">
            <v>LT</v>
          </cell>
          <cell r="D643">
            <v>170</v>
          </cell>
          <cell r="E643">
            <v>0.1</v>
          </cell>
          <cell r="F643">
            <v>50</v>
          </cell>
          <cell r="G643">
            <v>9350</v>
          </cell>
        </row>
        <row r="644">
          <cell r="A644">
            <v>9350</v>
          </cell>
          <cell r="B644">
            <v>9350</v>
          </cell>
          <cell r="C644">
            <v>9350</v>
          </cell>
          <cell r="D644">
            <v>9350</v>
          </cell>
          <cell r="E644">
            <v>9350</v>
          </cell>
          <cell r="F644" t="str">
            <v>SUBTOTAL</v>
          </cell>
          <cell r="G644">
            <v>368366</v>
          </cell>
        </row>
        <row r="645">
          <cell r="A645">
            <v>368366</v>
          </cell>
          <cell r="B645">
            <v>368366</v>
          </cell>
          <cell r="C645">
            <v>368366</v>
          </cell>
          <cell r="D645">
            <v>368366</v>
          </cell>
          <cell r="E645">
            <v>368366</v>
          </cell>
          <cell r="F645">
            <v>368366</v>
          </cell>
          <cell r="G645">
            <v>368366</v>
          </cell>
        </row>
        <row r="646">
          <cell r="A646" t="str">
            <v>III. TRANSPORTES</v>
          </cell>
          <cell r="B646">
            <v>368366</v>
          </cell>
          <cell r="C646">
            <v>368366</v>
          </cell>
          <cell r="D646">
            <v>368366</v>
          </cell>
          <cell r="E646">
            <v>368366</v>
          </cell>
          <cell r="F646">
            <v>368366</v>
          </cell>
          <cell r="G646">
            <v>368366</v>
          </cell>
        </row>
        <row r="647">
          <cell r="A647" t="str">
            <v>CÓDIGO</v>
          </cell>
          <cell r="B647" t="str">
            <v>DESCRIPCIÓN</v>
          </cell>
          <cell r="C647" t="str">
            <v>TIPO</v>
          </cell>
          <cell r="D647" t="str">
            <v>VOLUMEN/PESO</v>
          </cell>
          <cell r="E647" t="str">
            <v>DISTANCIA</v>
          </cell>
          <cell r="F647" t="str">
            <v>TARIFA</v>
          </cell>
          <cell r="G647" t="str">
            <v>VR. UNITARIO</v>
          </cell>
        </row>
        <row r="648">
          <cell r="A648" t="str">
            <v>TR002</v>
          </cell>
          <cell r="B648" t="str">
            <v>TRANSPORTE DE MATERIALES DE PLAYA (ARENILLON, PIEDRA RODADA DE RIO DMAX=3/4") 0-10KM</v>
          </cell>
          <cell r="C648" t="str">
            <v>PLAYA</v>
          </cell>
          <cell r="D648">
            <v>1.218</v>
          </cell>
          <cell r="E648">
            <v>10</v>
          </cell>
          <cell r="F648">
            <v>3000</v>
          </cell>
          <cell r="G648">
            <v>36540</v>
          </cell>
        </row>
        <row r="649">
          <cell r="A649" t="str">
            <v>TR007</v>
          </cell>
          <cell r="B649" t="str">
            <v>TRANSPORTE DE INSUMOS GENERALES 0-10 KM</v>
          </cell>
          <cell r="C649" t="str">
            <v>INSUMOS</v>
          </cell>
          <cell r="D649">
            <v>0.36399999999999999</v>
          </cell>
          <cell r="E649">
            <v>5</v>
          </cell>
          <cell r="F649">
            <v>4250</v>
          </cell>
          <cell r="G649">
            <v>7734.9999999999991</v>
          </cell>
        </row>
        <row r="650">
          <cell r="A650">
            <v>7734.99609375</v>
          </cell>
          <cell r="B650">
            <v>7734.99609375</v>
          </cell>
          <cell r="C650">
            <v>7734.99609375</v>
          </cell>
          <cell r="D650">
            <v>7734.99609375</v>
          </cell>
          <cell r="E650">
            <v>7734.99609375</v>
          </cell>
          <cell r="F650" t="str">
            <v>SUBTOTAL</v>
          </cell>
          <cell r="G650">
            <v>44275</v>
          </cell>
        </row>
        <row r="651">
          <cell r="A651">
            <v>44275</v>
          </cell>
          <cell r="B651">
            <v>44275</v>
          </cell>
          <cell r="C651">
            <v>44275</v>
          </cell>
          <cell r="D651">
            <v>44275</v>
          </cell>
          <cell r="E651">
            <v>44275</v>
          </cell>
          <cell r="F651">
            <v>44275</v>
          </cell>
          <cell r="G651">
            <v>44275</v>
          </cell>
        </row>
        <row r="652">
          <cell r="A652" t="str">
            <v>IV. MANO DE OBRA</v>
          </cell>
          <cell r="B652">
            <v>44275</v>
          </cell>
          <cell r="C652">
            <v>44275</v>
          </cell>
          <cell r="D652">
            <v>44275</v>
          </cell>
          <cell r="E652">
            <v>44275</v>
          </cell>
          <cell r="F652">
            <v>44275</v>
          </cell>
          <cell r="G652">
            <v>44275</v>
          </cell>
        </row>
        <row r="653">
          <cell r="A653" t="str">
            <v>CÓDIGO</v>
          </cell>
          <cell r="B653" t="str">
            <v>CARGOS PERSONAL</v>
          </cell>
          <cell r="C653">
            <v>44275</v>
          </cell>
          <cell r="D653" t="str">
            <v>CANTIDAD</v>
          </cell>
          <cell r="E653" t="str">
            <v>JORNAL TOTAL</v>
          </cell>
          <cell r="F653" t="str">
            <v>RENDIMIENTO</v>
          </cell>
          <cell r="G653" t="str">
            <v>VR. UNITARIO</v>
          </cell>
        </row>
        <row r="654">
          <cell r="A654" t="str">
            <v>MO033</v>
          </cell>
          <cell r="B654" t="str">
            <v>OPERADOR EQUIPO LIVIANO</v>
          </cell>
          <cell r="C654">
            <v>44275</v>
          </cell>
          <cell r="D654">
            <v>1</v>
          </cell>
          <cell r="E654">
            <v>94854</v>
          </cell>
          <cell r="F654">
            <v>8</v>
          </cell>
          <cell r="G654">
            <v>11856.75</v>
          </cell>
        </row>
        <row r="655">
          <cell r="A655" t="str">
            <v>MO032</v>
          </cell>
          <cell r="B655" t="str">
            <v>AYUDANTE RASO</v>
          </cell>
          <cell r="C655">
            <v>11856.75</v>
          </cell>
          <cell r="D655">
            <v>3</v>
          </cell>
          <cell r="E655">
            <v>82126</v>
          </cell>
          <cell r="F655">
            <v>8</v>
          </cell>
          <cell r="G655">
            <v>30797.25</v>
          </cell>
        </row>
        <row r="656">
          <cell r="A656">
            <v>30797.25</v>
          </cell>
          <cell r="B656">
            <v>30797.25</v>
          </cell>
          <cell r="C656">
            <v>30797.25</v>
          </cell>
          <cell r="D656">
            <v>30797.25</v>
          </cell>
          <cell r="E656">
            <v>30797.25</v>
          </cell>
          <cell r="F656">
            <v>30797.25</v>
          </cell>
          <cell r="G656" t="str">
            <v/>
          </cell>
        </row>
        <row r="657">
          <cell r="A657" t="str">
            <v/>
          </cell>
          <cell r="B657">
            <v>30797.25</v>
          </cell>
          <cell r="C657">
            <v>30797.25</v>
          </cell>
          <cell r="D657">
            <v>30797.25</v>
          </cell>
          <cell r="E657" t="str">
            <v/>
          </cell>
          <cell r="F657" t="str">
            <v/>
          </cell>
          <cell r="G657" t="str">
            <v/>
          </cell>
        </row>
        <row r="658">
          <cell r="A658">
            <v>30797.25</v>
          </cell>
          <cell r="B658">
            <v>30797.25</v>
          </cell>
          <cell r="C658">
            <v>30797.25</v>
          </cell>
          <cell r="D658">
            <v>30797.25</v>
          </cell>
          <cell r="E658">
            <v>30797.25</v>
          </cell>
          <cell r="F658" t="str">
            <v>SUBTOTAL</v>
          </cell>
          <cell r="G658">
            <v>42654</v>
          </cell>
        </row>
        <row r="659">
          <cell r="A659">
            <v>42654</v>
          </cell>
          <cell r="B659">
            <v>42654</v>
          </cell>
          <cell r="C659">
            <v>42654</v>
          </cell>
          <cell r="D659">
            <v>42654</v>
          </cell>
          <cell r="E659">
            <v>42654</v>
          </cell>
          <cell r="F659">
            <v>42654</v>
          </cell>
          <cell r="G659">
            <v>42654</v>
          </cell>
        </row>
        <row r="660">
          <cell r="A660" t="str">
            <v>V. SERVICIOS</v>
          </cell>
          <cell r="B660">
            <v>42654</v>
          </cell>
          <cell r="C660">
            <v>42654</v>
          </cell>
          <cell r="D660">
            <v>42654</v>
          </cell>
          <cell r="E660">
            <v>42654</v>
          </cell>
          <cell r="F660">
            <v>42654</v>
          </cell>
          <cell r="G660">
            <v>42654</v>
          </cell>
        </row>
        <row r="661">
          <cell r="A661" t="str">
            <v>CÓDIGO</v>
          </cell>
          <cell r="B661" t="str">
            <v>DESCRIPCIÓN</v>
          </cell>
          <cell r="C661">
            <v>42654</v>
          </cell>
          <cell r="D661" t="str">
            <v>UNIDAD</v>
          </cell>
          <cell r="E661" t="str">
            <v>CANTIDAD</v>
          </cell>
          <cell r="F661" t="str">
            <v>PRECIO UNIT.</v>
          </cell>
          <cell r="G661" t="str">
            <v>VR. UNITARIO</v>
          </cell>
        </row>
        <row r="662">
          <cell r="A662" t="str">
            <v/>
          </cell>
          <cell r="B662">
            <v>42654</v>
          </cell>
          <cell r="C662">
            <v>42654</v>
          </cell>
          <cell r="D662" t="str">
            <v/>
          </cell>
          <cell r="E662">
            <v>42654</v>
          </cell>
          <cell r="F662" t="str">
            <v/>
          </cell>
          <cell r="G662" t="str">
            <v/>
          </cell>
        </row>
        <row r="663">
          <cell r="A663" t="str">
            <v/>
          </cell>
          <cell r="B663">
            <v>42654</v>
          </cell>
          <cell r="C663">
            <v>42654</v>
          </cell>
          <cell r="D663" t="str">
            <v/>
          </cell>
          <cell r="E663">
            <v>42654</v>
          </cell>
          <cell r="F663" t="str">
            <v/>
          </cell>
          <cell r="G663" t="str">
            <v/>
          </cell>
        </row>
        <row r="664">
          <cell r="A664" t="str">
            <v/>
          </cell>
          <cell r="B664">
            <v>42654</v>
          </cell>
          <cell r="C664">
            <v>42654</v>
          </cell>
          <cell r="D664" t="str">
            <v/>
          </cell>
          <cell r="E664">
            <v>42654</v>
          </cell>
          <cell r="F664" t="str">
            <v/>
          </cell>
          <cell r="G664" t="str">
            <v/>
          </cell>
        </row>
        <row r="665">
          <cell r="A665">
            <v>42654</v>
          </cell>
          <cell r="B665">
            <v>42654</v>
          </cell>
          <cell r="C665">
            <v>42654</v>
          </cell>
          <cell r="D665">
            <v>42654</v>
          </cell>
          <cell r="E665">
            <v>42654</v>
          </cell>
          <cell r="F665" t="str">
            <v>SUBTOTAL</v>
          </cell>
          <cell r="G665" t="str">
            <v/>
          </cell>
        </row>
        <row r="666">
          <cell r="A666">
            <v>42654</v>
          </cell>
          <cell r="B666">
            <v>42654</v>
          </cell>
          <cell r="C666">
            <v>42654</v>
          </cell>
          <cell r="D666">
            <v>42654</v>
          </cell>
          <cell r="E666">
            <v>42654</v>
          </cell>
          <cell r="F666">
            <v>42654</v>
          </cell>
          <cell r="G666">
            <v>42654</v>
          </cell>
        </row>
        <row r="667">
          <cell r="A667" t="str">
            <v>TOTAL COSTO DIRECTO</v>
          </cell>
          <cell r="B667">
            <v>42654</v>
          </cell>
          <cell r="C667">
            <v>42654</v>
          </cell>
          <cell r="D667">
            <v>42654</v>
          </cell>
          <cell r="E667">
            <v>42654</v>
          </cell>
          <cell r="F667">
            <v>42654</v>
          </cell>
          <cell r="G667">
            <v>467310</v>
          </cell>
        </row>
        <row r="668">
          <cell r="A668">
            <v>467310</v>
          </cell>
          <cell r="B668">
            <v>467310</v>
          </cell>
          <cell r="C668">
            <v>467310</v>
          </cell>
          <cell r="D668">
            <v>467310</v>
          </cell>
          <cell r="E668">
            <v>467310</v>
          </cell>
          <cell r="F668">
            <v>467310</v>
          </cell>
          <cell r="G668">
            <v>467310</v>
          </cell>
        </row>
        <row r="669">
          <cell r="A669" t="str">
            <v>2. COSTOS INDIRECTOS</v>
          </cell>
          <cell r="B669">
            <v>467310</v>
          </cell>
          <cell r="C669">
            <v>467310</v>
          </cell>
          <cell r="D669">
            <v>467310</v>
          </cell>
          <cell r="E669">
            <v>467310</v>
          </cell>
          <cell r="F669">
            <v>467310</v>
          </cell>
          <cell r="G669">
            <v>467310</v>
          </cell>
        </row>
        <row r="670">
          <cell r="A670">
            <v>467310</v>
          </cell>
          <cell r="B670">
            <v>467310</v>
          </cell>
          <cell r="C670">
            <v>467310</v>
          </cell>
          <cell r="D670">
            <v>467310</v>
          </cell>
          <cell r="E670">
            <v>467310</v>
          </cell>
          <cell r="F670">
            <v>467310</v>
          </cell>
          <cell r="G670">
            <v>467310</v>
          </cell>
        </row>
        <row r="671">
          <cell r="A671" t="str">
            <v>DESCRIPCIÓN</v>
          </cell>
          <cell r="B671">
            <v>467310</v>
          </cell>
          <cell r="C671">
            <v>467310</v>
          </cell>
          <cell r="D671">
            <v>467310</v>
          </cell>
          <cell r="E671">
            <v>467310</v>
          </cell>
          <cell r="F671" t="str">
            <v>PORCENTAJE</v>
          </cell>
          <cell r="G671" t="str">
            <v>VALOR TOTAL</v>
          </cell>
        </row>
        <row r="672">
          <cell r="A672" t="str">
            <v>ADMINISTRACION</v>
          </cell>
          <cell r="B672">
            <v>467310</v>
          </cell>
          <cell r="C672">
            <v>467310</v>
          </cell>
          <cell r="D672">
            <v>467310</v>
          </cell>
          <cell r="E672">
            <v>467310</v>
          </cell>
          <cell r="F672">
            <v>0.23780000000000001</v>
          </cell>
          <cell r="G672">
            <v>111126.318</v>
          </cell>
        </row>
        <row r="673">
          <cell r="A673" t="str">
            <v>IMPREVISTOS</v>
          </cell>
          <cell r="B673">
            <v>111126.3125</v>
          </cell>
          <cell r="C673">
            <v>111126.3125</v>
          </cell>
          <cell r="D673">
            <v>111126.3125</v>
          </cell>
          <cell r="E673">
            <v>111126.3125</v>
          </cell>
          <cell r="F673" t="str">
            <v/>
          </cell>
          <cell r="G673" t="str">
            <v/>
          </cell>
        </row>
        <row r="674">
          <cell r="A674" t="str">
            <v>UTILIDADES</v>
          </cell>
          <cell r="B674">
            <v>111126.3125</v>
          </cell>
          <cell r="C674">
            <v>111126.3125</v>
          </cell>
          <cell r="D674">
            <v>111126.3125</v>
          </cell>
          <cell r="E674">
            <v>111126.3125</v>
          </cell>
          <cell r="F674">
            <v>0.05</v>
          </cell>
          <cell r="G674">
            <v>23365.5</v>
          </cell>
        </row>
        <row r="675">
          <cell r="A675" t="str">
            <v>TOTAL COSTO INDIRECTO</v>
          </cell>
          <cell r="B675">
            <v>23365.5</v>
          </cell>
          <cell r="C675">
            <v>23365.5</v>
          </cell>
          <cell r="D675">
            <v>23365.5</v>
          </cell>
          <cell r="E675">
            <v>23365.5</v>
          </cell>
          <cell r="F675">
            <v>0.2878</v>
          </cell>
          <cell r="G675">
            <v>134492</v>
          </cell>
        </row>
        <row r="676">
          <cell r="A676">
            <v>134492</v>
          </cell>
          <cell r="B676">
            <v>134492</v>
          </cell>
          <cell r="C676">
            <v>134492</v>
          </cell>
          <cell r="D676">
            <v>134492</v>
          </cell>
          <cell r="E676">
            <v>134492</v>
          </cell>
          <cell r="F676">
            <v>134492</v>
          </cell>
          <cell r="G676">
            <v>134492</v>
          </cell>
        </row>
        <row r="677">
          <cell r="A677" t="str">
            <v>PRECIO UNITARIO TOTAL APROXIMADO AL PESO</v>
          </cell>
          <cell r="B677">
            <v>134492</v>
          </cell>
          <cell r="C677">
            <v>134492</v>
          </cell>
          <cell r="D677">
            <v>134492</v>
          </cell>
          <cell r="E677">
            <v>134492</v>
          </cell>
          <cell r="F677">
            <v>134492</v>
          </cell>
          <cell r="G677">
            <v>601802</v>
          </cell>
        </row>
        <row r="678">
          <cell r="A678">
            <v>601802</v>
          </cell>
          <cell r="B678">
            <v>601802</v>
          </cell>
          <cell r="C678">
            <v>601802</v>
          </cell>
          <cell r="D678">
            <v>601802</v>
          </cell>
          <cell r="E678">
            <v>601802</v>
          </cell>
          <cell r="F678">
            <v>601802</v>
          </cell>
          <cell r="G678">
            <v>601802</v>
          </cell>
        </row>
        <row r="679">
          <cell r="A679">
            <v>601802</v>
          </cell>
          <cell r="B679">
            <v>601802</v>
          </cell>
          <cell r="C679">
            <v>601802</v>
          </cell>
          <cell r="D679">
            <v>601802</v>
          </cell>
          <cell r="E679">
            <v>601802</v>
          </cell>
          <cell r="F679">
            <v>601802</v>
          </cell>
          <cell r="G679">
            <v>601802</v>
          </cell>
        </row>
        <row r="680">
          <cell r="A680">
            <v>601802</v>
          </cell>
          <cell r="B680" t="str">
            <v>SECRETARIA DE PLANEACIÓN E INFRAESTRUCTURA</v>
          </cell>
          <cell r="C680">
            <v>601802</v>
          </cell>
          <cell r="D680">
            <v>601802</v>
          </cell>
          <cell r="E680">
            <v>601802</v>
          </cell>
          <cell r="F680">
            <v>601802</v>
          </cell>
          <cell r="G680">
            <v>601802</v>
          </cell>
        </row>
        <row r="681">
          <cell r="A681">
            <v>601802</v>
          </cell>
          <cell r="B681">
            <v>601802</v>
          </cell>
          <cell r="C681">
            <v>601802</v>
          </cell>
          <cell r="D681">
            <v>601802</v>
          </cell>
          <cell r="E681">
            <v>601802</v>
          </cell>
          <cell r="F681">
            <v>601802</v>
          </cell>
          <cell r="G681">
            <v>601802</v>
          </cell>
        </row>
        <row r="682">
          <cell r="A682">
            <v>601802</v>
          </cell>
          <cell r="B682">
            <v>601802</v>
          </cell>
          <cell r="C682">
            <v>601802</v>
          </cell>
          <cell r="D682" t="str">
            <v>FIRMA RESPONSABLE</v>
          </cell>
          <cell r="E682">
            <v>601802</v>
          </cell>
          <cell r="F682">
            <v>601802</v>
          </cell>
          <cell r="G682">
            <v>601802</v>
          </cell>
        </row>
        <row r="684">
          <cell r="A684" t="str">
            <v>DEPARTAMENTO DE ANTIOQUIA</v>
          </cell>
          <cell r="B684">
            <v>601802</v>
          </cell>
          <cell r="C684">
            <v>601802</v>
          </cell>
          <cell r="D684">
            <v>601802</v>
          </cell>
          <cell r="E684">
            <v>601802</v>
          </cell>
          <cell r="F684" t="str">
            <v/>
          </cell>
          <cell r="G684">
            <v>601802</v>
          </cell>
        </row>
        <row r="685">
          <cell r="A685" t="str">
            <v>MUNICIPIO DE DABEIBA</v>
          </cell>
          <cell r="B685">
            <v>601802</v>
          </cell>
          <cell r="C685">
            <v>601802</v>
          </cell>
          <cell r="D685">
            <v>601802</v>
          </cell>
          <cell r="E685">
            <v>601802</v>
          </cell>
          <cell r="F685">
            <v>601802</v>
          </cell>
          <cell r="G685">
            <v>601802</v>
          </cell>
        </row>
        <row r="686">
          <cell r="A686" t="str">
            <v>CONSTRUCCION DE MUROS DE CONTENCION EN CONCRETO REFORZADO PARA EMERGENCIA EN LA VIA QUE CONDUCE AL CORREGIMIENTO DE URAMA  KM 0+22 (SECTOR LOS COCOS)  EN EL MUNICIPIO DE DABEIBA ANTIOQUIA.</v>
          </cell>
          <cell r="B686">
            <v>601802</v>
          </cell>
          <cell r="C686">
            <v>601802</v>
          </cell>
          <cell r="D686">
            <v>601802</v>
          </cell>
          <cell r="E686">
            <v>601802</v>
          </cell>
          <cell r="F686">
            <v>601802</v>
          </cell>
          <cell r="G686">
            <v>601802</v>
          </cell>
        </row>
        <row r="687">
          <cell r="A687">
            <v>601802</v>
          </cell>
          <cell r="B687">
            <v>601802</v>
          </cell>
          <cell r="C687">
            <v>601802</v>
          </cell>
          <cell r="D687">
            <v>601802</v>
          </cell>
          <cell r="E687">
            <v>601802</v>
          </cell>
          <cell r="F687">
            <v>601802</v>
          </cell>
          <cell r="G687">
            <v>601802</v>
          </cell>
        </row>
        <row r="688">
          <cell r="A688" t="str">
            <v>ANÁLISIS DE PRECIOS UNITARIOS</v>
          </cell>
          <cell r="B688">
            <v>601802</v>
          </cell>
          <cell r="C688">
            <v>601802</v>
          </cell>
          <cell r="D688">
            <v>601802</v>
          </cell>
          <cell r="E688">
            <v>601802</v>
          </cell>
          <cell r="F688">
            <v>601802</v>
          </cell>
          <cell r="G688">
            <v>601802</v>
          </cell>
        </row>
        <row r="689">
          <cell r="A689">
            <v>601802</v>
          </cell>
          <cell r="B689">
            <v>601802</v>
          </cell>
          <cell r="C689">
            <v>601802</v>
          </cell>
          <cell r="D689">
            <v>601802</v>
          </cell>
          <cell r="E689">
            <v>601802</v>
          </cell>
          <cell r="F689">
            <v>601802</v>
          </cell>
          <cell r="G689">
            <v>601802</v>
          </cell>
        </row>
        <row r="690">
          <cell r="A690" t="str">
            <v>ITEM</v>
          </cell>
          <cell r="B690" t="str">
            <v>DESCRIPCIÓN</v>
          </cell>
          <cell r="C690">
            <v>601802</v>
          </cell>
          <cell r="D690">
            <v>601802</v>
          </cell>
          <cell r="E690" t="str">
            <v>UNIDAD</v>
          </cell>
          <cell r="F690" t="str">
            <v>CANTIDAD</v>
          </cell>
          <cell r="G690" t="str">
            <v>COSTO DIRECTO</v>
          </cell>
        </row>
        <row r="691">
          <cell r="A691" t="str">
            <v>MA012</v>
          </cell>
          <cell r="B691" t="str">
            <v>MORTERO 1:4 EN OBRA (GROUT)</v>
          </cell>
          <cell r="C691">
            <v>601802</v>
          </cell>
          <cell r="D691">
            <v>601802</v>
          </cell>
          <cell r="E691" t="str">
            <v>M3</v>
          </cell>
          <cell r="F691" t="str">
            <v>N.D</v>
          </cell>
          <cell r="G691">
            <v>467310</v>
          </cell>
        </row>
        <row r="692">
          <cell r="A692">
            <v>467310</v>
          </cell>
          <cell r="B692">
            <v>467310</v>
          </cell>
          <cell r="C692">
            <v>467310</v>
          </cell>
          <cell r="D692">
            <v>467310</v>
          </cell>
          <cell r="E692">
            <v>467310</v>
          </cell>
          <cell r="F692">
            <v>467310</v>
          </cell>
          <cell r="G692">
            <v>467310</v>
          </cell>
        </row>
        <row r="693">
          <cell r="A693" t="str">
            <v>1. COSTOS DIRECTOS</v>
          </cell>
          <cell r="B693">
            <v>467310</v>
          </cell>
          <cell r="C693">
            <v>467310</v>
          </cell>
          <cell r="D693">
            <v>467310</v>
          </cell>
          <cell r="E693">
            <v>467310</v>
          </cell>
          <cell r="F693">
            <v>467310</v>
          </cell>
          <cell r="G693">
            <v>467310</v>
          </cell>
        </row>
        <row r="694">
          <cell r="A694">
            <v>467310</v>
          </cell>
          <cell r="B694">
            <v>467310</v>
          </cell>
          <cell r="C694">
            <v>467310</v>
          </cell>
          <cell r="D694">
            <v>467310</v>
          </cell>
          <cell r="E694">
            <v>467310</v>
          </cell>
          <cell r="F694">
            <v>467310</v>
          </cell>
          <cell r="G694">
            <v>467310</v>
          </cell>
        </row>
        <row r="695">
          <cell r="A695" t="str">
            <v>I. EQUIPO</v>
          </cell>
          <cell r="B695">
            <v>467310</v>
          </cell>
          <cell r="C695">
            <v>467310</v>
          </cell>
          <cell r="D695">
            <v>467310</v>
          </cell>
          <cell r="E695">
            <v>467310</v>
          </cell>
          <cell r="F695">
            <v>467310</v>
          </cell>
          <cell r="G695">
            <v>467310</v>
          </cell>
        </row>
        <row r="696">
          <cell r="A696" t="str">
            <v>CÓDIGO</v>
          </cell>
          <cell r="B696" t="str">
            <v>DESCRIPCIÓN</v>
          </cell>
          <cell r="C696">
            <v>467310</v>
          </cell>
          <cell r="D696" t="str">
            <v>UNIDAD</v>
          </cell>
          <cell r="E696" t="str">
            <v>TARIFA</v>
          </cell>
          <cell r="F696" t="str">
            <v>RENDIMIENTO</v>
          </cell>
          <cell r="G696" t="str">
            <v>VR. UNITARIO</v>
          </cell>
        </row>
        <row r="697">
          <cell r="A697" t="str">
            <v>EQ004</v>
          </cell>
          <cell r="B697" t="str">
            <v>CONCRETADORA 1.5 SACOS A GASOLINA</v>
          </cell>
          <cell r="C697">
            <v>467310</v>
          </cell>
          <cell r="D697" t="str">
            <v>DÍA</v>
          </cell>
          <cell r="E697">
            <v>62000</v>
          </cell>
          <cell r="F697">
            <v>8</v>
          </cell>
          <cell r="G697">
            <v>7750</v>
          </cell>
        </row>
        <row r="698">
          <cell r="A698" t="str">
            <v>EQ001</v>
          </cell>
          <cell r="B698" t="str">
            <v>HERRAMIENTA MENOR (10% DE LA MANO DE OBRA)</v>
          </cell>
          <cell r="C698">
            <v>7750</v>
          </cell>
          <cell r="D698" t="str">
            <v>%</v>
          </cell>
          <cell r="E698">
            <v>0.1</v>
          </cell>
          <cell r="F698">
            <v>42654</v>
          </cell>
          <cell r="G698">
            <v>4265.4000000000005</v>
          </cell>
        </row>
        <row r="699">
          <cell r="A699">
            <v>4265.3984375</v>
          </cell>
          <cell r="B699">
            <v>4265.3984375</v>
          </cell>
          <cell r="C699">
            <v>4265.3984375</v>
          </cell>
          <cell r="D699">
            <v>4265.3984375</v>
          </cell>
          <cell r="E699">
            <v>4265.3984375</v>
          </cell>
          <cell r="F699" t="str">
            <v>SUBTOTAL</v>
          </cell>
          <cell r="G699">
            <v>12015.400000000001</v>
          </cell>
        </row>
        <row r="700">
          <cell r="A700">
            <v>12015.3984375</v>
          </cell>
          <cell r="B700">
            <v>12015.3984375</v>
          </cell>
          <cell r="C700">
            <v>12015.3984375</v>
          </cell>
          <cell r="D700">
            <v>12015.3984375</v>
          </cell>
          <cell r="E700">
            <v>12015.3984375</v>
          </cell>
          <cell r="F700">
            <v>12015.3984375</v>
          </cell>
          <cell r="G700">
            <v>12015.3984375</v>
          </cell>
        </row>
        <row r="701">
          <cell r="A701" t="str">
            <v>II. MATERIALES</v>
          </cell>
          <cell r="B701">
            <v>12015.3984375</v>
          </cell>
          <cell r="C701">
            <v>12015.3984375</v>
          </cell>
          <cell r="D701">
            <v>12015.3984375</v>
          </cell>
          <cell r="E701">
            <v>12015.3984375</v>
          </cell>
          <cell r="F701">
            <v>12015.3984375</v>
          </cell>
          <cell r="G701">
            <v>12015.3984375</v>
          </cell>
        </row>
        <row r="702">
          <cell r="A702" t="str">
            <v>CÓDIGO</v>
          </cell>
          <cell r="B702" t="str">
            <v>DESCRIPCIÓN</v>
          </cell>
          <cell r="C702" t="str">
            <v>UNIDAD</v>
          </cell>
          <cell r="D702" t="str">
            <v>CANTIDAD</v>
          </cell>
          <cell r="E702" t="str">
            <v>DESP.</v>
          </cell>
          <cell r="F702" t="str">
            <v>PRECIO UNIT.</v>
          </cell>
          <cell r="G702" t="str">
            <v>VR. UNITARIO</v>
          </cell>
        </row>
        <row r="703">
          <cell r="A703" t="str">
            <v>MA020</v>
          </cell>
          <cell r="B703" t="str">
            <v>CEMENTO GRIS (50 KG) PORTLAND TIPO I</v>
          </cell>
          <cell r="C703" t="str">
            <v>SC</v>
          </cell>
          <cell r="D703">
            <v>7.28</v>
          </cell>
          <cell r="E703">
            <v>0.05</v>
          </cell>
          <cell r="F703">
            <v>39000</v>
          </cell>
          <cell r="G703">
            <v>298116</v>
          </cell>
        </row>
        <row r="704">
          <cell r="A704" t="str">
            <v>MA023</v>
          </cell>
          <cell r="B704" t="str">
            <v>ARENA FINA PARA CONCRETOS</v>
          </cell>
          <cell r="C704" t="str">
            <v>M3</v>
          </cell>
          <cell r="D704">
            <v>1.1599999999999999</v>
          </cell>
          <cell r="E704">
            <v>0.05</v>
          </cell>
          <cell r="F704">
            <v>50000</v>
          </cell>
          <cell r="G704">
            <v>60899.999999999993</v>
          </cell>
        </row>
        <row r="705">
          <cell r="A705" t="str">
            <v>MA025</v>
          </cell>
          <cell r="B705" t="str">
            <v>AGUA</v>
          </cell>
          <cell r="C705" t="str">
            <v>LT</v>
          </cell>
          <cell r="D705">
            <v>170</v>
          </cell>
          <cell r="E705">
            <v>0.1</v>
          </cell>
          <cell r="F705">
            <v>50</v>
          </cell>
          <cell r="G705">
            <v>9350</v>
          </cell>
        </row>
        <row r="706">
          <cell r="A706">
            <v>9350</v>
          </cell>
          <cell r="B706">
            <v>9350</v>
          </cell>
          <cell r="C706">
            <v>9350</v>
          </cell>
          <cell r="D706">
            <v>9350</v>
          </cell>
          <cell r="E706">
            <v>9350</v>
          </cell>
          <cell r="F706" t="str">
            <v>SUBTOTAL</v>
          </cell>
          <cell r="G706">
            <v>368366</v>
          </cell>
        </row>
        <row r="707">
          <cell r="A707">
            <v>368366</v>
          </cell>
          <cell r="B707">
            <v>368366</v>
          </cell>
          <cell r="C707">
            <v>368366</v>
          </cell>
          <cell r="D707">
            <v>368366</v>
          </cell>
          <cell r="E707">
            <v>368366</v>
          </cell>
          <cell r="F707">
            <v>368366</v>
          </cell>
          <cell r="G707">
            <v>368366</v>
          </cell>
        </row>
        <row r="708">
          <cell r="A708" t="str">
            <v>III. TRANSPORTES</v>
          </cell>
          <cell r="B708">
            <v>368366</v>
          </cell>
          <cell r="C708">
            <v>368366</v>
          </cell>
          <cell r="D708">
            <v>368366</v>
          </cell>
          <cell r="E708">
            <v>368366</v>
          </cell>
          <cell r="F708">
            <v>368366</v>
          </cell>
          <cell r="G708">
            <v>368366</v>
          </cell>
        </row>
        <row r="709">
          <cell r="A709" t="str">
            <v>CÓDIGO</v>
          </cell>
          <cell r="B709" t="str">
            <v>DESCRIPCIÓN</v>
          </cell>
          <cell r="C709" t="str">
            <v>TIPO</v>
          </cell>
          <cell r="D709" t="str">
            <v>VOLUMEN/PESO</v>
          </cell>
          <cell r="E709" t="str">
            <v>DISTANCIA</v>
          </cell>
          <cell r="F709" t="str">
            <v>TARIFA</v>
          </cell>
          <cell r="G709" t="str">
            <v>VR. UNITARIO</v>
          </cell>
        </row>
        <row r="710">
          <cell r="A710" t="str">
            <v>TR002</v>
          </cell>
          <cell r="B710" t="str">
            <v>TRANSPORTE DE MATERIALES DE PLAYA (ARENILLON, PIEDRA RODADA DE RIO DMAX=3/4") 0-10KM</v>
          </cell>
          <cell r="C710" t="str">
            <v>PLAYA</v>
          </cell>
          <cell r="D710">
            <v>1.218</v>
          </cell>
          <cell r="E710">
            <v>10</v>
          </cell>
          <cell r="F710">
            <v>3000</v>
          </cell>
          <cell r="G710">
            <v>36540</v>
          </cell>
        </row>
        <row r="711">
          <cell r="A711" t="str">
            <v>TR007</v>
          </cell>
          <cell r="B711" t="str">
            <v>TRANSPORTE DE INSUMOS GENERALES 0-10 KM</v>
          </cell>
          <cell r="C711" t="str">
            <v>INSUMOS</v>
          </cell>
          <cell r="D711">
            <v>0.36399999999999999</v>
          </cell>
          <cell r="E711">
            <v>5</v>
          </cell>
          <cell r="F711">
            <v>4250</v>
          </cell>
          <cell r="G711">
            <v>7734.9999999999991</v>
          </cell>
        </row>
        <row r="712">
          <cell r="A712">
            <v>7734.99609375</v>
          </cell>
          <cell r="B712">
            <v>7734.99609375</v>
          </cell>
          <cell r="C712">
            <v>7734.99609375</v>
          </cell>
          <cell r="D712">
            <v>7734.99609375</v>
          </cell>
          <cell r="E712">
            <v>7734.99609375</v>
          </cell>
          <cell r="F712" t="str">
            <v>SUBTOTAL</v>
          </cell>
          <cell r="G712">
            <v>44275</v>
          </cell>
        </row>
        <row r="713">
          <cell r="A713">
            <v>44275</v>
          </cell>
          <cell r="B713">
            <v>44275</v>
          </cell>
          <cell r="C713">
            <v>44275</v>
          </cell>
          <cell r="D713">
            <v>44275</v>
          </cell>
          <cell r="E713">
            <v>44275</v>
          </cell>
          <cell r="F713">
            <v>44275</v>
          </cell>
          <cell r="G713">
            <v>44275</v>
          </cell>
        </row>
        <row r="714">
          <cell r="A714" t="str">
            <v>IV. MANO DE OBRA</v>
          </cell>
          <cell r="B714">
            <v>44275</v>
          </cell>
          <cell r="C714">
            <v>44275</v>
          </cell>
          <cell r="D714">
            <v>44275</v>
          </cell>
          <cell r="E714">
            <v>44275</v>
          </cell>
          <cell r="F714">
            <v>44275</v>
          </cell>
          <cell r="G714">
            <v>44275</v>
          </cell>
        </row>
        <row r="715">
          <cell r="A715" t="str">
            <v>CÓDIGO</v>
          </cell>
          <cell r="B715" t="str">
            <v>CARGOS PERSONAL</v>
          </cell>
          <cell r="C715">
            <v>44275</v>
          </cell>
          <cell r="D715" t="str">
            <v>CANTIDAD</v>
          </cell>
          <cell r="E715" t="str">
            <v>JORNAL TOTAL</v>
          </cell>
          <cell r="F715" t="str">
            <v>RENDIMIENTO</v>
          </cell>
          <cell r="G715" t="str">
            <v>VR. UNITARIO</v>
          </cell>
        </row>
        <row r="716">
          <cell r="A716" t="str">
            <v>MO033</v>
          </cell>
          <cell r="B716" t="str">
            <v>OPERADOR EQUIPO LIVIANO</v>
          </cell>
          <cell r="C716">
            <v>44275</v>
          </cell>
          <cell r="D716">
            <v>1</v>
          </cell>
          <cell r="E716">
            <v>94854</v>
          </cell>
          <cell r="F716">
            <v>8</v>
          </cell>
          <cell r="G716">
            <v>11856.75</v>
          </cell>
        </row>
        <row r="717">
          <cell r="A717" t="str">
            <v>MO032</v>
          </cell>
          <cell r="B717" t="str">
            <v>AYUDANTE RASO</v>
          </cell>
          <cell r="C717">
            <v>11856.75</v>
          </cell>
          <cell r="D717">
            <v>3</v>
          </cell>
          <cell r="E717">
            <v>82126</v>
          </cell>
          <cell r="F717">
            <v>8</v>
          </cell>
          <cell r="G717">
            <v>30797.25</v>
          </cell>
        </row>
        <row r="718">
          <cell r="A718">
            <v>30797.25</v>
          </cell>
          <cell r="B718">
            <v>30797.25</v>
          </cell>
          <cell r="C718">
            <v>30797.25</v>
          </cell>
          <cell r="D718">
            <v>30797.25</v>
          </cell>
          <cell r="E718">
            <v>30797.25</v>
          </cell>
          <cell r="F718">
            <v>30797.25</v>
          </cell>
          <cell r="G718" t="str">
            <v/>
          </cell>
        </row>
        <row r="719">
          <cell r="A719" t="str">
            <v/>
          </cell>
          <cell r="B719">
            <v>30797.25</v>
          </cell>
          <cell r="C719">
            <v>30797.25</v>
          </cell>
          <cell r="D719">
            <v>30797.25</v>
          </cell>
          <cell r="E719" t="str">
            <v/>
          </cell>
          <cell r="F719" t="str">
            <v/>
          </cell>
          <cell r="G719" t="str">
            <v/>
          </cell>
        </row>
        <row r="720">
          <cell r="A720">
            <v>30797.25</v>
          </cell>
          <cell r="B720">
            <v>30797.25</v>
          </cell>
          <cell r="C720">
            <v>30797.25</v>
          </cell>
          <cell r="D720">
            <v>30797.25</v>
          </cell>
          <cell r="E720">
            <v>30797.25</v>
          </cell>
          <cell r="F720" t="str">
            <v>SUBTOTAL</v>
          </cell>
          <cell r="G720">
            <v>42654</v>
          </cell>
        </row>
        <row r="721">
          <cell r="A721">
            <v>42654</v>
          </cell>
          <cell r="B721">
            <v>42654</v>
          </cell>
          <cell r="C721">
            <v>42654</v>
          </cell>
          <cell r="D721">
            <v>42654</v>
          </cell>
          <cell r="E721">
            <v>42654</v>
          </cell>
          <cell r="F721">
            <v>42654</v>
          </cell>
          <cell r="G721">
            <v>42654</v>
          </cell>
        </row>
        <row r="722">
          <cell r="A722" t="str">
            <v>V. SERVICIOS</v>
          </cell>
          <cell r="B722">
            <v>42654</v>
          </cell>
          <cell r="C722">
            <v>42654</v>
          </cell>
          <cell r="D722">
            <v>42654</v>
          </cell>
          <cell r="E722">
            <v>42654</v>
          </cell>
          <cell r="F722">
            <v>42654</v>
          </cell>
          <cell r="G722">
            <v>42654</v>
          </cell>
        </row>
        <row r="723">
          <cell r="A723" t="str">
            <v>CÓDIGO</v>
          </cell>
          <cell r="B723" t="str">
            <v>DESCRIPCIÓN</v>
          </cell>
          <cell r="C723">
            <v>42654</v>
          </cell>
          <cell r="D723" t="str">
            <v>UNIDAD</v>
          </cell>
          <cell r="E723" t="str">
            <v>CANTIDAD</v>
          </cell>
          <cell r="F723" t="str">
            <v>PRECIO UNIT.</v>
          </cell>
          <cell r="G723" t="str">
            <v>VR. UNITARIO</v>
          </cell>
        </row>
        <row r="724">
          <cell r="A724" t="str">
            <v/>
          </cell>
          <cell r="B724">
            <v>42654</v>
          </cell>
          <cell r="C724">
            <v>42654</v>
          </cell>
          <cell r="D724" t="str">
            <v/>
          </cell>
          <cell r="E724">
            <v>42654</v>
          </cell>
          <cell r="F724" t="str">
            <v/>
          </cell>
          <cell r="G724" t="str">
            <v/>
          </cell>
        </row>
        <row r="725">
          <cell r="A725" t="str">
            <v/>
          </cell>
          <cell r="B725">
            <v>42654</v>
          </cell>
          <cell r="C725">
            <v>42654</v>
          </cell>
          <cell r="D725" t="str">
            <v/>
          </cell>
          <cell r="E725">
            <v>42654</v>
          </cell>
          <cell r="F725" t="str">
            <v/>
          </cell>
          <cell r="G725" t="str">
            <v/>
          </cell>
        </row>
        <row r="726">
          <cell r="A726" t="str">
            <v/>
          </cell>
          <cell r="B726">
            <v>42654</v>
          </cell>
          <cell r="C726">
            <v>42654</v>
          </cell>
          <cell r="D726" t="str">
            <v/>
          </cell>
          <cell r="E726">
            <v>42654</v>
          </cell>
          <cell r="F726" t="str">
            <v/>
          </cell>
          <cell r="G726" t="str">
            <v/>
          </cell>
        </row>
        <row r="727">
          <cell r="A727">
            <v>42654</v>
          </cell>
          <cell r="B727">
            <v>42654</v>
          </cell>
          <cell r="C727">
            <v>42654</v>
          </cell>
          <cell r="D727">
            <v>42654</v>
          </cell>
          <cell r="E727">
            <v>42654</v>
          </cell>
          <cell r="F727" t="str">
            <v>SUBTOTAL</v>
          </cell>
          <cell r="G727" t="str">
            <v/>
          </cell>
        </row>
        <row r="728">
          <cell r="A728">
            <v>42654</v>
          </cell>
          <cell r="B728">
            <v>42654</v>
          </cell>
          <cell r="C728">
            <v>42654</v>
          </cell>
          <cell r="D728">
            <v>42654</v>
          </cell>
          <cell r="E728">
            <v>42654</v>
          </cell>
          <cell r="F728">
            <v>42654</v>
          </cell>
          <cell r="G728">
            <v>42654</v>
          </cell>
        </row>
        <row r="729">
          <cell r="A729" t="str">
            <v>TOTAL COSTO DIRECTO</v>
          </cell>
          <cell r="B729">
            <v>42654</v>
          </cell>
          <cell r="C729">
            <v>42654</v>
          </cell>
          <cell r="D729">
            <v>42654</v>
          </cell>
          <cell r="E729">
            <v>42654</v>
          </cell>
          <cell r="F729">
            <v>42654</v>
          </cell>
          <cell r="G729">
            <v>467310</v>
          </cell>
        </row>
        <row r="730">
          <cell r="A730">
            <v>467310</v>
          </cell>
          <cell r="B730">
            <v>467310</v>
          </cell>
          <cell r="C730">
            <v>467310</v>
          </cell>
          <cell r="D730">
            <v>467310</v>
          </cell>
          <cell r="E730">
            <v>467310</v>
          </cell>
          <cell r="F730">
            <v>467310</v>
          </cell>
          <cell r="G730">
            <v>467310</v>
          </cell>
        </row>
        <row r="731">
          <cell r="A731" t="str">
            <v>2. COSTOS INDIRECTOS</v>
          </cell>
          <cell r="B731">
            <v>467310</v>
          </cell>
          <cell r="C731">
            <v>467310</v>
          </cell>
          <cell r="D731">
            <v>467310</v>
          </cell>
          <cell r="E731">
            <v>467310</v>
          </cell>
          <cell r="F731">
            <v>467310</v>
          </cell>
          <cell r="G731">
            <v>467310</v>
          </cell>
        </row>
        <row r="732">
          <cell r="A732">
            <v>467310</v>
          </cell>
          <cell r="B732">
            <v>467310</v>
          </cell>
          <cell r="C732">
            <v>467310</v>
          </cell>
          <cell r="D732">
            <v>467310</v>
          </cell>
          <cell r="E732">
            <v>467310</v>
          </cell>
          <cell r="F732">
            <v>467310</v>
          </cell>
          <cell r="G732">
            <v>467310</v>
          </cell>
        </row>
        <row r="733">
          <cell r="A733" t="str">
            <v>DESCRIPCIÓN</v>
          </cell>
          <cell r="B733">
            <v>467310</v>
          </cell>
          <cell r="C733">
            <v>467310</v>
          </cell>
          <cell r="D733">
            <v>467310</v>
          </cell>
          <cell r="E733">
            <v>467310</v>
          </cell>
          <cell r="F733" t="str">
            <v>PORCENTAJE</v>
          </cell>
          <cell r="G733" t="str">
            <v>VALOR TOTAL</v>
          </cell>
        </row>
        <row r="734">
          <cell r="A734" t="str">
            <v>ADMINISTRACION</v>
          </cell>
          <cell r="B734">
            <v>467310</v>
          </cell>
          <cell r="C734">
            <v>467310</v>
          </cell>
          <cell r="D734">
            <v>467310</v>
          </cell>
          <cell r="E734">
            <v>467310</v>
          </cell>
          <cell r="F734">
            <v>0.23780000000000001</v>
          </cell>
          <cell r="G734">
            <v>111126.318</v>
          </cell>
        </row>
        <row r="735">
          <cell r="A735" t="str">
            <v>IMPREVISTOS</v>
          </cell>
          <cell r="B735">
            <v>111126.3125</v>
          </cell>
          <cell r="C735">
            <v>111126.3125</v>
          </cell>
          <cell r="D735">
            <v>111126.3125</v>
          </cell>
          <cell r="E735">
            <v>111126.3125</v>
          </cell>
          <cell r="F735" t="str">
            <v/>
          </cell>
          <cell r="G735" t="str">
            <v/>
          </cell>
        </row>
        <row r="736">
          <cell r="A736" t="str">
            <v>UTILIDADES</v>
          </cell>
          <cell r="B736">
            <v>111126.3125</v>
          </cell>
          <cell r="C736">
            <v>111126.3125</v>
          </cell>
          <cell r="D736">
            <v>111126.3125</v>
          </cell>
          <cell r="E736">
            <v>111126.3125</v>
          </cell>
          <cell r="F736">
            <v>0.05</v>
          </cell>
          <cell r="G736">
            <v>23365.5</v>
          </cell>
        </row>
        <row r="737">
          <cell r="A737" t="str">
            <v>TOTAL COSTO INDIRECTO</v>
          </cell>
          <cell r="B737">
            <v>23365.5</v>
          </cell>
          <cell r="C737">
            <v>23365.5</v>
          </cell>
          <cell r="D737">
            <v>23365.5</v>
          </cell>
          <cell r="E737">
            <v>23365.5</v>
          </cell>
          <cell r="F737">
            <v>0.2878</v>
          </cell>
          <cell r="G737">
            <v>134492</v>
          </cell>
        </row>
        <row r="738">
          <cell r="A738">
            <v>134492</v>
          </cell>
          <cell r="B738">
            <v>134492</v>
          </cell>
          <cell r="C738">
            <v>134492</v>
          </cell>
          <cell r="D738">
            <v>134492</v>
          </cell>
          <cell r="E738">
            <v>134492</v>
          </cell>
          <cell r="F738">
            <v>134492</v>
          </cell>
          <cell r="G738">
            <v>134492</v>
          </cell>
        </row>
        <row r="739">
          <cell r="A739" t="str">
            <v>PRECIO UNITARIO TOTAL APROXIMADO AL PESO</v>
          </cell>
          <cell r="B739">
            <v>134492</v>
          </cell>
          <cell r="C739">
            <v>134492</v>
          </cell>
          <cell r="D739">
            <v>134492</v>
          </cell>
          <cell r="E739">
            <v>134492</v>
          </cell>
          <cell r="F739">
            <v>134492</v>
          </cell>
          <cell r="G739">
            <v>601802</v>
          </cell>
        </row>
        <row r="740">
          <cell r="A740">
            <v>601802</v>
          </cell>
          <cell r="B740">
            <v>601802</v>
          </cell>
          <cell r="C740">
            <v>601802</v>
          </cell>
          <cell r="D740">
            <v>601802</v>
          </cell>
          <cell r="E740">
            <v>601802</v>
          </cell>
          <cell r="F740">
            <v>601802</v>
          </cell>
          <cell r="G740">
            <v>601802</v>
          </cell>
        </row>
        <row r="741">
          <cell r="A741">
            <v>601802</v>
          </cell>
          <cell r="B741">
            <v>601802</v>
          </cell>
          <cell r="C741">
            <v>601802</v>
          </cell>
          <cell r="D741">
            <v>601802</v>
          </cell>
          <cell r="E741">
            <v>601802</v>
          </cell>
          <cell r="F741">
            <v>601802</v>
          </cell>
          <cell r="G741">
            <v>601802</v>
          </cell>
        </row>
        <row r="742">
          <cell r="A742">
            <v>601802</v>
          </cell>
          <cell r="B742" t="str">
            <v>SECRETARIA DE PLANEACIÓN E INFRAESTRUCTURA</v>
          </cell>
          <cell r="C742">
            <v>601802</v>
          </cell>
          <cell r="D742">
            <v>601802</v>
          </cell>
          <cell r="E742">
            <v>601802</v>
          </cell>
          <cell r="F742">
            <v>601802</v>
          </cell>
          <cell r="G742">
            <v>601802</v>
          </cell>
        </row>
        <row r="743">
          <cell r="A743">
            <v>601802</v>
          </cell>
          <cell r="B743">
            <v>601802</v>
          </cell>
          <cell r="C743">
            <v>601802</v>
          </cell>
          <cell r="D743">
            <v>601802</v>
          </cell>
          <cell r="E743">
            <v>601802</v>
          </cell>
          <cell r="F743">
            <v>601802</v>
          </cell>
          <cell r="G743">
            <v>601802</v>
          </cell>
        </row>
        <row r="744">
          <cell r="A744">
            <v>601802</v>
          </cell>
          <cell r="B744">
            <v>601802</v>
          </cell>
          <cell r="C744">
            <v>601802</v>
          </cell>
          <cell r="D744" t="str">
            <v>FIRMA RESPONSABLE</v>
          </cell>
          <cell r="E744">
            <v>601802</v>
          </cell>
          <cell r="F744">
            <v>601802</v>
          </cell>
          <cell r="G744">
            <v>601802</v>
          </cell>
        </row>
        <row r="746">
          <cell r="A746" t="str">
            <v>DEPARTAMENTO DE ANTIOQUIA</v>
          </cell>
          <cell r="B746">
            <v>601802</v>
          </cell>
          <cell r="C746">
            <v>601802</v>
          </cell>
          <cell r="D746">
            <v>601802</v>
          </cell>
          <cell r="E746">
            <v>601802</v>
          </cell>
          <cell r="F746" t="str">
            <v/>
          </cell>
          <cell r="G746">
            <v>601802</v>
          </cell>
        </row>
        <row r="747">
          <cell r="A747" t="str">
            <v>MUNICIPIO DE DABEIBA</v>
          </cell>
          <cell r="B747">
            <v>601802</v>
          </cell>
          <cell r="C747">
            <v>601802</v>
          </cell>
          <cell r="D747">
            <v>601802</v>
          </cell>
          <cell r="E747">
            <v>601802</v>
          </cell>
          <cell r="F747">
            <v>601802</v>
          </cell>
          <cell r="G747">
            <v>601802</v>
          </cell>
        </row>
        <row r="748">
          <cell r="A748" t="str">
            <v>CONSTRUCCION DE MUROS DE CONTENCION EN CONCRETO REFORZADO PARA EMERGENCIA EN LA VIA QUE CONDUCE AL CORREGIMIENTO DE URAMA  KM 0+22 (SECTOR LOS COCOS)  EN EL MUNICIPIO DE DABEIBA ANTIOQUIA.</v>
          </cell>
          <cell r="B748">
            <v>601802</v>
          </cell>
          <cell r="C748">
            <v>601802</v>
          </cell>
          <cell r="D748">
            <v>601802</v>
          </cell>
          <cell r="E748">
            <v>601802</v>
          </cell>
          <cell r="F748">
            <v>601802</v>
          </cell>
          <cell r="G748">
            <v>601802</v>
          </cell>
        </row>
        <row r="749">
          <cell r="A749">
            <v>601802</v>
          </cell>
          <cell r="B749">
            <v>601802</v>
          </cell>
          <cell r="C749">
            <v>601802</v>
          </cell>
          <cell r="D749">
            <v>601802</v>
          </cell>
          <cell r="E749">
            <v>601802</v>
          </cell>
          <cell r="F749">
            <v>601802</v>
          </cell>
          <cell r="G749">
            <v>601802</v>
          </cell>
        </row>
        <row r="750">
          <cell r="A750" t="str">
            <v>ANÁLISIS DE PRECIOS UNITARIOS</v>
          </cell>
          <cell r="B750">
            <v>601802</v>
          </cell>
          <cell r="C750">
            <v>601802</v>
          </cell>
          <cell r="D750">
            <v>601802</v>
          </cell>
          <cell r="E750">
            <v>601802</v>
          </cell>
          <cell r="F750">
            <v>601802</v>
          </cell>
          <cell r="G750">
            <v>601802</v>
          </cell>
        </row>
        <row r="751">
          <cell r="A751">
            <v>601802</v>
          </cell>
          <cell r="B751">
            <v>601802</v>
          </cell>
          <cell r="C751">
            <v>601802</v>
          </cell>
          <cell r="D751">
            <v>601802</v>
          </cell>
          <cell r="E751">
            <v>601802</v>
          </cell>
          <cell r="F751">
            <v>601802</v>
          </cell>
          <cell r="G751">
            <v>601802</v>
          </cell>
        </row>
        <row r="752">
          <cell r="A752" t="str">
            <v>ITEM</v>
          </cell>
          <cell r="B752" t="str">
            <v>DESCRIPCIÓN</v>
          </cell>
          <cell r="C752">
            <v>601802</v>
          </cell>
          <cell r="D752">
            <v>601802</v>
          </cell>
          <cell r="E752" t="str">
            <v>UNIDAD</v>
          </cell>
          <cell r="F752" t="str">
            <v>CANTIDAD</v>
          </cell>
          <cell r="G752" t="str">
            <v>COSTO DIRECTO</v>
          </cell>
        </row>
        <row r="753">
          <cell r="A753" t="str">
            <v>MA013</v>
          </cell>
          <cell r="B753" t="str">
            <v>MORTERO 1:4 EN OBRA (PEGA)</v>
          </cell>
          <cell r="C753">
            <v>601802</v>
          </cell>
          <cell r="D753">
            <v>601802</v>
          </cell>
          <cell r="E753" t="str">
            <v>M3</v>
          </cell>
          <cell r="F753" t="str">
            <v>N.D</v>
          </cell>
          <cell r="G753">
            <v>468135</v>
          </cell>
        </row>
        <row r="754">
          <cell r="A754">
            <v>468135</v>
          </cell>
          <cell r="B754">
            <v>468135</v>
          </cell>
          <cell r="C754">
            <v>468135</v>
          </cell>
          <cell r="D754">
            <v>468135</v>
          </cell>
          <cell r="E754">
            <v>468135</v>
          </cell>
          <cell r="F754">
            <v>468135</v>
          </cell>
          <cell r="G754">
            <v>468135</v>
          </cell>
        </row>
        <row r="755">
          <cell r="A755" t="str">
            <v>1. COSTOS DIRECTOS</v>
          </cell>
          <cell r="B755">
            <v>468135</v>
          </cell>
          <cell r="C755">
            <v>468135</v>
          </cell>
          <cell r="D755">
            <v>468135</v>
          </cell>
          <cell r="E755">
            <v>468135</v>
          </cell>
          <cell r="F755">
            <v>468135</v>
          </cell>
          <cell r="G755">
            <v>468135</v>
          </cell>
        </row>
        <row r="756">
          <cell r="A756">
            <v>468135</v>
          </cell>
          <cell r="B756">
            <v>468135</v>
          </cell>
          <cell r="C756">
            <v>468135</v>
          </cell>
          <cell r="D756">
            <v>468135</v>
          </cell>
          <cell r="E756">
            <v>468135</v>
          </cell>
          <cell r="F756">
            <v>468135</v>
          </cell>
          <cell r="G756">
            <v>468135</v>
          </cell>
        </row>
        <row r="757">
          <cell r="A757" t="str">
            <v>I. EQUIPO</v>
          </cell>
          <cell r="B757">
            <v>468135</v>
          </cell>
          <cell r="C757">
            <v>468135</v>
          </cell>
          <cell r="D757">
            <v>468135</v>
          </cell>
          <cell r="E757">
            <v>468135</v>
          </cell>
          <cell r="F757">
            <v>468135</v>
          </cell>
          <cell r="G757">
            <v>468135</v>
          </cell>
        </row>
        <row r="758">
          <cell r="A758" t="str">
            <v>CÓDIGO</v>
          </cell>
          <cell r="B758" t="str">
            <v>DESCRIPCIÓN</v>
          </cell>
          <cell r="C758">
            <v>468135</v>
          </cell>
          <cell r="D758" t="str">
            <v>UNIDAD</v>
          </cell>
          <cell r="E758" t="str">
            <v>TARIFA</v>
          </cell>
          <cell r="F758" t="str">
            <v>RENDIMIENTO</v>
          </cell>
          <cell r="G758" t="str">
            <v>VR. UNITARIO</v>
          </cell>
        </row>
        <row r="759">
          <cell r="A759" t="str">
            <v>EQ004</v>
          </cell>
          <cell r="B759" t="str">
            <v>CONCRETADORA 1.5 SACOS A GASOLINA</v>
          </cell>
          <cell r="C759">
            <v>468135</v>
          </cell>
          <cell r="D759" t="str">
            <v>DÍA</v>
          </cell>
          <cell r="E759">
            <v>62000</v>
          </cell>
          <cell r="F759">
            <v>8</v>
          </cell>
          <cell r="G759">
            <v>7750</v>
          </cell>
        </row>
        <row r="760">
          <cell r="A760" t="str">
            <v>EQ001</v>
          </cell>
          <cell r="B760" t="str">
            <v>HERRAMIENTA MENOR (10% DE LA MANO DE OBRA)</v>
          </cell>
          <cell r="C760">
            <v>7750</v>
          </cell>
          <cell r="D760" t="str">
            <v>%</v>
          </cell>
          <cell r="E760">
            <v>0.1</v>
          </cell>
          <cell r="F760">
            <v>42654</v>
          </cell>
          <cell r="G760">
            <v>4265.4000000000005</v>
          </cell>
        </row>
        <row r="761">
          <cell r="A761">
            <v>4265.3984375</v>
          </cell>
          <cell r="B761">
            <v>4265.3984375</v>
          </cell>
          <cell r="C761">
            <v>4265.3984375</v>
          </cell>
          <cell r="D761">
            <v>4265.3984375</v>
          </cell>
          <cell r="E761">
            <v>4265.3984375</v>
          </cell>
          <cell r="F761" t="str">
            <v>SUBTOTAL</v>
          </cell>
          <cell r="G761">
            <v>12015.400000000001</v>
          </cell>
        </row>
        <row r="762">
          <cell r="A762">
            <v>12015.3984375</v>
          </cell>
          <cell r="B762">
            <v>12015.3984375</v>
          </cell>
          <cell r="C762">
            <v>12015.3984375</v>
          </cell>
          <cell r="D762">
            <v>12015.3984375</v>
          </cell>
          <cell r="E762">
            <v>12015.3984375</v>
          </cell>
          <cell r="F762">
            <v>12015.3984375</v>
          </cell>
          <cell r="G762">
            <v>12015.3984375</v>
          </cell>
        </row>
        <row r="763">
          <cell r="A763" t="str">
            <v>II. MATERIALES</v>
          </cell>
          <cell r="B763">
            <v>12015.3984375</v>
          </cell>
          <cell r="C763">
            <v>12015.3984375</v>
          </cell>
          <cell r="D763">
            <v>12015.3984375</v>
          </cell>
          <cell r="E763">
            <v>12015.3984375</v>
          </cell>
          <cell r="F763">
            <v>12015.3984375</v>
          </cell>
          <cell r="G763">
            <v>12015.3984375</v>
          </cell>
        </row>
        <row r="764">
          <cell r="A764" t="str">
            <v>CÓDIGO</v>
          </cell>
          <cell r="B764" t="str">
            <v>DESCRIPCIÓN</v>
          </cell>
          <cell r="C764" t="str">
            <v>UNIDAD</v>
          </cell>
          <cell r="D764" t="str">
            <v>CANTIDAD</v>
          </cell>
          <cell r="E764" t="str">
            <v>DESP.</v>
          </cell>
          <cell r="F764" t="str">
            <v>PRECIO UNIT.</v>
          </cell>
          <cell r="G764" t="str">
            <v>VR. UNITARIO</v>
          </cell>
        </row>
        <row r="765">
          <cell r="A765" t="str">
            <v>MA020</v>
          </cell>
          <cell r="B765" t="str">
            <v>CEMENTO GRIS (50 KG) PORTLAND TIPO I</v>
          </cell>
          <cell r="C765" t="str">
            <v>SC</v>
          </cell>
          <cell r="D765">
            <v>7.28</v>
          </cell>
          <cell r="E765">
            <v>0.05</v>
          </cell>
          <cell r="F765">
            <v>39000</v>
          </cell>
          <cell r="G765">
            <v>298116</v>
          </cell>
        </row>
        <row r="766">
          <cell r="A766" t="str">
            <v>MA023</v>
          </cell>
          <cell r="B766" t="str">
            <v>ARENA FINA PARA CONCRETOS</v>
          </cell>
          <cell r="C766" t="str">
            <v>M3</v>
          </cell>
          <cell r="D766">
            <v>1.1599999999999999</v>
          </cell>
          <cell r="E766">
            <v>0.05</v>
          </cell>
          <cell r="F766">
            <v>50000</v>
          </cell>
          <cell r="G766">
            <v>60899.999999999993</v>
          </cell>
        </row>
        <row r="767">
          <cell r="A767" t="str">
            <v>MA025</v>
          </cell>
          <cell r="B767" t="str">
            <v>AGUA</v>
          </cell>
          <cell r="C767" t="str">
            <v>LT</v>
          </cell>
          <cell r="D767">
            <v>185</v>
          </cell>
          <cell r="E767">
            <v>0.1</v>
          </cell>
          <cell r="F767">
            <v>50</v>
          </cell>
          <cell r="G767">
            <v>10175</v>
          </cell>
        </row>
        <row r="768">
          <cell r="A768">
            <v>10175</v>
          </cell>
          <cell r="B768">
            <v>10175</v>
          </cell>
          <cell r="C768">
            <v>10175</v>
          </cell>
          <cell r="D768">
            <v>10175</v>
          </cell>
          <cell r="E768">
            <v>10175</v>
          </cell>
          <cell r="F768" t="str">
            <v>SUBTOTAL</v>
          </cell>
          <cell r="G768">
            <v>369191</v>
          </cell>
        </row>
        <row r="769">
          <cell r="A769">
            <v>369191</v>
          </cell>
          <cell r="B769">
            <v>369191</v>
          </cell>
          <cell r="C769">
            <v>369191</v>
          </cell>
          <cell r="D769">
            <v>369191</v>
          </cell>
          <cell r="E769">
            <v>369191</v>
          </cell>
          <cell r="F769">
            <v>369191</v>
          </cell>
          <cell r="G769">
            <v>369191</v>
          </cell>
        </row>
        <row r="770">
          <cell r="A770" t="str">
            <v>III. TRANSPORTES</v>
          </cell>
          <cell r="B770">
            <v>369191</v>
          </cell>
          <cell r="C770">
            <v>369191</v>
          </cell>
          <cell r="D770">
            <v>369191</v>
          </cell>
          <cell r="E770">
            <v>369191</v>
          </cell>
          <cell r="F770">
            <v>369191</v>
          </cell>
          <cell r="G770">
            <v>369191</v>
          </cell>
        </row>
        <row r="771">
          <cell r="A771" t="str">
            <v>CÓDIGO</v>
          </cell>
          <cell r="B771" t="str">
            <v>DESCRIPCIÓN</v>
          </cell>
          <cell r="C771" t="str">
            <v>TIPO</v>
          </cell>
          <cell r="D771" t="str">
            <v>VOLUMEN/PESO</v>
          </cell>
          <cell r="E771" t="str">
            <v>DISTANCIA</v>
          </cell>
          <cell r="F771" t="str">
            <v>TARIFA</v>
          </cell>
          <cell r="G771" t="str">
            <v>VR. UNITARIO</v>
          </cell>
        </row>
        <row r="772">
          <cell r="A772" t="str">
            <v>TR002</v>
          </cell>
          <cell r="B772" t="str">
            <v>TRANSPORTE DE MATERIALES DE PLAYA (ARENILLON, PIEDRA RODADA DE RIO DMAX=3/4") 0-10KM</v>
          </cell>
          <cell r="C772" t="str">
            <v>PLAYA</v>
          </cell>
          <cell r="D772">
            <v>1.218</v>
          </cell>
          <cell r="E772">
            <v>10</v>
          </cell>
          <cell r="F772">
            <v>3000</v>
          </cell>
          <cell r="G772">
            <v>36540</v>
          </cell>
        </row>
        <row r="773">
          <cell r="A773" t="str">
            <v>TR007</v>
          </cell>
          <cell r="B773" t="str">
            <v>TRANSPORTE DE INSUMOS GENERALES 0-10 KM</v>
          </cell>
          <cell r="C773" t="str">
            <v>INSUMOS</v>
          </cell>
          <cell r="D773">
            <v>0.36399999999999999</v>
          </cell>
          <cell r="E773">
            <v>5</v>
          </cell>
          <cell r="F773">
            <v>4250</v>
          </cell>
          <cell r="G773">
            <v>7734.9999999999991</v>
          </cell>
        </row>
        <row r="774">
          <cell r="A774">
            <v>7734.99609375</v>
          </cell>
          <cell r="B774">
            <v>7734.99609375</v>
          </cell>
          <cell r="C774">
            <v>7734.99609375</v>
          </cell>
          <cell r="D774">
            <v>7734.99609375</v>
          </cell>
          <cell r="E774">
            <v>7734.99609375</v>
          </cell>
          <cell r="F774" t="str">
            <v>SUBTOTAL</v>
          </cell>
          <cell r="G774">
            <v>44275</v>
          </cell>
        </row>
        <row r="775">
          <cell r="A775">
            <v>44275</v>
          </cell>
          <cell r="B775">
            <v>44275</v>
          </cell>
          <cell r="C775">
            <v>44275</v>
          </cell>
          <cell r="D775">
            <v>44275</v>
          </cell>
          <cell r="E775">
            <v>44275</v>
          </cell>
          <cell r="F775">
            <v>44275</v>
          </cell>
          <cell r="G775">
            <v>44275</v>
          </cell>
        </row>
        <row r="776">
          <cell r="A776" t="str">
            <v>IV. MANO DE OBRA</v>
          </cell>
          <cell r="B776">
            <v>44275</v>
          </cell>
          <cell r="C776">
            <v>44275</v>
          </cell>
          <cell r="D776">
            <v>44275</v>
          </cell>
          <cell r="E776">
            <v>44275</v>
          </cell>
          <cell r="F776">
            <v>44275</v>
          </cell>
          <cell r="G776">
            <v>44275</v>
          </cell>
        </row>
        <row r="777">
          <cell r="A777" t="str">
            <v>CÓDIGO</v>
          </cell>
          <cell r="B777" t="str">
            <v>CARGOS PERSONAL</v>
          </cell>
          <cell r="C777">
            <v>44275</v>
          </cell>
          <cell r="D777" t="str">
            <v>CANTIDAD</v>
          </cell>
          <cell r="E777" t="str">
            <v>JORNAL TOTAL</v>
          </cell>
          <cell r="F777" t="str">
            <v>RENDIMIENTO</v>
          </cell>
          <cell r="G777" t="str">
            <v>VR. UNITARIO</v>
          </cell>
        </row>
        <row r="778">
          <cell r="A778" t="str">
            <v>MO033</v>
          </cell>
          <cell r="B778" t="str">
            <v>OPERADOR EQUIPO LIVIANO</v>
          </cell>
          <cell r="C778">
            <v>44275</v>
          </cell>
          <cell r="D778">
            <v>1</v>
          </cell>
          <cell r="E778">
            <v>94854</v>
          </cell>
          <cell r="F778">
            <v>8</v>
          </cell>
          <cell r="G778">
            <v>11856.75</v>
          </cell>
        </row>
        <row r="779">
          <cell r="A779" t="str">
            <v>MO032</v>
          </cell>
          <cell r="B779" t="str">
            <v>AYUDANTE RASO</v>
          </cell>
          <cell r="C779">
            <v>11856.75</v>
          </cell>
          <cell r="D779">
            <v>3</v>
          </cell>
          <cell r="E779">
            <v>82126</v>
          </cell>
          <cell r="F779">
            <v>8</v>
          </cell>
          <cell r="G779">
            <v>30797.25</v>
          </cell>
        </row>
        <row r="780">
          <cell r="A780">
            <v>30797.25</v>
          </cell>
          <cell r="B780">
            <v>30797.25</v>
          </cell>
          <cell r="C780">
            <v>30797.25</v>
          </cell>
          <cell r="D780">
            <v>30797.25</v>
          </cell>
          <cell r="E780">
            <v>30797.25</v>
          </cell>
          <cell r="F780">
            <v>30797.25</v>
          </cell>
          <cell r="G780" t="str">
            <v/>
          </cell>
        </row>
        <row r="781">
          <cell r="A781" t="str">
            <v/>
          </cell>
          <cell r="B781">
            <v>30797.25</v>
          </cell>
          <cell r="C781">
            <v>30797.25</v>
          </cell>
          <cell r="D781">
            <v>30797.25</v>
          </cell>
          <cell r="E781" t="str">
            <v/>
          </cell>
          <cell r="F781" t="str">
            <v/>
          </cell>
          <cell r="G781" t="str">
            <v/>
          </cell>
        </row>
        <row r="782">
          <cell r="A782">
            <v>30797.25</v>
          </cell>
          <cell r="B782">
            <v>30797.25</v>
          </cell>
          <cell r="C782">
            <v>30797.25</v>
          </cell>
          <cell r="D782">
            <v>30797.25</v>
          </cell>
          <cell r="E782">
            <v>30797.25</v>
          </cell>
          <cell r="F782" t="str">
            <v>SUBTOTAL</v>
          </cell>
          <cell r="G782">
            <v>42654</v>
          </cell>
        </row>
        <row r="783">
          <cell r="A783">
            <v>42654</v>
          </cell>
          <cell r="B783">
            <v>42654</v>
          </cell>
          <cell r="C783">
            <v>42654</v>
          </cell>
          <cell r="D783">
            <v>42654</v>
          </cell>
          <cell r="E783">
            <v>42654</v>
          </cell>
          <cell r="F783">
            <v>42654</v>
          </cell>
          <cell r="G783">
            <v>42654</v>
          </cell>
        </row>
        <row r="784">
          <cell r="A784" t="str">
            <v>V. SERVICIOS</v>
          </cell>
          <cell r="B784">
            <v>42654</v>
          </cell>
          <cell r="C784">
            <v>42654</v>
          </cell>
          <cell r="D784">
            <v>42654</v>
          </cell>
          <cell r="E784">
            <v>42654</v>
          </cell>
          <cell r="F784">
            <v>42654</v>
          </cell>
          <cell r="G784">
            <v>42654</v>
          </cell>
        </row>
        <row r="785">
          <cell r="A785" t="str">
            <v>CÓDIGO</v>
          </cell>
          <cell r="B785" t="str">
            <v>DESCRIPCIÓN</v>
          </cell>
          <cell r="C785">
            <v>42654</v>
          </cell>
          <cell r="D785" t="str">
            <v>UNIDAD</v>
          </cell>
          <cell r="E785" t="str">
            <v>CANTIDAD</v>
          </cell>
          <cell r="F785" t="str">
            <v>PRECIO UNIT.</v>
          </cell>
          <cell r="G785" t="str">
            <v>VR. UNITARIO</v>
          </cell>
        </row>
        <row r="786">
          <cell r="A786" t="str">
            <v/>
          </cell>
          <cell r="B786">
            <v>42654</v>
          </cell>
          <cell r="C786">
            <v>42654</v>
          </cell>
          <cell r="D786" t="str">
            <v/>
          </cell>
          <cell r="E786">
            <v>42654</v>
          </cell>
          <cell r="F786" t="str">
            <v/>
          </cell>
          <cell r="G786" t="str">
            <v/>
          </cell>
        </row>
        <row r="787">
          <cell r="A787" t="str">
            <v/>
          </cell>
          <cell r="B787">
            <v>42654</v>
          </cell>
          <cell r="C787">
            <v>42654</v>
          </cell>
          <cell r="D787" t="str">
            <v/>
          </cell>
          <cell r="E787">
            <v>42654</v>
          </cell>
          <cell r="F787" t="str">
            <v/>
          </cell>
          <cell r="G787" t="str">
            <v/>
          </cell>
        </row>
        <row r="788">
          <cell r="A788" t="str">
            <v/>
          </cell>
          <cell r="B788">
            <v>42654</v>
          </cell>
          <cell r="C788">
            <v>42654</v>
          </cell>
          <cell r="D788" t="str">
            <v/>
          </cell>
          <cell r="E788">
            <v>42654</v>
          </cell>
          <cell r="F788" t="str">
            <v/>
          </cell>
          <cell r="G788" t="str">
            <v/>
          </cell>
        </row>
        <row r="789">
          <cell r="A789">
            <v>42654</v>
          </cell>
          <cell r="B789">
            <v>42654</v>
          </cell>
          <cell r="C789">
            <v>42654</v>
          </cell>
          <cell r="D789">
            <v>42654</v>
          </cell>
          <cell r="E789">
            <v>42654</v>
          </cell>
          <cell r="F789" t="str">
            <v>SUBTOTAL</v>
          </cell>
          <cell r="G789" t="str">
            <v/>
          </cell>
        </row>
        <row r="790">
          <cell r="A790">
            <v>42654</v>
          </cell>
          <cell r="B790">
            <v>42654</v>
          </cell>
          <cell r="C790">
            <v>42654</v>
          </cell>
          <cell r="D790">
            <v>42654</v>
          </cell>
          <cell r="E790">
            <v>42654</v>
          </cell>
          <cell r="F790">
            <v>42654</v>
          </cell>
          <cell r="G790">
            <v>42654</v>
          </cell>
        </row>
        <row r="791">
          <cell r="A791" t="str">
            <v>TOTAL COSTO DIRECTO</v>
          </cell>
          <cell r="B791">
            <v>42654</v>
          </cell>
          <cell r="C791">
            <v>42654</v>
          </cell>
          <cell r="D791">
            <v>42654</v>
          </cell>
          <cell r="E791">
            <v>42654</v>
          </cell>
          <cell r="F791">
            <v>42654</v>
          </cell>
          <cell r="G791">
            <v>468135</v>
          </cell>
        </row>
        <row r="792">
          <cell r="A792">
            <v>468135</v>
          </cell>
          <cell r="B792">
            <v>468135</v>
          </cell>
          <cell r="C792">
            <v>468135</v>
          </cell>
          <cell r="D792">
            <v>468135</v>
          </cell>
          <cell r="E792">
            <v>468135</v>
          </cell>
          <cell r="F792">
            <v>468135</v>
          </cell>
          <cell r="G792">
            <v>468135</v>
          </cell>
        </row>
        <row r="793">
          <cell r="A793" t="str">
            <v>2. COSTOS INDIRECTOS</v>
          </cell>
          <cell r="B793">
            <v>468135</v>
          </cell>
          <cell r="C793">
            <v>468135</v>
          </cell>
          <cell r="D793">
            <v>468135</v>
          </cell>
          <cell r="E793">
            <v>468135</v>
          </cell>
          <cell r="F793">
            <v>468135</v>
          </cell>
          <cell r="G793">
            <v>468135</v>
          </cell>
        </row>
        <row r="794">
          <cell r="A794">
            <v>468135</v>
          </cell>
          <cell r="B794">
            <v>468135</v>
          </cell>
          <cell r="C794">
            <v>468135</v>
          </cell>
          <cell r="D794">
            <v>468135</v>
          </cell>
          <cell r="E794">
            <v>468135</v>
          </cell>
          <cell r="F794">
            <v>468135</v>
          </cell>
          <cell r="G794">
            <v>468135</v>
          </cell>
        </row>
        <row r="795">
          <cell r="A795" t="str">
            <v>DESCRIPCIÓN</v>
          </cell>
          <cell r="B795">
            <v>468135</v>
          </cell>
          <cell r="C795">
            <v>468135</v>
          </cell>
          <cell r="D795">
            <v>468135</v>
          </cell>
          <cell r="E795">
            <v>468135</v>
          </cell>
          <cell r="F795" t="str">
            <v>PORCENTAJE</v>
          </cell>
          <cell r="G795" t="str">
            <v>VALOR TOTAL</v>
          </cell>
        </row>
        <row r="796">
          <cell r="A796" t="str">
            <v>ADMINISTRACION</v>
          </cell>
          <cell r="B796">
            <v>468135</v>
          </cell>
          <cell r="C796">
            <v>468135</v>
          </cell>
          <cell r="D796">
            <v>468135</v>
          </cell>
          <cell r="E796">
            <v>468135</v>
          </cell>
          <cell r="F796">
            <v>0.23780000000000001</v>
          </cell>
          <cell r="G796">
            <v>111322.50300000001</v>
          </cell>
        </row>
        <row r="797">
          <cell r="A797" t="str">
            <v>IMPREVISTOS</v>
          </cell>
          <cell r="B797">
            <v>111322.5</v>
          </cell>
          <cell r="C797">
            <v>111322.5</v>
          </cell>
          <cell r="D797">
            <v>111322.5</v>
          </cell>
          <cell r="E797">
            <v>111322.5</v>
          </cell>
          <cell r="F797" t="str">
            <v/>
          </cell>
          <cell r="G797" t="str">
            <v/>
          </cell>
        </row>
        <row r="798">
          <cell r="A798" t="str">
            <v>UTILIDADES</v>
          </cell>
          <cell r="B798">
            <v>111322.5</v>
          </cell>
          <cell r="C798">
            <v>111322.5</v>
          </cell>
          <cell r="D798">
            <v>111322.5</v>
          </cell>
          <cell r="E798">
            <v>111322.5</v>
          </cell>
          <cell r="F798">
            <v>0.05</v>
          </cell>
          <cell r="G798">
            <v>23406.75</v>
          </cell>
        </row>
        <row r="799">
          <cell r="A799" t="str">
            <v>TOTAL COSTO INDIRECTO</v>
          </cell>
          <cell r="B799">
            <v>23406.75</v>
          </cell>
          <cell r="C799">
            <v>23406.75</v>
          </cell>
          <cell r="D799">
            <v>23406.75</v>
          </cell>
          <cell r="E799">
            <v>23406.75</v>
          </cell>
          <cell r="F799">
            <v>0.2878</v>
          </cell>
          <cell r="G799">
            <v>134729</v>
          </cell>
        </row>
        <row r="800">
          <cell r="A800">
            <v>134729</v>
          </cell>
          <cell r="B800">
            <v>134729</v>
          </cell>
          <cell r="C800">
            <v>134729</v>
          </cell>
          <cell r="D800">
            <v>134729</v>
          </cell>
          <cell r="E800">
            <v>134729</v>
          </cell>
          <cell r="F800">
            <v>134729</v>
          </cell>
          <cell r="G800">
            <v>134729</v>
          </cell>
        </row>
        <row r="801">
          <cell r="A801" t="str">
            <v>PRECIO UNITARIO TOTAL APROXIMADO AL PESO</v>
          </cell>
          <cell r="B801">
            <v>134729</v>
          </cell>
          <cell r="C801">
            <v>134729</v>
          </cell>
          <cell r="D801">
            <v>134729</v>
          </cell>
          <cell r="E801">
            <v>134729</v>
          </cell>
          <cell r="F801">
            <v>134729</v>
          </cell>
          <cell r="G801">
            <v>602864</v>
          </cell>
        </row>
        <row r="802">
          <cell r="A802">
            <v>602864</v>
          </cell>
          <cell r="B802">
            <v>602864</v>
          </cell>
          <cell r="C802">
            <v>602864</v>
          </cell>
          <cell r="D802">
            <v>602864</v>
          </cell>
          <cell r="E802">
            <v>602864</v>
          </cell>
          <cell r="F802">
            <v>602864</v>
          </cell>
          <cell r="G802">
            <v>602864</v>
          </cell>
        </row>
        <row r="803">
          <cell r="A803">
            <v>602864</v>
          </cell>
          <cell r="B803">
            <v>602864</v>
          </cell>
          <cell r="C803">
            <v>602864</v>
          </cell>
          <cell r="D803">
            <v>602864</v>
          </cell>
          <cell r="E803">
            <v>602864</v>
          </cell>
          <cell r="F803">
            <v>602864</v>
          </cell>
          <cell r="G803">
            <v>602864</v>
          </cell>
        </row>
        <row r="804">
          <cell r="A804">
            <v>602864</v>
          </cell>
          <cell r="B804" t="str">
            <v>SECRETARIA DE PLANEACIÓN E INFRAESTRUCTURA</v>
          </cell>
          <cell r="C804">
            <v>602864</v>
          </cell>
          <cell r="D804">
            <v>602864</v>
          </cell>
          <cell r="E804">
            <v>602864</v>
          </cell>
          <cell r="F804">
            <v>602864</v>
          </cell>
          <cell r="G804">
            <v>602864</v>
          </cell>
        </row>
        <row r="805">
          <cell r="A805">
            <v>602864</v>
          </cell>
          <cell r="B805">
            <v>602864</v>
          </cell>
          <cell r="C805">
            <v>602864</v>
          </cell>
          <cell r="D805">
            <v>602864</v>
          </cell>
          <cell r="E805">
            <v>602864</v>
          </cell>
          <cell r="F805">
            <v>602864</v>
          </cell>
          <cell r="G805">
            <v>602864</v>
          </cell>
        </row>
        <row r="806">
          <cell r="A806">
            <v>602864</v>
          </cell>
          <cell r="B806">
            <v>602864</v>
          </cell>
          <cell r="C806">
            <v>602864</v>
          </cell>
          <cell r="D806" t="str">
            <v>FIRMA RESPONSABLE</v>
          </cell>
          <cell r="E806">
            <v>602864</v>
          </cell>
          <cell r="F806">
            <v>602864</v>
          </cell>
          <cell r="G806">
            <v>602864</v>
          </cell>
        </row>
      </sheetData>
      <sheetData sheetId="13" refreshError="1"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 t="str">
            <v>EQ001</v>
          </cell>
          <cell r="B8" t="str">
            <v>HERRAMIENTA MENOR (10% DE LA MANO DE OBRA)</v>
          </cell>
          <cell r="C8" t="str">
            <v>%</v>
          </cell>
          <cell r="D8">
            <v>0.1</v>
          </cell>
        </row>
        <row r="9">
          <cell r="A9" t="str">
            <v>EQ002</v>
          </cell>
          <cell r="B9" t="str">
            <v>ESTACIÓN TOTAL Y NIVEL DE PRECISION</v>
          </cell>
          <cell r="C9" t="str">
            <v>DÍA</v>
          </cell>
          <cell r="D9">
            <v>90000</v>
          </cell>
        </row>
        <row r="10">
          <cell r="A10" t="str">
            <v>EQ003</v>
          </cell>
          <cell r="B10" t="str">
            <v>NIVEL DE PRECISIÓN</v>
          </cell>
          <cell r="C10" t="str">
            <v>DÍA</v>
          </cell>
          <cell r="D10">
            <v>52000</v>
          </cell>
        </row>
        <row r="11">
          <cell r="A11" t="str">
            <v>EQ004</v>
          </cell>
          <cell r="B11" t="str">
            <v>CONCRETADORA 1.5 SACOS A GASOLINA</v>
          </cell>
          <cell r="C11" t="str">
            <v>DÍA</v>
          </cell>
          <cell r="D11">
            <v>62000</v>
          </cell>
        </row>
        <row r="12">
          <cell r="A12" t="str">
            <v>EQ005</v>
          </cell>
          <cell r="B12" t="str">
            <v>VEHÍCULO DOBLE TRACCIÓN, DOBLE CABINA, 2000 CC O SUPERIOR (MODELO 2015 O SUPERIOR)  TARIFA DE ALQUILER TIEMPO COMPLETO, INCLUYE COMBUSTIBLE Y CONDUCTOR. SE DEBE GARANTIZAR PERMANENCIA DE LOS VEHÍCULOS DURANTE TODA LA EJECUCIÓN DEL PROYECTO.</v>
          </cell>
          <cell r="C12" t="str">
            <v>MES</v>
          </cell>
          <cell r="D12">
            <v>5513000</v>
          </cell>
        </row>
        <row r="13">
          <cell r="A13" t="str">
            <v>EQ006</v>
          </cell>
          <cell r="B13" t="str">
            <v>Motosierra a gasolina [dia]</v>
          </cell>
          <cell r="C13" t="str">
            <v>DIA</v>
          </cell>
          <cell r="D13">
            <v>61000</v>
          </cell>
        </row>
        <row r="14">
          <cell r="A14" t="str">
            <v>EQ007</v>
          </cell>
          <cell r="B14" t="str">
            <v>TARIFA PUESTO DE TRABAJO DEL PERSONAL DE OFICINA DE CAMPO, INCLUYE: ALQUILER DE UN (1) EQUIPO DE COMPUTO COMPLETO, ESCRITORIO, SILLA Y OTROS ENSERES DE OFICINA POR PUESTO DE TRABAJO</v>
          </cell>
          <cell r="C14" t="str">
            <v>MES</v>
          </cell>
          <cell r="D14">
            <v>50000</v>
          </cell>
        </row>
        <row r="15">
          <cell r="A15" t="str">
            <v>EQ008</v>
          </cell>
          <cell r="B15" t="str">
            <v>IMPRESORA EN OBRA (ALQUILER)</v>
          </cell>
          <cell r="C15" t="str">
            <v>MES</v>
          </cell>
          <cell r="D15">
            <v>40000</v>
          </cell>
        </row>
        <row r="16">
          <cell r="A16" t="str">
            <v>EQ009</v>
          </cell>
          <cell r="B16" t="str">
            <v>COMUNICACIONES (TELÉFONO, FAX, CELULAR, INTERNET, ETC.) MENSUAL EN CAMPO</v>
          </cell>
          <cell r="C16" t="str">
            <v>MES</v>
          </cell>
          <cell r="D16">
            <v>40000</v>
          </cell>
        </row>
        <row r="17">
          <cell r="A17" t="str">
            <v>EQ010</v>
          </cell>
          <cell r="B17" t="str">
            <v>RADIOTELÉFONOS PARE-SIGA</v>
          </cell>
          <cell r="C17" t="str">
            <v>MES</v>
          </cell>
          <cell r="D17">
            <v>51800</v>
          </cell>
        </row>
        <row r="18">
          <cell r="A18" t="str">
            <v>EQ011</v>
          </cell>
          <cell r="B18" t="str">
            <v>ALQUILER BAÑOS PORTÁTILES + MANTENIMIENTO Y LIMPIEZA</v>
          </cell>
          <cell r="C18" t="str">
            <v>MES</v>
          </cell>
          <cell r="D18">
            <v>1200000</v>
          </cell>
        </row>
        <row r="19">
          <cell r="A19" t="str">
            <v>EQ012</v>
          </cell>
          <cell r="B19" t="str">
            <v>EQUIPO COMPLETO PARA GEORREFERENCIACIÓN Y CAPTURA , ALMACENAMIENTO, ANALISIS, TRANSFORMACIÓN Y PRESENTACIÓN DE TODA LA INFORMACIÓN GEOGRÁFICA Y SUS ATRIBUTOS, INCLUYE SOFTWARE</v>
          </cell>
          <cell r="C19" t="str">
            <v>MES</v>
          </cell>
          <cell r="D19">
            <v>650000</v>
          </cell>
        </row>
        <row r="20">
          <cell r="A20" t="str">
            <v>EQ013</v>
          </cell>
          <cell r="B20" t="str">
            <v>Andamio estructural multidireccional modulo estandar 1.4 x
1.4 x 2 m</v>
          </cell>
          <cell r="C20" t="str">
            <v>DIA</v>
          </cell>
          <cell r="D20">
            <v>25000</v>
          </cell>
        </row>
        <row r="21">
          <cell r="A21" t="str">
            <v>EQ014</v>
          </cell>
          <cell r="B21" t="str">
            <v>RETROEXCAVADORA ORUGA</v>
          </cell>
          <cell r="C21" t="str">
            <v>HORA</v>
          </cell>
          <cell r="D21">
            <v>232050</v>
          </cell>
        </row>
        <row r="22">
          <cell r="A22" t="str">
            <v>EQ015</v>
          </cell>
          <cell r="B22" t="str">
            <v>Taco metalico corto 1.80 - 2.80m [dia]</v>
          </cell>
          <cell r="C22" t="str">
            <v>DIA</v>
          </cell>
          <cell r="D22">
            <v>300</v>
          </cell>
        </row>
        <row r="23">
          <cell r="A23" t="str">
            <v>EQ016</v>
          </cell>
          <cell r="B23" t="str">
            <v>COMPACTADOR VIBRATORIO INGERSOLL RAND DD-110HF O EQUIVALENTE</v>
          </cell>
          <cell r="C23" t="str">
            <v>HORA</v>
          </cell>
          <cell r="D23">
            <v>180000</v>
          </cell>
        </row>
        <row r="24">
          <cell r="A24" t="str">
            <v>EQ017</v>
          </cell>
          <cell r="B24" t="str">
            <v>MOTONIVELADORA CATERPILLAR 120 - 140</v>
          </cell>
          <cell r="C24" t="str">
            <v>HORA</v>
          </cell>
          <cell r="D24">
            <v>250000</v>
          </cell>
        </row>
        <row r="25">
          <cell r="A25" t="str">
            <v>EQ018</v>
          </cell>
          <cell r="B25" t="str">
            <v>Guadañadora, Cilindraje 41.5 cc, longitud del mango 1450
mm [dia]</v>
          </cell>
          <cell r="C25" t="str">
            <v>DIA</v>
          </cell>
          <cell r="D25">
            <v>52000</v>
          </cell>
        </row>
        <row r="26">
          <cell r="A26" t="str">
            <v>EQ019</v>
          </cell>
          <cell r="B26" t="str">
            <v>COMPACTADOR TIPO CANGURO (INCLUYE COMBUSTIBLE) (DIA)</v>
          </cell>
          <cell r="C26" t="str">
            <v>DÍA</v>
          </cell>
          <cell r="D26">
            <v>82000</v>
          </cell>
        </row>
        <row r="27">
          <cell r="A27" t="str">
            <v>EQ020</v>
          </cell>
          <cell r="B27" t="str">
            <v>RETROEXCAVADORA LLANTA</v>
          </cell>
          <cell r="C27" t="str">
            <v>HORA</v>
          </cell>
          <cell r="D27">
            <v>149800</v>
          </cell>
        </row>
        <row r="28">
          <cell r="A28" t="str">
            <v>EQ021</v>
          </cell>
          <cell r="B28" t="str">
            <v>COMPACTADOR VIBRATORIO 11 TON.</v>
          </cell>
          <cell r="C28" t="str">
            <v>HORA</v>
          </cell>
          <cell r="D28">
            <v>122800</v>
          </cell>
        </row>
        <row r="29">
          <cell r="A29" t="str">
            <v>EQ022</v>
          </cell>
          <cell r="B29" t="str">
            <v>CIZALLA DE BANCO CORTA PERNO, INCLUYE DADOS</v>
          </cell>
          <cell r="C29" t="str">
            <v>HORA</v>
          </cell>
          <cell r="D29">
            <v>1870</v>
          </cell>
        </row>
        <row r="30">
          <cell r="A30" t="str">
            <v>EQ023</v>
          </cell>
          <cell r="B30" t="str">
            <v>SIERRA CIRCULAR  MANUAL PARA 8 1/4" (dia)</v>
          </cell>
          <cell r="C30" t="str">
            <v>DÍA</v>
          </cell>
          <cell r="D30">
            <v>20000</v>
          </cell>
        </row>
        <row r="31">
          <cell r="A31" t="str">
            <v>EQ024</v>
          </cell>
          <cell r="B31" t="str">
            <v>VIBRADOR DE CONCRETO A GASOLINA (ALQUILER)</v>
          </cell>
          <cell r="C31" t="str">
            <v>DÍA</v>
          </cell>
          <cell r="D31">
            <v>62000</v>
          </cell>
        </row>
        <row r="32">
          <cell r="A32" t="str">
            <v>EQ025</v>
          </cell>
          <cell r="B32" t="str">
            <v>TALADRO PERCUTOR 5/8" (DIA)</v>
          </cell>
          <cell r="C32" t="str">
            <v>DIA</v>
          </cell>
          <cell r="D32">
            <v>40000</v>
          </cell>
        </row>
        <row r="33">
          <cell r="A33" t="str">
            <v>EQ026</v>
          </cell>
          <cell r="B33" t="str">
            <v>VEHÍCULO DELINEADOR PARA PINTAR LÍNEAS DE 10 A 20 CM</v>
          </cell>
          <cell r="C33" t="str">
            <v>DÍA</v>
          </cell>
          <cell r="D33">
            <v>149880</v>
          </cell>
        </row>
        <row r="34">
          <cell r="A34" t="str">
            <v>EQ027</v>
          </cell>
          <cell r="B34" t="str">
            <v>CAMIONETA D300</v>
          </cell>
          <cell r="C34" t="str">
            <v>DÍA</v>
          </cell>
          <cell r="D34">
            <v>281800</v>
          </cell>
        </row>
        <row r="35">
          <cell r="A35" t="str">
            <v>EQ028</v>
          </cell>
          <cell r="B35" t="str">
            <v>Planta Gasolina 110volts/220volts 8 Kva [dia]</v>
          </cell>
          <cell r="C35" t="str">
            <v>DIA</v>
          </cell>
          <cell r="D35">
            <v>80000</v>
          </cell>
        </row>
        <row r="36">
          <cell r="A36" t="str">
            <v>EQ029</v>
          </cell>
          <cell r="B36" t="str">
            <v>COMPRENSOR NEUMATICO. UN MARTILLO, OPERADOR Y COMBUSTIBLE (HR)</v>
          </cell>
          <cell r="C36" t="str">
            <v>HORA</v>
          </cell>
          <cell r="D36">
            <v>92000</v>
          </cell>
        </row>
        <row r="37">
          <cell r="A37" t="str">
            <v>EQ030</v>
          </cell>
          <cell r="B37" t="str">
            <v xml:space="preserve">FORMALETA METALICA (CONCRETO HIDRAULICO) </v>
          </cell>
          <cell r="C37" t="str">
            <v>DIA</v>
          </cell>
          <cell r="D37">
            <v>68000</v>
          </cell>
        </row>
        <row r="38">
          <cell r="A38" t="str">
            <v>EQ031</v>
          </cell>
          <cell r="B38" t="str">
            <v>CIZALLA MANUAL</v>
          </cell>
          <cell r="C38" t="str">
            <v>DIA</v>
          </cell>
          <cell r="D38">
            <v>3000</v>
          </cell>
        </row>
        <row r="39">
          <cell r="A39" t="str">
            <v>EQ032</v>
          </cell>
          <cell r="B39" t="str">
            <v>VOLQUETA 15 M3</v>
          </cell>
          <cell r="C39" t="str">
            <v>HORA</v>
          </cell>
          <cell r="D39">
            <v>90000</v>
          </cell>
        </row>
        <row r="40">
          <cell r="A40" t="str">
            <v>EQ033</v>
          </cell>
          <cell r="B40" t="str">
            <v xml:space="preserve">CORTADORA DE PAVIMENTOS </v>
          </cell>
          <cell r="C40" t="str">
            <v>HORA</v>
          </cell>
          <cell r="D40">
            <v>15000</v>
          </cell>
        </row>
        <row r="41">
          <cell r="A41" t="str">
            <v>EQ034</v>
          </cell>
          <cell r="B41" t="str">
            <v>Formaleta de cuerpo MH D=1,20m</v>
          </cell>
          <cell r="C41" t="str">
            <v>DIA</v>
          </cell>
          <cell r="D41">
            <v>60000</v>
          </cell>
        </row>
        <row r="42">
          <cell r="A42" t="str">
            <v>EQ035</v>
          </cell>
          <cell r="B42" t="str">
            <v>RETROEXCAVADORA DE ORUGA CON MARTILLO</v>
          </cell>
          <cell r="C42" t="str">
            <v>HR</v>
          </cell>
          <cell r="D42">
            <v>260000</v>
          </cell>
        </row>
        <row r="43">
          <cell r="A43" t="str">
            <v>EQ036</v>
          </cell>
          <cell r="B43" t="str">
            <v xml:space="preserve">TALADRO PERCUTOR </v>
          </cell>
          <cell r="C43" t="str">
            <v xml:space="preserve">DIA </v>
          </cell>
          <cell r="D43">
            <v>60000</v>
          </cell>
        </row>
        <row r="44">
          <cell r="A44" t="str">
            <v>EQ037</v>
          </cell>
          <cell r="B44" t="str">
            <v xml:space="preserve">PULIDORA DE CORTE </v>
          </cell>
          <cell r="C44" t="str">
            <v xml:space="preserve">DIA </v>
          </cell>
          <cell r="D44">
            <v>30000</v>
          </cell>
        </row>
        <row r="45">
          <cell r="A45">
            <v>30000</v>
          </cell>
          <cell r="B45">
            <v>30000</v>
          </cell>
          <cell r="C45">
            <v>30000</v>
          </cell>
          <cell r="D45">
            <v>30000</v>
          </cell>
        </row>
        <row r="46">
          <cell r="A46">
            <v>30000</v>
          </cell>
          <cell r="B46">
            <v>30000</v>
          </cell>
          <cell r="C46">
            <v>30000</v>
          </cell>
          <cell r="D46">
            <v>30000</v>
          </cell>
        </row>
        <row r="48">
          <cell r="B48" t="str">
            <v>MARLON A PEREZ HERRERA</v>
          </cell>
        </row>
        <row r="49">
          <cell r="B49" t="str">
            <v>INGENIERO BANCO DE PROYECTOS</v>
          </cell>
        </row>
      </sheetData>
      <sheetData sheetId="14" refreshError="1"/>
      <sheetData sheetId="15" refreshError="1"/>
      <sheetData sheetId="16" refreshError="1"/>
      <sheetData sheetId="17" refreshError="1">
        <row r="7">
          <cell r="A7" t="str">
            <v>CÓDIGO</v>
          </cell>
          <cell r="B7" t="str">
            <v>MO001</v>
          </cell>
          <cell r="C7" t="str">
            <v>MO002</v>
          </cell>
          <cell r="D7" t="str">
            <v>MO003</v>
          </cell>
          <cell r="E7" t="str">
            <v>MO004</v>
          </cell>
          <cell r="F7" t="str">
            <v>MO005</v>
          </cell>
          <cell r="G7" t="str">
            <v>MO006</v>
          </cell>
          <cell r="H7" t="str">
            <v>MO007</v>
          </cell>
          <cell r="I7" t="str">
            <v>MO008</v>
          </cell>
          <cell r="J7" t="str">
            <v>MO009</v>
          </cell>
          <cell r="K7" t="str">
            <v>MO010</v>
          </cell>
          <cell r="L7" t="str">
            <v>MO011</v>
          </cell>
          <cell r="M7" t="str">
            <v>MO012</v>
          </cell>
          <cell r="N7" t="str">
            <v>MO013</v>
          </cell>
          <cell r="O7" t="str">
            <v>MO014</v>
          </cell>
          <cell r="P7" t="str">
            <v>MO015</v>
          </cell>
          <cell r="Q7" t="str">
            <v>MO016</v>
          </cell>
          <cell r="R7" t="str">
            <v>MO017</v>
          </cell>
          <cell r="S7" t="str">
            <v>MO018</v>
          </cell>
          <cell r="T7" t="str">
            <v>MO019</v>
          </cell>
          <cell r="U7" t="str">
            <v>MO020</v>
          </cell>
          <cell r="V7" t="str">
            <v>MO021</v>
          </cell>
          <cell r="W7" t="str">
            <v>MO022</v>
          </cell>
          <cell r="X7" t="str">
            <v>MO023</v>
          </cell>
          <cell r="Y7" t="str">
            <v>MO024</v>
          </cell>
          <cell r="Z7" t="str">
            <v>MO025</v>
          </cell>
          <cell r="AA7" t="str">
            <v>MO026</v>
          </cell>
          <cell r="AB7" t="str">
            <v>MO027</v>
          </cell>
          <cell r="AC7" t="str">
            <v>MO028</v>
          </cell>
          <cell r="AD7" t="str">
            <v>MO029</v>
          </cell>
          <cell r="AE7" t="str">
            <v>MO030</v>
          </cell>
          <cell r="AF7" t="str">
            <v>MO031</v>
          </cell>
          <cell r="AG7" t="str">
            <v>MO032</v>
          </cell>
          <cell r="AH7" t="str">
            <v>MO033</v>
          </cell>
          <cell r="AI7" t="str">
            <v>MO034</v>
          </cell>
          <cell r="AJ7" t="str">
            <v>MO035</v>
          </cell>
          <cell r="AK7" t="str">
            <v>MO036</v>
          </cell>
          <cell r="AL7" t="str">
            <v>MO037</v>
          </cell>
          <cell r="AM7" t="str">
            <v>MO038</v>
          </cell>
          <cell r="AN7" t="str">
            <v>MO039</v>
          </cell>
          <cell r="AO7" t="str">
            <v>MO040</v>
          </cell>
          <cell r="AP7" t="str">
            <v>MO041</v>
          </cell>
          <cell r="AQ7" t="str">
            <v>MO042</v>
          </cell>
          <cell r="AR7" t="str">
            <v>MO043</v>
          </cell>
          <cell r="AS7" t="str">
            <v>MO044</v>
          </cell>
          <cell r="AT7" t="str">
            <v>MO045</v>
          </cell>
          <cell r="AU7" t="str">
            <v>MO046</v>
          </cell>
          <cell r="AV7" t="str">
            <v>MO047</v>
          </cell>
          <cell r="AW7" t="str">
            <v>MO048</v>
          </cell>
          <cell r="AX7" t="str">
            <v>MO049</v>
          </cell>
          <cell r="AY7" t="str">
            <v>MO050</v>
          </cell>
          <cell r="AZ7" t="str">
            <v>MO051</v>
          </cell>
          <cell r="BA7" t="str">
            <v>MO052</v>
          </cell>
          <cell r="BB7" t="str">
            <v>MO053</v>
          </cell>
          <cell r="BC7" t="str">
            <v>MO054</v>
          </cell>
          <cell r="BD7" t="str">
            <v>MO055</v>
          </cell>
          <cell r="BE7" t="str">
            <v>MO056</v>
          </cell>
        </row>
        <row r="8">
          <cell r="A8" t="str">
            <v>CARGO</v>
          </cell>
          <cell r="B8" t="str">
            <v>DIRECTOR DE OBRA</v>
          </cell>
          <cell r="C8" t="str">
            <v>DIRECTOR DE INTERVENTORÍA</v>
          </cell>
          <cell r="D8" t="str">
            <v>RESIDENTE DE OBRA</v>
          </cell>
          <cell r="E8" t="str">
            <v>RESIDENTE DE INTERVENTORÍA</v>
          </cell>
          <cell r="F8" t="str">
            <v>RESIDENTE AMBIENTAL</v>
          </cell>
          <cell r="G8" t="str">
            <v>RESIDENTE SOCIAL</v>
          </cell>
          <cell r="H8" t="str">
            <v>AUXILIAR DE RESIDENCIA</v>
          </cell>
          <cell r="I8" t="str">
            <v>TECNÓLOGO SST</v>
          </cell>
          <cell r="J8" t="str">
            <v>ASESOR LEGAL</v>
          </cell>
          <cell r="K8" t="str">
            <v>CONTADOR</v>
          </cell>
          <cell r="L8" t="str">
            <v>ALMACENISTA</v>
          </cell>
          <cell r="M8" t="str">
            <v>AUXILIAR DE ALMACÉN</v>
          </cell>
          <cell r="N8" t="str">
            <v>SECRETARIA</v>
          </cell>
          <cell r="O8" t="str">
            <v>MENSAJERO</v>
          </cell>
          <cell r="P8" t="str">
            <v>VIGILANTE</v>
          </cell>
          <cell r="Q8" t="str">
            <v>TOPÓGRAFO</v>
          </cell>
          <cell r="R8" t="str">
            <v>CADENERO 1</v>
          </cell>
          <cell r="S8" t="str">
            <v>CADENERO 2</v>
          </cell>
          <cell r="T8" t="str">
            <v>MAESTRO PRIMERO</v>
          </cell>
          <cell r="U8" t="str">
            <v>MAESTRO SEGUNDO</v>
          </cell>
          <cell r="V8" t="str">
            <v>OFICIAL ELÉCTRICO</v>
          </cell>
          <cell r="W8" t="str">
            <v>AYUDANTE ELÉCTRICO</v>
          </cell>
          <cell r="X8" t="str">
            <v>OFICIAL PLOMERO</v>
          </cell>
          <cell r="Y8" t="str">
            <v>AYUDANTE PLOMERO</v>
          </cell>
          <cell r="Z8" t="str">
            <v>OFICIAL CARPINTERO</v>
          </cell>
          <cell r="AA8" t="str">
            <v>AYUDANTE CARPINTERO</v>
          </cell>
          <cell r="AB8" t="str">
            <v>OFICIAL PINTOR</v>
          </cell>
          <cell r="AC8" t="str">
            <v>OFICIAL DE OBRA BLANCA</v>
          </cell>
          <cell r="AD8" t="str">
            <v>OFICIAL DE OBRA NEGRA</v>
          </cell>
          <cell r="AE8" t="str">
            <v>OFICIAL HIERRO</v>
          </cell>
          <cell r="AF8" t="str">
            <v>AYUDANTE ENTENDIDO</v>
          </cell>
          <cell r="AG8" t="str">
            <v>AYUDANTE RASO</v>
          </cell>
          <cell r="AH8" t="str">
            <v>OPERADOR EQUIPO LIVIANO</v>
          </cell>
          <cell r="AI8" t="str">
            <v>OPERADOR EQUIPO MEDIANO</v>
          </cell>
          <cell r="AJ8" t="str">
            <v>OPERADOR EQUIPO PESADO</v>
          </cell>
          <cell r="AK8" t="str">
            <v>AUXILIAR HERRAMIENTA</v>
          </cell>
          <cell r="AL8" t="str">
            <v>PATIERO</v>
          </cell>
          <cell r="AM8" t="str">
            <v>AUXILIAR PARE-SIGA</v>
          </cell>
          <cell r="AN8" t="str">
            <v>INGENIERO SIG</v>
          </cell>
          <cell r="AO8" t="str">
            <v>TECNÓLOGO SIG</v>
          </cell>
          <cell r="AP8" t="str">
            <v>DIRECTOR DE CONSULTORÍA</v>
          </cell>
          <cell r="AQ8" t="str">
            <v>DIBUJANTE</v>
          </cell>
          <cell r="AR8" t="str">
            <v>INGENIERO ESPECIALISTA GEOTECNIA</v>
          </cell>
          <cell r="AS8" t="str">
            <v>GEÓLOGO</v>
          </cell>
          <cell r="AT8" t="str">
            <v xml:space="preserve">ARQUITECTO ESPECIALISTA URBANISMO </v>
          </cell>
          <cell r="AU8" t="str">
            <v>ARQUITECTO ESPECIALISTA PAISAJISMO</v>
          </cell>
          <cell r="AV8" t="str">
            <v>ARQUITECTO DISEÑADOR</v>
          </cell>
          <cell r="AW8" t="str">
            <v>INGENIERO ESPECIALISTA ESTRUCTURAL</v>
          </cell>
          <cell r="AX8" t="str">
            <v>INGENIERO REVISOR ESTRUCTURAL</v>
          </cell>
          <cell r="AY8" t="str">
            <v>INGENIERO ESPECIALISTA HIDRÁULICO</v>
          </cell>
          <cell r="AZ8" t="str">
            <v>INGENIERO ELECTRICISTA</v>
          </cell>
          <cell r="BA8" t="str">
            <v>INGENIERO AMBIENTAL</v>
          </cell>
          <cell r="BB8" t="str">
            <v>INGENIERO FORESTAL</v>
          </cell>
          <cell r="BC8" t="str">
            <v>TÉCNICO AMBIENTAL</v>
          </cell>
          <cell r="BD8">
            <v>30000</v>
          </cell>
          <cell r="BE8">
            <v>30000</v>
          </cell>
        </row>
        <row r="9">
          <cell r="A9" t="str">
            <v>CLASE</v>
          </cell>
          <cell r="B9" t="str">
            <v>ADMÓN</v>
          </cell>
          <cell r="C9" t="str">
            <v>ADMÓN</v>
          </cell>
          <cell r="D9" t="str">
            <v>ADMÓN</v>
          </cell>
          <cell r="E9" t="str">
            <v>ADMÓN</v>
          </cell>
          <cell r="F9" t="str">
            <v>ADMÓN</v>
          </cell>
          <cell r="G9" t="str">
            <v>ADMÓN</v>
          </cell>
          <cell r="H9" t="str">
            <v>ADMÓN</v>
          </cell>
          <cell r="I9" t="str">
            <v>ADMÓN</v>
          </cell>
          <cell r="J9" t="str">
            <v>ADMÓN</v>
          </cell>
          <cell r="K9" t="str">
            <v>ADMÓN</v>
          </cell>
          <cell r="L9" t="str">
            <v>ADMÓN</v>
          </cell>
          <cell r="M9" t="str">
            <v>ADMÓN</v>
          </cell>
          <cell r="N9" t="str">
            <v>ADMÓN</v>
          </cell>
          <cell r="O9" t="str">
            <v>ADMÓN</v>
          </cell>
          <cell r="P9" t="str">
            <v>ADMÓN</v>
          </cell>
          <cell r="Q9" t="str">
            <v>OBRA</v>
          </cell>
          <cell r="R9" t="str">
            <v>OBRA</v>
          </cell>
          <cell r="S9" t="str">
            <v>OBRA</v>
          </cell>
          <cell r="T9" t="str">
            <v>OBRA</v>
          </cell>
          <cell r="U9" t="str">
            <v>OBRA</v>
          </cell>
          <cell r="V9" t="str">
            <v>OBRA</v>
          </cell>
          <cell r="W9" t="str">
            <v>OBRA</v>
          </cell>
          <cell r="X9" t="str">
            <v>OBRA</v>
          </cell>
          <cell r="Y9" t="str">
            <v>OBRA</v>
          </cell>
          <cell r="Z9" t="str">
            <v>OBRA</v>
          </cell>
          <cell r="AA9" t="str">
            <v>OBRA</v>
          </cell>
          <cell r="AB9" t="str">
            <v>OBRA</v>
          </cell>
          <cell r="AC9" t="str">
            <v>OBRA</v>
          </cell>
          <cell r="AD9" t="str">
            <v>OBRA</v>
          </cell>
          <cell r="AE9" t="str">
            <v>OBRA</v>
          </cell>
          <cell r="AF9" t="str">
            <v>OBRA</v>
          </cell>
          <cell r="AG9" t="str">
            <v>OBRA</v>
          </cell>
          <cell r="AH9" t="str">
            <v>OBRA</v>
          </cell>
          <cell r="AI9" t="str">
            <v>OBRA</v>
          </cell>
          <cell r="AJ9" t="str">
            <v>OBRA</v>
          </cell>
          <cell r="AK9" t="str">
            <v>OBRA</v>
          </cell>
          <cell r="AL9" t="str">
            <v>OBRA</v>
          </cell>
          <cell r="AM9" t="str">
            <v>OBRA</v>
          </cell>
          <cell r="AN9" t="str">
            <v>ADMÓN</v>
          </cell>
          <cell r="AO9" t="str">
            <v>ADMÓN</v>
          </cell>
          <cell r="AP9" t="str">
            <v>ADMÓN</v>
          </cell>
          <cell r="AQ9" t="str">
            <v>ADMÓN</v>
          </cell>
          <cell r="AR9" t="str">
            <v>ADMÓN</v>
          </cell>
          <cell r="AS9" t="str">
            <v>ADMÓN</v>
          </cell>
          <cell r="AT9" t="str">
            <v>ADMÓN</v>
          </cell>
          <cell r="AU9" t="str">
            <v>ADMÓN</v>
          </cell>
          <cell r="AV9" t="str">
            <v>ADMÓN</v>
          </cell>
          <cell r="AW9" t="str">
            <v>ADMÓN</v>
          </cell>
          <cell r="AX9" t="str">
            <v>ADMÓN</v>
          </cell>
          <cell r="AY9" t="str">
            <v>ADMÓN</v>
          </cell>
          <cell r="AZ9" t="str">
            <v>ADMÓN</v>
          </cell>
          <cell r="BA9" t="str">
            <v>ADMÓN</v>
          </cell>
          <cell r="BB9" t="str">
            <v>ADMÓN</v>
          </cell>
          <cell r="BC9" t="str">
            <v>ADMÓN</v>
          </cell>
          <cell r="BD9">
            <v>30000</v>
          </cell>
          <cell r="BE9">
            <v>30000</v>
          </cell>
        </row>
        <row r="10">
          <cell r="A10" t="str">
            <v>SALARIO MENSUAL SMMLV</v>
          </cell>
          <cell r="B10">
            <v>5</v>
          </cell>
          <cell r="C10">
            <v>5</v>
          </cell>
          <cell r="D10">
            <v>3</v>
          </cell>
          <cell r="E10">
            <v>3</v>
          </cell>
          <cell r="F10">
            <v>2.7</v>
          </cell>
          <cell r="G10">
            <v>3</v>
          </cell>
          <cell r="H10">
            <v>2</v>
          </cell>
          <cell r="I10">
            <v>2.2999999999999998</v>
          </cell>
          <cell r="J10">
            <v>6.7</v>
          </cell>
          <cell r="K10">
            <v>4.5999999999999996</v>
          </cell>
          <cell r="L10">
            <v>1.85</v>
          </cell>
          <cell r="M10">
            <v>1.45</v>
          </cell>
          <cell r="N10">
            <v>1</v>
          </cell>
          <cell r="O10">
            <v>1</v>
          </cell>
          <cell r="P10">
            <v>1</v>
          </cell>
          <cell r="Q10">
            <v>4.8</v>
          </cell>
          <cell r="R10">
            <v>2.35</v>
          </cell>
          <cell r="S10">
            <v>1.35</v>
          </cell>
          <cell r="T10">
            <v>3</v>
          </cell>
          <cell r="U10">
            <v>2.2999999999999998</v>
          </cell>
          <cell r="V10">
            <v>2.75</v>
          </cell>
          <cell r="W10">
            <v>1.3</v>
          </cell>
          <cell r="X10">
            <v>2</v>
          </cell>
          <cell r="Y10">
            <v>1.2</v>
          </cell>
          <cell r="Z10">
            <v>2</v>
          </cell>
          <cell r="AA10">
            <v>1.1000000000000001</v>
          </cell>
          <cell r="AB10">
            <v>2</v>
          </cell>
          <cell r="AC10">
            <v>2</v>
          </cell>
          <cell r="AD10">
            <v>2</v>
          </cell>
          <cell r="AE10">
            <v>2</v>
          </cell>
          <cell r="AF10">
            <v>1.3</v>
          </cell>
          <cell r="AG10">
            <v>1.1000000000000001</v>
          </cell>
          <cell r="AH10">
            <v>1.3</v>
          </cell>
          <cell r="AI10">
            <v>2.25</v>
          </cell>
          <cell r="AJ10">
            <v>3.2</v>
          </cell>
          <cell r="AK10">
            <v>1</v>
          </cell>
          <cell r="AL10">
            <v>1</v>
          </cell>
          <cell r="AM10">
            <v>1</v>
          </cell>
          <cell r="AN10">
            <v>5</v>
          </cell>
          <cell r="AO10">
            <v>2.2999999999999998</v>
          </cell>
          <cell r="AP10">
            <v>6.7</v>
          </cell>
          <cell r="AQ10">
            <v>2.2999999999999998</v>
          </cell>
          <cell r="AR10">
            <v>6</v>
          </cell>
          <cell r="AS10">
            <v>5.5</v>
          </cell>
          <cell r="AT10">
            <v>6</v>
          </cell>
          <cell r="AU10">
            <v>6</v>
          </cell>
          <cell r="AV10">
            <v>5.5</v>
          </cell>
          <cell r="AW10">
            <v>6</v>
          </cell>
          <cell r="AX10">
            <v>6</v>
          </cell>
          <cell r="AY10">
            <v>6</v>
          </cell>
          <cell r="AZ10">
            <v>5.5</v>
          </cell>
          <cell r="BA10">
            <v>5.5</v>
          </cell>
          <cell r="BB10">
            <v>5.5</v>
          </cell>
          <cell r="BC10">
            <v>2</v>
          </cell>
          <cell r="BD10">
            <v>2</v>
          </cell>
          <cell r="BE10">
            <v>2</v>
          </cell>
        </row>
        <row r="11">
          <cell r="A11" t="str">
            <v>(A) SALARIO MES</v>
          </cell>
          <cell r="B11">
            <v>6500000</v>
          </cell>
          <cell r="C11">
            <v>6500000</v>
          </cell>
          <cell r="D11">
            <v>3900000</v>
          </cell>
          <cell r="E11">
            <v>3900000</v>
          </cell>
          <cell r="F11">
            <v>3510000</v>
          </cell>
          <cell r="G11">
            <v>3900000</v>
          </cell>
          <cell r="H11">
            <v>2600000</v>
          </cell>
          <cell r="I11">
            <v>2990000</v>
          </cell>
          <cell r="J11">
            <v>8710000</v>
          </cell>
          <cell r="K11">
            <v>5980000</v>
          </cell>
          <cell r="L11">
            <v>2405000</v>
          </cell>
          <cell r="M11">
            <v>1885000</v>
          </cell>
          <cell r="N11">
            <v>1300000</v>
          </cell>
          <cell r="O11">
            <v>1300000</v>
          </cell>
          <cell r="P11">
            <v>1300000</v>
          </cell>
          <cell r="Q11">
            <v>6240000</v>
          </cell>
          <cell r="R11">
            <v>3055000</v>
          </cell>
          <cell r="S11">
            <v>1755000</v>
          </cell>
          <cell r="T11">
            <v>3900000</v>
          </cell>
          <cell r="U11">
            <v>2990000</v>
          </cell>
          <cell r="V11">
            <v>3575000</v>
          </cell>
          <cell r="W11">
            <v>1690000</v>
          </cell>
          <cell r="X11">
            <v>2600000</v>
          </cell>
          <cell r="Y11">
            <v>1560000</v>
          </cell>
          <cell r="Z11">
            <v>2600000</v>
          </cell>
          <cell r="AA11">
            <v>1430000</v>
          </cell>
          <cell r="AB11">
            <v>2600000</v>
          </cell>
          <cell r="AC11">
            <v>2600000</v>
          </cell>
          <cell r="AD11">
            <v>2600000</v>
          </cell>
          <cell r="AE11">
            <v>2600000</v>
          </cell>
          <cell r="AF11">
            <v>1690000</v>
          </cell>
          <cell r="AG11">
            <v>1430000</v>
          </cell>
          <cell r="AH11">
            <v>1690000</v>
          </cell>
          <cell r="AI11">
            <v>2925000</v>
          </cell>
          <cell r="AJ11">
            <v>4160000</v>
          </cell>
          <cell r="AK11">
            <v>1300000</v>
          </cell>
          <cell r="AL11">
            <v>1300000</v>
          </cell>
          <cell r="AM11">
            <v>1300000</v>
          </cell>
          <cell r="AN11">
            <v>6500000</v>
          </cell>
          <cell r="AO11">
            <v>2990000</v>
          </cell>
          <cell r="AP11">
            <v>8710000</v>
          </cell>
          <cell r="AQ11">
            <v>2990000</v>
          </cell>
          <cell r="AR11">
            <v>7800000</v>
          </cell>
          <cell r="AS11">
            <v>7150000</v>
          </cell>
          <cell r="AT11">
            <v>7800000</v>
          </cell>
          <cell r="AU11">
            <v>7800000</v>
          </cell>
          <cell r="AV11">
            <v>7150000</v>
          </cell>
          <cell r="AW11">
            <v>7800000</v>
          </cell>
          <cell r="AX11">
            <v>7800000</v>
          </cell>
          <cell r="AY11">
            <v>7800000</v>
          </cell>
          <cell r="AZ11">
            <v>7150000</v>
          </cell>
          <cell r="BA11">
            <v>7150000</v>
          </cell>
          <cell r="BB11">
            <v>7150000</v>
          </cell>
          <cell r="BC11">
            <v>2600000</v>
          </cell>
          <cell r="BD11">
            <v>0</v>
          </cell>
          <cell r="BE11">
            <v>0</v>
          </cell>
        </row>
        <row r="12">
          <cell r="A12" t="str">
            <v>(B) AUXILIO TRANSPORTE MES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162000</v>
          </cell>
          <cell r="I12">
            <v>0</v>
          </cell>
          <cell r="J12">
            <v>0</v>
          </cell>
          <cell r="K12">
            <v>0</v>
          </cell>
          <cell r="L12">
            <v>162000</v>
          </cell>
          <cell r="M12">
            <v>162000</v>
          </cell>
          <cell r="N12">
            <v>162000</v>
          </cell>
          <cell r="O12">
            <v>162000</v>
          </cell>
          <cell r="P12">
            <v>162000</v>
          </cell>
          <cell r="Q12">
            <v>0</v>
          </cell>
          <cell r="R12">
            <v>0</v>
          </cell>
          <cell r="S12">
            <v>162000</v>
          </cell>
          <cell r="T12">
            <v>0</v>
          </cell>
          <cell r="U12">
            <v>0</v>
          </cell>
          <cell r="V12">
            <v>0</v>
          </cell>
          <cell r="W12">
            <v>162000</v>
          </cell>
          <cell r="X12">
            <v>162000</v>
          </cell>
          <cell r="Y12">
            <v>162000</v>
          </cell>
          <cell r="Z12">
            <v>162000</v>
          </cell>
          <cell r="AA12">
            <v>162000</v>
          </cell>
          <cell r="AB12">
            <v>162000</v>
          </cell>
          <cell r="AC12">
            <v>162000</v>
          </cell>
          <cell r="AD12">
            <v>162000</v>
          </cell>
          <cell r="AE12">
            <v>162000</v>
          </cell>
          <cell r="AF12">
            <v>162000</v>
          </cell>
          <cell r="AG12">
            <v>162000</v>
          </cell>
          <cell r="AH12">
            <v>162000</v>
          </cell>
          <cell r="AI12">
            <v>0</v>
          </cell>
          <cell r="AJ12">
            <v>0</v>
          </cell>
          <cell r="AK12">
            <v>162000</v>
          </cell>
          <cell r="AL12">
            <v>162000</v>
          </cell>
          <cell r="AM12">
            <v>162000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162000</v>
          </cell>
          <cell r="BD12">
            <v>162000</v>
          </cell>
          <cell r="BE12">
            <v>162000</v>
          </cell>
        </row>
        <row r="13">
          <cell r="A13" t="str">
            <v>(C) SUELDO ANUAL 
(A x 12)</v>
          </cell>
          <cell r="B13">
            <v>78000000</v>
          </cell>
          <cell r="C13">
            <v>78000000</v>
          </cell>
          <cell r="D13">
            <v>46800000</v>
          </cell>
          <cell r="E13">
            <v>46800000</v>
          </cell>
          <cell r="F13">
            <v>42120000</v>
          </cell>
          <cell r="G13">
            <v>46800000</v>
          </cell>
          <cell r="H13">
            <v>31200000</v>
          </cell>
          <cell r="I13">
            <v>35880000</v>
          </cell>
          <cell r="J13">
            <v>104520000</v>
          </cell>
          <cell r="K13">
            <v>71760000</v>
          </cell>
          <cell r="L13">
            <v>28860000</v>
          </cell>
          <cell r="M13">
            <v>22620000</v>
          </cell>
          <cell r="N13">
            <v>15600000</v>
          </cell>
          <cell r="O13">
            <v>15600000</v>
          </cell>
          <cell r="P13">
            <v>15600000</v>
          </cell>
          <cell r="Q13">
            <v>74880000</v>
          </cell>
          <cell r="R13">
            <v>36660000</v>
          </cell>
          <cell r="S13">
            <v>21060000</v>
          </cell>
          <cell r="T13">
            <v>46800000</v>
          </cell>
          <cell r="U13">
            <v>35880000</v>
          </cell>
          <cell r="V13">
            <v>42900000</v>
          </cell>
          <cell r="W13">
            <v>20280000</v>
          </cell>
          <cell r="X13">
            <v>31200000</v>
          </cell>
          <cell r="Y13">
            <v>18720000</v>
          </cell>
          <cell r="Z13">
            <v>31200000</v>
          </cell>
          <cell r="AA13">
            <v>17160000</v>
          </cell>
          <cell r="AB13">
            <v>31200000</v>
          </cell>
          <cell r="AC13">
            <v>31200000</v>
          </cell>
          <cell r="AD13">
            <v>31200000</v>
          </cell>
          <cell r="AE13">
            <v>31200000</v>
          </cell>
          <cell r="AF13">
            <v>20280000</v>
          </cell>
          <cell r="AG13">
            <v>17160000</v>
          </cell>
          <cell r="AH13">
            <v>20280000</v>
          </cell>
          <cell r="AI13">
            <v>35100000</v>
          </cell>
          <cell r="AJ13">
            <v>49920000</v>
          </cell>
          <cell r="AK13">
            <v>15600000</v>
          </cell>
          <cell r="AL13">
            <v>15600000</v>
          </cell>
          <cell r="AM13">
            <v>15600000</v>
          </cell>
          <cell r="AN13">
            <v>78000000</v>
          </cell>
          <cell r="AO13">
            <v>35880000</v>
          </cell>
          <cell r="AP13">
            <v>104520000</v>
          </cell>
          <cell r="AQ13">
            <v>35880000</v>
          </cell>
          <cell r="AR13">
            <v>93600000</v>
          </cell>
          <cell r="AS13">
            <v>85800000</v>
          </cell>
          <cell r="AT13">
            <v>93600000</v>
          </cell>
          <cell r="AU13">
            <v>93600000</v>
          </cell>
          <cell r="AV13">
            <v>85800000</v>
          </cell>
          <cell r="AW13">
            <v>93600000</v>
          </cell>
          <cell r="AX13">
            <v>93600000</v>
          </cell>
          <cell r="AY13">
            <v>93600000</v>
          </cell>
          <cell r="AZ13">
            <v>85800000</v>
          </cell>
          <cell r="BA13">
            <v>85800000</v>
          </cell>
          <cell r="BB13">
            <v>85800000</v>
          </cell>
          <cell r="BC13">
            <v>31200000</v>
          </cell>
          <cell r="BD13">
            <v>0</v>
          </cell>
          <cell r="BE13">
            <v>0</v>
          </cell>
        </row>
        <row r="14">
          <cell r="A14" t="str">
            <v>(D) AUXILIO TRANSPORTE ANUAL 
(B x 12)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1944000</v>
          </cell>
          <cell r="I14">
            <v>0</v>
          </cell>
          <cell r="J14">
            <v>0</v>
          </cell>
          <cell r="K14">
            <v>0</v>
          </cell>
          <cell r="L14">
            <v>1944000</v>
          </cell>
          <cell r="M14">
            <v>1944000</v>
          </cell>
          <cell r="N14">
            <v>1944000</v>
          </cell>
          <cell r="O14">
            <v>1944000</v>
          </cell>
          <cell r="P14">
            <v>1944000</v>
          </cell>
          <cell r="Q14">
            <v>0</v>
          </cell>
          <cell r="R14">
            <v>0</v>
          </cell>
          <cell r="S14">
            <v>1944000</v>
          </cell>
          <cell r="T14">
            <v>0</v>
          </cell>
          <cell r="U14">
            <v>0</v>
          </cell>
          <cell r="V14">
            <v>0</v>
          </cell>
          <cell r="W14">
            <v>1944000</v>
          </cell>
          <cell r="X14">
            <v>1944000</v>
          </cell>
          <cell r="Y14">
            <v>1944000</v>
          </cell>
          <cell r="Z14">
            <v>1944000</v>
          </cell>
          <cell r="AA14">
            <v>1944000</v>
          </cell>
          <cell r="AB14">
            <v>1944000</v>
          </cell>
          <cell r="AC14">
            <v>1944000</v>
          </cell>
          <cell r="AD14">
            <v>1944000</v>
          </cell>
          <cell r="AE14">
            <v>1944000</v>
          </cell>
          <cell r="AF14">
            <v>1944000</v>
          </cell>
          <cell r="AG14">
            <v>1944000</v>
          </cell>
          <cell r="AH14">
            <v>1944000</v>
          </cell>
          <cell r="AI14">
            <v>0</v>
          </cell>
          <cell r="AJ14">
            <v>0</v>
          </cell>
          <cell r="AK14">
            <v>1944000</v>
          </cell>
          <cell r="AL14">
            <v>1944000</v>
          </cell>
          <cell r="AM14">
            <v>1944000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1944000</v>
          </cell>
          <cell r="BD14">
            <v>1944000</v>
          </cell>
          <cell r="BE14">
            <v>1944000</v>
          </cell>
        </row>
        <row r="15">
          <cell r="A15" t="str">
            <v>(F) CESANTIAS 
(C + D) x12%</v>
          </cell>
          <cell r="B15">
            <v>9360000</v>
          </cell>
          <cell r="C15">
            <v>9360000</v>
          </cell>
          <cell r="D15">
            <v>5616000</v>
          </cell>
          <cell r="E15">
            <v>5616000</v>
          </cell>
          <cell r="F15">
            <v>5054400</v>
          </cell>
          <cell r="G15">
            <v>5616000</v>
          </cell>
          <cell r="H15">
            <v>3977280</v>
          </cell>
          <cell r="I15">
            <v>4305600</v>
          </cell>
          <cell r="J15">
            <v>12542400</v>
          </cell>
          <cell r="K15">
            <v>8611200</v>
          </cell>
          <cell r="L15">
            <v>3696480</v>
          </cell>
          <cell r="M15">
            <v>2947680</v>
          </cell>
          <cell r="N15">
            <v>2105280</v>
          </cell>
          <cell r="O15">
            <v>2105280</v>
          </cell>
          <cell r="P15">
            <v>2105280</v>
          </cell>
          <cell r="Q15">
            <v>8985600</v>
          </cell>
          <cell r="R15">
            <v>4399200</v>
          </cell>
          <cell r="S15">
            <v>2760480</v>
          </cell>
          <cell r="T15">
            <v>5616000</v>
          </cell>
          <cell r="U15">
            <v>4305600</v>
          </cell>
          <cell r="V15">
            <v>5148000</v>
          </cell>
          <cell r="W15">
            <v>2666880</v>
          </cell>
          <cell r="X15">
            <v>3977280</v>
          </cell>
          <cell r="Y15">
            <v>2479680</v>
          </cell>
          <cell r="Z15">
            <v>3977280</v>
          </cell>
          <cell r="AA15">
            <v>2292480</v>
          </cell>
          <cell r="AB15">
            <v>3977280</v>
          </cell>
          <cell r="AC15">
            <v>3977280</v>
          </cell>
          <cell r="AD15">
            <v>3977280</v>
          </cell>
          <cell r="AE15">
            <v>3977280</v>
          </cell>
          <cell r="AF15">
            <v>2666880</v>
          </cell>
          <cell r="AG15">
            <v>2292480</v>
          </cell>
          <cell r="AH15">
            <v>2666880</v>
          </cell>
          <cell r="AI15">
            <v>4212000</v>
          </cell>
          <cell r="AJ15">
            <v>5990400</v>
          </cell>
          <cell r="AK15">
            <v>2105280</v>
          </cell>
          <cell r="AL15">
            <v>2105280</v>
          </cell>
          <cell r="AM15">
            <v>2105280</v>
          </cell>
          <cell r="AN15">
            <v>9360000</v>
          </cell>
          <cell r="AO15">
            <v>4305600</v>
          </cell>
          <cell r="AP15">
            <v>12542400</v>
          </cell>
          <cell r="AQ15">
            <v>4305600</v>
          </cell>
          <cell r="AR15">
            <v>11232000</v>
          </cell>
          <cell r="AS15">
            <v>10296000</v>
          </cell>
          <cell r="AT15">
            <v>11232000</v>
          </cell>
          <cell r="AU15">
            <v>11232000</v>
          </cell>
          <cell r="AV15">
            <v>10296000</v>
          </cell>
          <cell r="AW15">
            <v>11232000</v>
          </cell>
          <cell r="AX15">
            <v>11232000</v>
          </cell>
          <cell r="AY15">
            <v>11232000</v>
          </cell>
          <cell r="AZ15">
            <v>10296000</v>
          </cell>
          <cell r="BA15">
            <v>10296000</v>
          </cell>
          <cell r="BB15">
            <v>10296000</v>
          </cell>
          <cell r="BC15">
            <v>3977280</v>
          </cell>
          <cell r="BD15">
            <v>233280</v>
          </cell>
          <cell r="BE15">
            <v>233280</v>
          </cell>
        </row>
        <row r="16">
          <cell r="A16" t="str">
            <v>INTERES DE CESANTIA 
(F x 12%)</v>
          </cell>
          <cell r="B16">
            <v>1123200</v>
          </cell>
          <cell r="C16">
            <v>1123200</v>
          </cell>
          <cell r="D16">
            <v>673920</v>
          </cell>
          <cell r="E16">
            <v>673920</v>
          </cell>
          <cell r="F16">
            <v>606528</v>
          </cell>
          <cell r="G16">
            <v>673920</v>
          </cell>
          <cell r="H16">
            <v>477274</v>
          </cell>
          <cell r="I16">
            <v>516672</v>
          </cell>
          <cell r="J16">
            <v>1505088</v>
          </cell>
          <cell r="K16">
            <v>1033344</v>
          </cell>
          <cell r="L16">
            <v>443578</v>
          </cell>
          <cell r="M16">
            <v>353722</v>
          </cell>
          <cell r="N16">
            <v>252634</v>
          </cell>
          <cell r="O16">
            <v>252634</v>
          </cell>
          <cell r="P16">
            <v>252634</v>
          </cell>
          <cell r="Q16">
            <v>1078272</v>
          </cell>
          <cell r="R16">
            <v>527904</v>
          </cell>
          <cell r="S16">
            <v>331258</v>
          </cell>
          <cell r="T16">
            <v>673920</v>
          </cell>
          <cell r="U16">
            <v>516672</v>
          </cell>
          <cell r="V16">
            <v>617760</v>
          </cell>
          <cell r="W16">
            <v>320026</v>
          </cell>
          <cell r="X16">
            <v>477274</v>
          </cell>
          <cell r="Y16">
            <v>297562</v>
          </cell>
          <cell r="Z16">
            <v>477274</v>
          </cell>
          <cell r="AA16">
            <v>275098</v>
          </cell>
          <cell r="AB16">
            <v>477274</v>
          </cell>
          <cell r="AC16">
            <v>477274</v>
          </cell>
          <cell r="AD16">
            <v>477274</v>
          </cell>
          <cell r="AE16">
            <v>477274</v>
          </cell>
          <cell r="AF16">
            <v>320026</v>
          </cell>
          <cell r="AG16">
            <v>275098</v>
          </cell>
          <cell r="AH16">
            <v>320026</v>
          </cell>
          <cell r="AI16">
            <v>505440</v>
          </cell>
          <cell r="AJ16">
            <v>718848</v>
          </cell>
          <cell r="AK16">
            <v>252634</v>
          </cell>
          <cell r="AL16">
            <v>252634</v>
          </cell>
          <cell r="AM16">
            <v>252634</v>
          </cell>
          <cell r="AN16">
            <v>1123200</v>
          </cell>
          <cell r="AO16">
            <v>516672</v>
          </cell>
          <cell r="AP16">
            <v>1505088</v>
          </cell>
          <cell r="AQ16">
            <v>516672</v>
          </cell>
          <cell r="AR16">
            <v>1347840</v>
          </cell>
          <cell r="AS16">
            <v>1235520</v>
          </cell>
          <cell r="AT16">
            <v>1347840</v>
          </cell>
          <cell r="AU16">
            <v>1347840</v>
          </cell>
          <cell r="AV16">
            <v>1235520</v>
          </cell>
          <cell r="AW16">
            <v>1347840</v>
          </cell>
          <cell r="AX16">
            <v>1347840</v>
          </cell>
          <cell r="AY16">
            <v>1347840</v>
          </cell>
          <cell r="AZ16">
            <v>1235520</v>
          </cell>
          <cell r="BA16">
            <v>1235520</v>
          </cell>
          <cell r="BB16">
            <v>1235520</v>
          </cell>
          <cell r="BC16">
            <v>477274</v>
          </cell>
          <cell r="BD16">
            <v>27994</v>
          </cell>
          <cell r="BE16">
            <v>27994</v>
          </cell>
        </row>
        <row r="17">
          <cell r="A17" t="str">
            <v>VACACIONES 
(A + B) / 2</v>
          </cell>
          <cell r="B17">
            <v>3250000</v>
          </cell>
          <cell r="C17">
            <v>3250000</v>
          </cell>
          <cell r="D17">
            <v>1950000</v>
          </cell>
          <cell r="E17">
            <v>1950000</v>
          </cell>
          <cell r="F17">
            <v>1755000</v>
          </cell>
          <cell r="G17">
            <v>1950000</v>
          </cell>
          <cell r="H17">
            <v>1381000</v>
          </cell>
          <cell r="I17">
            <v>1495000</v>
          </cell>
          <cell r="J17">
            <v>4355000</v>
          </cell>
          <cell r="K17">
            <v>2990000</v>
          </cell>
          <cell r="L17">
            <v>1283500</v>
          </cell>
          <cell r="M17">
            <v>1023500</v>
          </cell>
          <cell r="N17">
            <v>731000</v>
          </cell>
          <cell r="O17">
            <v>731000</v>
          </cell>
          <cell r="P17">
            <v>731000</v>
          </cell>
          <cell r="Q17">
            <v>3120000</v>
          </cell>
          <cell r="R17">
            <v>1527500</v>
          </cell>
          <cell r="S17">
            <v>958500</v>
          </cell>
          <cell r="T17">
            <v>1950000</v>
          </cell>
          <cell r="U17">
            <v>1495000</v>
          </cell>
          <cell r="V17">
            <v>1787500</v>
          </cell>
          <cell r="W17">
            <v>926000</v>
          </cell>
          <cell r="X17">
            <v>1381000</v>
          </cell>
          <cell r="Y17">
            <v>861000</v>
          </cell>
          <cell r="Z17">
            <v>1381000</v>
          </cell>
          <cell r="AA17">
            <v>796000</v>
          </cell>
          <cell r="AB17">
            <v>1381000</v>
          </cell>
          <cell r="AC17">
            <v>1381000</v>
          </cell>
          <cell r="AD17">
            <v>1381000</v>
          </cell>
          <cell r="AE17">
            <v>1381000</v>
          </cell>
          <cell r="AF17">
            <v>926000</v>
          </cell>
          <cell r="AG17">
            <v>796000</v>
          </cell>
          <cell r="AH17">
            <v>926000</v>
          </cell>
          <cell r="AI17">
            <v>1462500</v>
          </cell>
          <cell r="AJ17">
            <v>2080000</v>
          </cell>
          <cell r="AK17">
            <v>731000</v>
          </cell>
          <cell r="AL17">
            <v>731000</v>
          </cell>
          <cell r="AM17">
            <v>731000</v>
          </cell>
          <cell r="AN17">
            <v>3250000</v>
          </cell>
          <cell r="AO17">
            <v>1495000</v>
          </cell>
          <cell r="AP17">
            <v>4355000</v>
          </cell>
          <cell r="AQ17">
            <v>1495000</v>
          </cell>
          <cell r="AR17">
            <v>3900000</v>
          </cell>
          <cell r="AS17">
            <v>3575000</v>
          </cell>
          <cell r="AT17">
            <v>3900000</v>
          </cell>
          <cell r="AU17">
            <v>3900000</v>
          </cell>
          <cell r="AV17">
            <v>3575000</v>
          </cell>
          <cell r="AW17">
            <v>3900000</v>
          </cell>
          <cell r="AX17">
            <v>3900000</v>
          </cell>
          <cell r="AY17">
            <v>3900000</v>
          </cell>
          <cell r="AZ17">
            <v>3575000</v>
          </cell>
          <cell r="BA17">
            <v>3575000</v>
          </cell>
          <cell r="BB17">
            <v>3575000</v>
          </cell>
          <cell r="BC17">
            <v>1381000</v>
          </cell>
          <cell r="BD17">
            <v>81000</v>
          </cell>
          <cell r="BE17">
            <v>81000</v>
          </cell>
        </row>
        <row r="18">
          <cell r="A18" t="str">
            <v>PRIMA DE SERVICIOS
(A + B)</v>
          </cell>
          <cell r="B18">
            <v>6500000</v>
          </cell>
          <cell r="C18">
            <v>6500000</v>
          </cell>
          <cell r="D18">
            <v>3900000</v>
          </cell>
          <cell r="E18">
            <v>3900000</v>
          </cell>
          <cell r="F18">
            <v>3510000</v>
          </cell>
          <cell r="G18">
            <v>3900000</v>
          </cell>
          <cell r="H18">
            <v>2762000</v>
          </cell>
          <cell r="I18">
            <v>2990000</v>
          </cell>
          <cell r="J18">
            <v>8710000</v>
          </cell>
          <cell r="K18">
            <v>5980000</v>
          </cell>
          <cell r="L18">
            <v>2567000</v>
          </cell>
          <cell r="M18">
            <v>2047000</v>
          </cell>
          <cell r="N18">
            <v>1462000</v>
          </cell>
          <cell r="O18">
            <v>1462000</v>
          </cell>
          <cell r="P18">
            <v>1462000</v>
          </cell>
          <cell r="Q18">
            <v>6240000</v>
          </cell>
          <cell r="R18">
            <v>3055000</v>
          </cell>
          <cell r="S18">
            <v>1917000</v>
          </cell>
          <cell r="T18">
            <v>3900000</v>
          </cell>
          <cell r="U18">
            <v>2990000</v>
          </cell>
          <cell r="V18">
            <v>3575000</v>
          </cell>
          <cell r="W18">
            <v>1852000</v>
          </cell>
          <cell r="X18">
            <v>2762000</v>
          </cell>
          <cell r="Y18">
            <v>1722000</v>
          </cell>
          <cell r="Z18">
            <v>2762000</v>
          </cell>
          <cell r="AA18">
            <v>1592000</v>
          </cell>
          <cell r="AB18">
            <v>2762000</v>
          </cell>
          <cell r="AC18">
            <v>2762000</v>
          </cell>
          <cell r="AD18">
            <v>2762000</v>
          </cell>
          <cell r="AE18">
            <v>2762000</v>
          </cell>
          <cell r="AF18">
            <v>1852000</v>
          </cell>
          <cell r="AG18">
            <v>1592000</v>
          </cell>
          <cell r="AH18">
            <v>1852000</v>
          </cell>
          <cell r="AI18">
            <v>2925000</v>
          </cell>
          <cell r="AJ18">
            <v>4160000</v>
          </cell>
          <cell r="AK18">
            <v>1462000</v>
          </cell>
          <cell r="AL18">
            <v>1462000</v>
          </cell>
          <cell r="AM18">
            <v>1462000</v>
          </cell>
          <cell r="AN18">
            <v>6500000</v>
          </cell>
          <cell r="AO18">
            <v>2990000</v>
          </cell>
          <cell r="AP18">
            <v>8710000</v>
          </cell>
          <cell r="AQ18">
            <v>2990000</v>
          </cell>
          <cell r="AR18">
            <v>7800000</v>
          </cell>
          <cell r="AS18">
            <v>7150000</v>
          </cell>
          <cell r="AT18">
            <v>7800000</v>
          </cell>
          <cell r="AU18">
            <v>7800000</v>
          </cell>
          <cell r="AV18">
            <v>7150000</v>
          </cell>
          <cell r="AW18">
            <v>7800000</v>
          </cell>
          <cell r="AX18">
            <v>7800000</v>
          </cell>
          <cell r="AY18">
            <v>7800000</v>
          </cell>
          <cell r="AZ18">
            <v>7150000</v>
          </cell>
          <cell r="BA18">
            <v>7150000</v>
          </cell>
          <cell r="BB18">
            <v>7150000</v>
          </cell>
          <cell r="BC18">
            <v>2762000</v>
          </cell>
          <cell r="BD18">
            <v>162000</v>
          </cell>
          <cell r="BE18">
            <v>162000</v>
          </cell>
        </row>
        <row r="19">
          <cell r="A19" t="str">
            <v>FONDO INDUSTRIA DE LA CONSTRUCCIÓN SENA - FIC
(SMMLV x 12 / 40)</v>
          </cell>
          <cell r="B19">
            <v>390000</v>
          </cell>
          <cell r="C19">
            <v>390000</v>
          </cell>
          <cell r="D19">
            <v>390000</v>
          </cell>
          <cell r="E19">
            <v>390000</v>
          </cell>
          <cell r="F19">
            <v>390000</v>
          </cell>
          <cell r="G19">
            <v>390000</v>
          </cell>
          <cell r="H19">
            <v>390000</v>
          </cell>
          <cell r="I19">
            <v>390000</v>
          </cell>
          <cell r="J19">
            <v>390000</v>
          </cell>
          <cell r="K19">
            <v>390000</v>
          </cell>
          <cell r="L19">
            <v>390000</v>
          </cell>
          <cell r="M19">
            <v>390000</v>
          </cell>
          <cell r="N19">
            <v>390000</v>
          </cell>
          <cell r="O19">
            <v>390000</v>
          </cell>
          <cell r="P19">
            <v>390000</v>
          </cell>
          <cell r="Q19">
            <v>390000</v>
          </cell>
          <cell r="R19">
            <v>390000</v>
          </cell>
          <cell r="S19">
            <v>390000</v>
          </cell>
          <cell r="T19">
            <v>390000</v>
          </cell>
          <cell r="U19">
            <v>390000</v>
          </cell>
          <cell r="V19">
            <v>390000</v>
          </cell>
          <cell r="W19">
            <v>390000</v>
          </cell>
          <cell r="X19">
            <v>390000</v>
          </cell>
          <cell r="Y19">
            <v>390000</v>
          </cell>
          <cell r="Z19">
            <v>390000</v>
          </cell>
          <cell r="AA19">
            <v>390000</v>
          </cell>
          <cell r="AB19">
            <v>390000</v>
          </cell>
          <cell r="AC19">
            <v>390000</v>
          </cell>
          <cell r="AD19">
            <v>390000</v>
          </cell>
          <cell r="AE19">
            <v>390000</v>
          </cell>
          <cell r="AF19">
            <v>390000</v>
          </cell>
          <cell r="AG19">
            <v>390000</v>
          </cell>
          <cell r="AH19">
            <v>390000</v>
          </cell>
          <cell r="AI19">
            <v>390000</v>
          </cell>
          <cell r="AJ19">
            <v>390000</v>
          </cell>
          <cell r="AK19">
            <v>390000</v>
          </cell>
          <cell r="AL19">
            <v>390000</v>
          </cell>
          <cell r="AM19">
            <v>390000</v>
          </cell>
          <cell r="AN19">
            <v>390000</v>
          </cell>
          <cell r="AO19">
            <v>390000</v>
          </cell>
          <cell r="AP19">
            <v>390000</v>
          </cell>
          <cell r="AQ19">
            <v>390000</v>
          </cell>
          <cell r="AR19">
            <v>390000</v>
          </cell>
          <cell r="AS19">
            <v>390000</v>
          </cell>
          <cell r="AT19">
            <v>390000</v>
          </cell>
          <cell r="AU19">
            <v>390000</v>
          </cell>
          <cell r="AV19">
            <v>390000</v>
          </cell>
          <cell r="AW19">
            <v>390000</v>
          </cell>
          <cell r="AX19">
            <v>390000</v>
          </cell>
          <cell r="AY19">
            <v>390000</v>
          </cell>
          <cell r="AZ19">
            <v>390000</v>
          </cell>
          <cell r="BA19">
            <v>390000</v>
          </cell>
          <cell r="BB19">
            <v>390000</v>
          </cell>
          <cell r="BC19">
            <v>390000</v>
          </cell>
          <cell r="BD19">
            <v>390000</v>
          </cell>
          <cell r="BE19">
            <v>390000</v>
          </cell>
        </row>
        <row r="20">
          <cell r="A20" t="str">
            <v>EPS (SALUD) - VERIFICAR CREE
(C + D) x 8.5%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AFP (PENSION)
(C + D) x 12%</v>
          </cell>
          <cell r="B21">
            <v>9360000</v>
          </cell>
          <cell r="C21">
            <v>9360000</v>
          </cell>
          <cell r="D21">
            <v>5616000</v>
          </cell>
          <cell r="E21">
            <v>5616000</v>
          </cell>
          <cell r="F21">
            <v>5054400</v>
          </cell>
          <cell r="G21">
            <v>5616000</v>
          </cell>
          <cell r="H21">
            <v>3977280</v>
          </cell>
          <cell r="I21">
            <v>4305600</v>
          </cell>
          <cell r="J21">
            <v>12542400</v>
          </cell>
          <cell r="K21">
            <v>8611200</v>
          </cell>
          <cell r="L21">
            <v>3696480</v>
          </cell>
          <cell r="M21">
            <v>2947680</v>
          </cell>
          <cell r="N21">
            <v>2105280</v>
          </cell>
          <cell r="O21">
            <v>2105280</v>
          </cell>
          <cell r="P21">
            <v>2105280</v>
          </cell>
          <cell r="Q21">
            <v>8985600</v>
          </cell>
          <cell r="R21">
            <v>4399200</v>
          </cell>
          <cell r="S21">
            <v>2760480</v>
          </cell>
          <cell r="T21">
            <v>5616000</v>
          </cell>
          <cell r="U21">
            <v>4305600</v>
          </cell>
          <cell r="V21">
            <v>5148000</v>
          </cell>
          <cell r="W21">
            <v>2666880</v>
          </cell>
          <cell r="X21">
            <v>3977280</v>
          </cell>
          <cell r="Y21">
            <v>2479680</v>
          </cell>
          <cell r="Z21">
            <v>3977280</v>
          </cell>
          <cell r="AA21">
            <v>2292480</v>
          </cell>
          <cell r="AB21">
            <v>3977280</v>
          </cell>
          <cell r="AC21">
            <v>3977280</v>
          </cell>
          <cell r="AD21">
            <v>3977280</v>
          </cell>
          <cell r="AE21">
            <v>3977280</v>
          </cell>
          <cell r="AF21">
            <v>2666880</v>
          </cell>
          <cell r="AG21">
            <v>2292480</v>
          </cell>
          <cell r="AH21">
            <v>2666880</v>
          </cell>
          <cell r="AI21">
            <v>4212000</v>
          </cell>
          <cell r="AJ21">
            <v>5990400</v>
          </cell>
          <cell r="AK21">
            <v>2105280</v>
          </cell>
          <cell r="AL21">
            <v>2105280</v>
          </cell>
          <cell r="AM21">
            <v>2105280</v>
          </cell>
          <cell r="AN21">
            <v>9360000</v>
          </cell>
          <cell r="AO21">
            <v>4305600</v>
          </cell>
          <cell r="AP21">
            <v>12542400</v>
          </cell>
          <cell r="AQ21">
            <v>4305600</v>
          </cell>
          <cell r="AR21">
            <v>11232000</v>
          </cell>
          <cell r="AS21">
            <v>10296000</v>
          </cell>
          <cell r="AT21">
            <v>11232000</v>
          </cell>
          <cell r="AU21">
            <v>11232000</v>
          </cell>
          <cell r="AV21">
            <v>10296000</v>
          </cell>
          <cell r="AW21">
            <v>11232000</v>
          </cell>
          <cell r="AX21">
            <v>11232000</v>
          </cell>
          <cell r="AY21">
            <v>11232000</v>
          </cell>
          <cell r="AZ21">
            <v>10296000</v>
          </cell>
          <cell r="BA21">
            <v>10296000</v>
          </cell>
          <cell r="BB21">
            <v>10296000</v>
          </cell>
          <cell r="BC21">
            <v>3977280</v>
          </cell>
          <cell r="BD21">
            <v>233280</v>
          </cell>
          <cell r="BE21">
            <v>233280</v>
          </cell>
        </row>
        <row r="22">
          <cell r="A22" t="str">
            <v>RIESGOS PROFESIONALES 
(C + D) x FACTOR DE RIESGO</v>
          </cell>
          <cell r="B22">
            <v>5428800</v>
          </cell>
          <cell r="C22">
            <v>5428800</v>
          </cell>
          <cell r="D22">
            <v>3257280</v>
          </cell>
          <cell r="E22">
            <v>3257280</v>
          </cell>
          <cell r="F22">
            <v>2931552</v>
          </cell>
          <cell r="G22">
            <v>3257280</v>
          </cell>
          <cell r="H22">
            <v>2306822</v>
          </cell>
          <cell r="I22">
            <v>2497248</v>
          </cell>
          <cell r="J22">
            <v>7274592</v>
          </cell>
          <cell r="K22">
            <v>4994496</v>
          </cell>
          <cell r="L22">
            <v>2143958</v>
          </cell>
          <cell r="M22">
            <v>1709654</v>
          </cell>
          <cell r="N22">
            <v>1221062</v>
          </cell>
          <cell r="O22">
            <v>1221062</v>
          </cell>
          <cell r="P22">
            <v>1221062</v>
          </cell>
          <cell r="Q22">
            <v>5211648</v>
          </cell>
          <cell r="R22">
            <v>2551536</v>
          </cell>
          <cell r="S22">
            <v>1601078</v>
          </cell>
          <cell r="T22">
            <v>3257280</v>
          </cell>
          <cell r="U22">
            <v>2497248</v>
          </cell>
          <cell r="V22">
            <v>2985840</v>
          </cell>
          <cell r="W22">
            <v>1546790</v>
          </cell>
          <cell r="X22">
            <v>2306822</v>
          </cell>
          <cell r="Y22">
            <v>1438214</v>
          </cell>
          <cell r="Z22">
            <v>2306822</v>
          </cell>
          <cell r="AA22">
            <v>1329638</v>
          </cell>
          <cell r="AB22">
            <v>2306822</v>
          </cell>
          <cell r="AC22">
            <v>2306822</v>
          </cell>
          <cell r="AD22">
            <v>2306822</v>
          </cell>
          <cell r="AE22">
            <v>2306822</v>
          </cell>
          <cell r="AF22">
            <v>1546790</v>
          </cell>
          <cell r="AG22">
            <v>1329638</v>
          </cell>
          <cell r="AH22">
            <v>1546790</v>
          </cell>
          <cell r="AI22">
            <v>2442960</v>
          </cell>
          <cell r="AJ22">
            <v>3474432</v>
          </cell>
          <cell r="AK22">
            <v>1221062</v>
          </cell>
          <cell r="AL22">
            <v>1221062</v>
          </cell>
          <cell r="AM22">
            <v>1221062</v>
          </cell>
          <cell r="AN22">
            <v>5428800</v>
          </cell>
          <cell r="AO22">
            <v>2497248</v>
          </cell>
          <cell r="AP22">
            <v>7274592</v>
          </cell>
          <cell r="AQ22">
            <v>2497248</v>
          </cell>
          <cell r="AR22">
            <v>6514560</v>
          </cell>
          <cell r="AS22">
            <v>5971680</v>
          </cell>
          <cell r="AT22">
            <v>6514560</v>
          </cell>
          <cell r="AU22">
            <v>6514560</v>
          </cell>
          <cell r="AV22">
            <v>5971680</v>
          </cell>
          <cell r="AW22">
            <v>6514560</v>
          </cell>
          <cell r="AX22">
            <v>6514560</v>
          </cell>
          <cell r="AY22">
            <v>6514560</v>
          </cell>
          <cell r="AZ22">
            <v>5971680</v>
          </cell>
          <cell r="BA22">
            <v>5971680</v>
          </cell>
          <cell r="BB22">
            <v>5971680</v>
          </cell>
          <cell r="BC22">
            <v>2306822</v>
          </cell>
          <cell r="BD22">
            <v>135302</v>
          </cell>
          <cell r="BE22">
            <v>135302</v>
          </cell>
        </row>
        <row r="23">
          <cell r="A23" t="str">
            <v>CAJA DE COMPENSACION 
(C + D) x 4%</v>
          </cell>
          <cell r="B23">
            <v>3120000</v>
          </cell>
          <cell r="C23">
            <v>3120000</v>
          </cell>
          <cell r="D23">
            <v>1872000</v>
          </cell>
          <cell r="E23">
            <v>1872000</v>
          </cell>
          <cell r="F23">
            <v>1684800</v>
          </cell>
          <cell r="G23">
            <v>1872000</v>
          </cell>
          <cell r="H23">
            <v>1325760</v>
          </cell>
          <cell r="I23">
            <v>1435200</v>
          </cell>
          <cell r="J23">
            <v>4180800</v>
          </cell>
          <cell r="K23">
            <v>2870400</v>
          </cell>
          <cell r="L23">
            <v>1232160</v>
          </cell>
          <cell r="M23">
            <v>982560</v>
          </cell>
          <cell r="N23">
            <v>701760</v>
          </cell>
          <cell r="O23">
            <v>701760</v>
          </cell>
          <cell r="P23">
            <v>701760</v>
          </cell>
          <cell r="Q23">
            <v>2995200</v>
          </cell>
          <cell r="R23">
            <v>1466400</v>
          </cell>
          <cell r="S23">
            <v>920160</v>
          </cell>
          <cell r="T23">
            <v>1872000</v>
          </cell>
          <cell r="U23">
            <v>1435200</v>
          </cell>
          <cell r="V23">
            <v>1716000</v>
          </cell>
          <cell r="W23">
            <v>888960</v>
          </cell>
          <cell r="X23">
            <v>1325760</v>
          </cell>
          <cell r="Y23">
            <v>826560</v>
          </cell>
          <cell r="Z23">
            <v>1325760</v>
          </cell>
          <cell r="AA23">
            <v>764160</v>
          </cell>
          <cell r="AB23">
            <v>1325760</v>
          </cell>
          <cell r="AC23">
            <v>1325760</v>
          </cell>
          <cell r="AD23">
            <v>1325760</v>
          </cell>
          <cell r="AE23">
            <v>1325760</v>
          </cell>
          <cell r="AF23">
            <v>888960</v>
          </cell>
          <cell r="AG23">
            <v>764160</v>
          </cell>
          <cell r="AH23">
            <v>888960</v>
          </cell>
          <cell r="AI23">
            <v>1404000</v>
          </cell>
          <cell r="AJ23">
            <v>1996800</v>
          </cell>
          <cell r="AK23">
            <v>701760</v>
          </cell>
          <cell r="AL23">
            <v>701760</v>
          </cell>
          <cell r="AM23">
            <v>701760</v>
          </cell>
          <cell r="AN23">
            <v>3120000</v>
          </cell>
          <cell r="AO23">
            <v>1435200</v>
          </cell>
          <cell r="AP23">
            <v>4180800</v>
          </cell>
          <cell r="AQ23">
            <v>1435200</v>
          </cell>
          <cell r="AR23">
            <v>3744000</v>
          </cell>
          <cell r="AS23">
            <v>3432000</v>
          </cell>
          <cell r="AT23">
            <v>3744000</v>
          </cell>
          <cell r="AU23">
            <v>3744000</v>
          </cell>
          <cell r="AV23">
            <v>3432000</v>
          </cell>
          <cell r="AW23">
            <v>3744000</v>
          </cell>
          <cell r="AX23">
            <v>3744000</v>
          </cell>
          <cell r="AY23">
            <v>3744000</v>
          </cell>
          <cell r="AZ23">
            <v>3432000</v>
          </cell>
          <cell r="BA23">
            <v>3432000</v>
          </cell>
          <cell r="BB23">
            <v>3432000</v>
          </cell>
          <cell r="BC23">
            <v>1325760</v>
          </cell>
          <cell r="BD23">
            <v>77760</v>
          </cell>
          <cell r="BE23">
            <v>77760</v>
          </cell>
        </row>
        <row r="24">
          <cell r="A24" t="str">
            <v>SENA - VERIFICAR CREE
(C + D) X 2%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 t="str">
            <v>ICBF - VERIFICAR CREE
(C + D) X 3%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 t="str">
            <v>EXAMEN DE INGRESO - EGRESO</v>
          </cell>
          <cell r="B26">
            <v>100000</v>
          </cell>
          <cell r="C26">
            <v>100000</v>
          </cell>
          <cell r="D26">
            <v>100000</v>
          </cell>
          <cell r="E26">
            <v>100000</v>
          </cell>
          <cell r="F26">
            <v>100000</v>
          </cell>
          <cell r="G26">
            <v>100000</v>
          </cell>
          <cell r="H26">
            <v>100000</v>
          </cell>
          <cell r="I26">
            <v>100000</v>
          </cell>
          <cell r="J26">
            <v>100000</v>
          </cell>
          <cell r="K26">
            <v>100000</v>
          </cell>
          <cell r="L26">
            <v>100000</v>
          </cell>
          <cell r="M26">
            <v>100000</v>
          </cell>
          <cell r="N26">
            <v>100000</v>
          </cell>
          <cell r="O26">
            <v>100000</v>
          </cell>
          <cell r="P26">
            <v>100000</v>
          </cell>
          <cell r="Q26">
            <v>100000</v>
          </cell>
          <cell r="R26">
            <v>100000</v>
          </cell>
          <cell r="S26">
            <v>100000</v>
          </cell>
          <cell r="T26">
            <v>100000</v>
          </cell>
          <cell r="U26">
            <v>100000</v>
          </cell>
          <cell r="V26">
            <v>100000</v>
          </cell>
          <cell r="W26">
            <v>100000</v>
          </cell>
          <cell r="X26">
            <v>100000</v>
          </cell>
          <cell r="Y26">
            <v>100000</v>
          </cell>
          <cell r="Z26">
            <v>100000</v>
          </cell>
          <cell r="AA26">
            <v>100000</v>
          </cell>
          <cell r="AB26">
            <v>100000</v>
          </cell>
          <cell r="AC26">
            <v>100000</v>
          </cell>
          <cell r="AD26">
            <v>100000</v>
          </cell>
          <cell r="AE26">
            <v>100000</v>
          </cell>
          <cell r="AF26">
            <v>100000</v>
          </cell>
          <cell r="AG26">
            <v>100000</v>
          </cell>
          <cell r="AH26">
            <v>100000</v>
          </cell>
          <cell r="AI26">
            <v>100000</v>
          </cell>
          <cell r="AJ26">
            <v>100000</v>
          </cell>
          <cell r="AK26">
            <v>100000</v>
          </cell>
          <cell r="AL26">
            <v>100000</v>
          </cell>
          <cell r="AM26">
            <v>100000</v>
          </cell>
          <cell r="AN26">
            <v>100000</v>
          </cell>
          <cell r="AO26">
            <v>100000</v>
          </cell>
          <cell r="AP26">
            <v>100000</v>
          </cell>
          <cell r="AQ26">
            <v>100000</v>
          </cell>
          <cell r="AR26">
            <v>100000</v>
          </cell>
          <cell r="AS26">
            <v>100000</v>
          </cell>
          <cell r="AT26">
            <v>100000</v>
          </cell>
          <cell r="AU26">
            <v>100000</v>
          </cell>
          <cell r="AV26">
            <v>100000</v>
          </cell>
          <cell r="AW26">
            <v>100000</v>
          </cell>
          <cell r="AX26">
            <v>100000</v>
          </cell>
          <cell r="AY26">
            <v>100000</v>
          </cell>
          <cell r="AZ26">
            <v>100000</v>
          </cell>
          <cell r="BA26">
            <v>100000</v>
          </cell>
          <cell r="BB26">
            <v>100000</v>
          </cell>
          <cell r="BC26">
            <v>100000</v>
          </cell>
          <cell r="BD26">
            <v>100000</v>
          </cell>
          <cell r="BE26">
            <v>100000</v>
          </cell>
        </row>
        <row r="27">
          <cell r="A27" t="str">
            <v xml:space="preserve">DOTACIÓN 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378000</v>
          </cell>
          <cell r="I27">
            <v>0</v>
          </cell>
          <cell r="J27">
            <v>0</v>
          </cell>
          <cell r="K27">
            <v>0</v>
          </cell>
          <cell r="L27">
            <v>378000</v>
          </cell>
          <cell r="M27">
            <v>378000</v>
          </cell>
          <cell r="N27">
            <v>378000</v>
          </cell>
          <cell r="O27">
            <v>378000</v>
          </cell>
          <cell r="P27">
            <v>378000</v>
          </cell>
          <cell r="Q27">
            <v>0</v>
          </cell>
          <cell r="R27">
            <v>378000</v>
          </cell>
          <cell r="S27">
            <v>378000</v>
          </cell>
          <cell r="T27">
            <v>0</v>
          </cell>
          <cell r="U27">
            <v>0</v>
          </cell>
          <cell r="V27">
            <v>378000</v>
          </cell>
          <cell r="W27">
            <v>378000</v>
          </cell>
          <cell r="X27">
            <v>378000</v>
          </cell>
          <cell r="Y27">
            <v>378000</v>
          </cell>
          <cell r="Z27">
            <v>378000</v>
          </cell>
          <cell r="AA27">
            <v>378000</v>
          </cell>
          <cell r="AB27">
            <v>378000</v>
          </cell>
          <cell r="AC27">
            <v>378000</v>
          </cell>
          <cell r="AD27">
            <v>378000</v>
          </cell>
          <cell r="AE27">
            <v>378000</v>
          </cell>
          <cell r="AF27">
            <v>378000</v>
          </cell>
          <cell r="AG27">
            <v>378000</v>
          </cell>
          <cell r="AH27">
            <v>378000</v>
          </cell>
          <cell r="AI27">
            <v>378000</v>
          </cell>
          <cell r="AJ27">
            <v>378000</v>
          </cell>
          <cell r="AK27">
            <v>378000</v>
          </cell>
          <cell r="AL27">
            <v>378000</v>
          </cell>
          <cell r="AM27">
            <v>378000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378000</v>
          </cell>
          <cell r="BD27">
            <v>378000</v>
          </cell>
          <cell r="BE27">
            <v>378000</v>
          </cell>
        </row>
        <row r="28">
          <cell r="A28" t="str">
            <v>KIT ELEMENTOS DE PROTECCIÓN PERSONAL</v>
          </cell>
          <cell r="B28">
            <v>390500</v>
          </cell>
          <cell r="C28">
            <v>390500</v>
          </cell>
          <cell r="D28">
            <v>390500</v>
          </cell>
          <cell r="E28">
            <v>390500</v>
          </cell>
          <cell r="F28">
            <v>390500</v>
          </cell>
          <cell r="G28">
            <v>390500</v>
          </cell>
          <cell r="H28">
            <v>390500</v>
          </cell>
          <cell r="I28">
            <v>390500</v>
          </cell>
          <cell r="J28">
            <v>390500</v>
          </cell>
          <cell r="K28">
            <v>390500</v>
          </cell>
          <cell r="L28">
            <v>390500</v>
          </cell>
          <cell r="M28">
            <v>390500</v>
          </cell>
          <cell r="N28">
            <v>390500</v>
          </cell>
          <cell r="O28">
            <v>390500</v>
          </cell>
          <cell r="P28">
            <v>390500</v>
          </cell>
          <cell r="Q28">
            <v>662200</v>
          </cell>
          <cell r="R28">
            <v>662200</v>
          </cell>
          <cell r="S28">
            <v>662200</v>
          </cell>
          <cell r="T28">
            <v>662200</v>
          </cell>
          <cell r="U28">
            <v>662200</v>
          </cell>
          <cell r="V28">
            <v>662200</v>
          </cell>
          <cell r="W28">
            <v>662200</v>
          </cell>
          <cell r="X28">
            <v>662200</v>
          </cell>
          <cell r="Y28">
            <v>662200</v>
          </cell>
          <cell r="Z28">
            <v>662200</v>
          </cell>
          <cell r="AA28">
            <v>662200</v>
          </cell>
          <cell r="AB28">
            <v>662200</v>
          </cell>
          <cell r="AC28">
            <v>662200</v>
          </cell>
          <cell r="AD28">
            <v>662200</v>
          </cell>
          <cell r="AE28">
            <v>662200</v>
          </cell>
          <cell r="AF28">
            <v>662200</v>
          </cell>
          <cell r="AG28">
            <v>662200</v>
          </cell>
          <cell r="AH28">
            <v>662200</v>
          </cell>
          <cell r="AI28">
            <v>662200</v>
          </cell>
          <cell r="AJ28">
            <v>662200</v>
          </cell>
          <cell r="AK28">
            <v>662200</v>
          </cell>
          <cell r="AL28">
            <v>662200</v>
          </cell>
          <cell r="AM28">
            <v>662200</v>
          </cell>
          <cell r="AN28">
            <v>390500</v>
          </cell>
          <cell r="AO28">
            <v>390500</v>
          </cell>
          <cell r="AP28">
            <v>390500</v>
          </cell>
          <cell r="AQ28">
            <v>390500</v>
          </cell>
          <cell r="AR28">
            <v>390500</v>
          </cell>
          <cell r="AS28">
            <v>390500</v>
          </cell>
          <cell r="AT28">
            <v>390500</v>
          </cell>
          <cell r="AU28">
            <v>390500</v>
          </cell>
          <cell r="AV28">
            <v>390500</v>
          </cell>
          <cell r="AW28">
            <v>390500</v>
          </cell>
          <cell r="AX28">
            <v>390500</v>
          </cell>
          <cell r="AY28">
            <v>390500</v>
          </cell>
          <cell r="AZ28">
            <v>390500</v>
          </cell>
          <cell r="BA28">
            <v>390500</v>
          </cell>
          <cell r="BB28">
            <v>390500</v>
          </cell>
          <cell r="BC28">
            <v>390500</v>
          </cell>
          <cell r="BD28">
            <v>662200</v>
          </cell>
          <cell r="BE28">
            <v>662200</v>
          </cell>
        </row>
        <row r="29">
          <cell r="A29" t="str">
            <v>TOTAL ANUAL</v>
          </cell>
          <cell r="B29">
            <v>117022500</v>
          </cell>
          <cell r="C29">
            <v>117022500</v>
          </cell>
          <cell r="D29">
            <v>70565700</v>
          </cell>
          <cell r="E29">
            <v>70565700</v>
          </cell>
          <cell r="F29">
            <v>63597180</v>
          </cell>
          <cell r="G29">
            <v>70565700</v>
          </cell>
          <cell r="H29">
            <v>50609916</v>
          </cell>
          <cell r="I29">
            <v>54305820</v>
          </cell>
          <cell r="J29">
            <v>156510780</v>
          </cell>
          <cell r="K29">
            <v>107731140</v>
          </cell>
          <cell r="L29">
            <v>47125656</v>
          </cell>
          <cell r="M29">
            <v>37834296</v>
          </cell>
          <cell r="N29">
            <v>27381516</v>
          </cell>
          <cell r="O29">
            <v>27381516</v>
          </cell>
          <cell r="P29">
            <v>27381516</v>
          </cell>
          <cell r="Q29">
            <v>112648520</v>
          </cell>
          <cell r="R29">
            <v>56116940</v>
          </cell>
          <cell r="S29">
            <v>35783156</v>
          </cell>
          <cell r="T29">
            <v>70837400</v>
          </cell>
          <cell r="U29">
            <v>54577520</v>
          </cell>
          <cell r="V29">
            <v>65408300</v>
          </cell>
          <cell r="W29">
            <v>34621736</v>
          </cell>
          <cell r="X29">
            <v>50881616</v>
          </cell>
          <cell r="Y29">
            <v>32298896</v>
          </cell>
          <cell r="Z29">
            <v>50881616</v>
          </cell>
          <cell r="AA29">
            <v>29976056</v>
          </cell>
          <cell r="AB29">
            <v>50881616</v>
          </cell>
          <cell r="AC29">
            <v>50881616</v>
          </cell>
          <cell r="AD29">
            <v>50881616</v>
          </cell>
          <cell r="AE29">
            <v>50881616</v>
          </cell>
          <cell r="AF29">
            <v>34621736</v>
          </cell>
          <cell r="AG29">
            <v>29976056</v>
          </cell>
          <cell r="AH29">
            <v>34621736</v>
          </cell>
          <cell r="AI29">
            <v>53794100</v>
          </cell>
          <cell r="AJ29">
            <v>75861080</v>
          </cell>
          <cell r="AK29">
            <v>27653216</v>
          </cell>
          <cell r="AL29">
            <v>27653216</v>
          </cell>
          <cell r="AM29">
            <v>27653216</v>
          </cell>
          <cell r="AN29">
            <v>117022500</v>
          </cell>
          <cell r="AO29">
            <v>54305820</v>
          </cell>
          <cell r="AP29">
            <v>156510780</v>
          </cell>
          <cell r="AQ29">
            <v>54305820</v>
          </cell>
          <cell r="AR29">
            <v>140250900</v>
          </cell>
          <cell r="AS29">
            <v>128636700</v>
          </cell>
          <cell r="AT29">
            <v>140250900</v>
          </cell>
          <cell r="AU29">
            <v>140250900</v>
          </cell>
          <cell r="AV29">
            <v>128636700</v>
          </cell>
          <cell r="AW29">
            <v>140250900</v>
          </cell>
          <cell r="AX29">
            <v>140250900</v>
          </cell>
          <cell r="AY29">
            <v>140250900</v>
          </cell>
          <cell r="AZ29">
            <v>128636700</v>
          </cell>
          <cell r="BA29">
            <v>128636700</v>
          </cell>
          <cell r="BB29">
            <v>128636700</v>
          </cell>
          <cell r="BC29">
            <v>50609916</v>
          </cell>
          <cell r="BD29">
            <v>4424816</v>
          </cell>
          <cell r="BE29">
            <v>4424816</v>
          </cell>
        </row>
        <row r="30">
          <cell r="A30" t="str">
            <v>JORNAL</v>
          </cell>
          <cell r="B30">
            <v>213699</v>
          </cell>
          <cell r="C30">
            <v>213699</v>
          </cell>
          <cell r="D30">
            <v>128219</v>
          </cell>
          <cell r="E30">
            <v>128219</v>
          </cell>
          <cell r="F30">
            <v>115397</v>
          </cell>
          <cell r="G30">
            <v>128219</v>
          </cell>
          <cell r="H30">
            <v>85479</v>
          </cell>
          <cell r="I30">
            <v>98301</v>
          </cell>
          <cell r="J30">
            <v>286356</v>
          </cell>
          <cell r="K30">
            <v>196603</v>
          </cell>
          <cell r="L30">
            <v>79068</v>
          </cell>
          <cell r="M30">
            <v>61973</v>
          </cell>
          <cell r="N30">
            <v>42740</v>
          </cell>
          <cell r="O30">
            <v>42740</v>
          </cell>
          <cell r="P30">
            <v>42740</v>
          </cell>
          <cell r="Q30">
            <v>205151</v>
          </cell>
          <cell r="R30">
            <v>100438</v>
          </cell>
          <cell r="S30">
            <v>57699</v>
          </cell>
          <cell r="T30">
            <v>128219</v>
          </cell>
          <cell r="U30">
            <v>98301</v>
          </cell>
          <cell r="V30">
            <v>117534</v>
          </cell>
          <cell r="W30">
            <v>55562</v>
          </cell>
          <cell r="X30">
            <v>85479</v>
          </cell>
          <cell r="Y30">
            <v>51288</v>
          </cell>
          <cell r="Z30">
            <v>85479</v>
          </cell>
          <cell r="AA30">
            <v>47014</v>
          </cell>
          <cell r="AB30">
            <v>85479</v>
          </cell>
          <cell r="AC30">
            <v>85479</v>
          </cell>
          <cell r="AD30">
            <v>85479</v>
          </cell>
          <cell r="AE30">
            <v>85479</v>
          </cell>
          <cell r="AF30">
            <v>55562</v>
          </cell>
          <cell r="AG30">
            <v>47014</v>
          </cell>
          <cell r="AH30">
            <v>55562</v>
          </cell>
          <cell r="AI30">
            <v>96164</v>
          </cell>
          <cell r="AJ30">
            <v>136767</v>
          </cell>
          <cell r="AK30">
            <v>42740</v>
          </cell>
          <cell r="AL30">
            <v>42740</v>
          </cell>
          <cell r="AM30">
            <v>42740</v>
          </cell>
          <cell r="AN30">
            <v>213699</v>
          </cell>
          <cell r="AO30">
            <v>98301</v>
          </cell>
          <cell r="AP30">
            <v>286356</v>
          </cell>
          <cell r="AQ30">
            <v>98301</v>
          </cell>
          <cell r="AR30">
            <v>256438</v>
          </cell>
          <cell r="AS30">
            <v>235068</v>
          </cell>
          <cell r="AT30">
            <v>256438</v>
          </cell>
          <cell r="AU30">
            <v>256438</v>
          </cell>
          <cell r="AV30">
            <v>235068</v>
          </cell>
          <cell r="AW30">
            <v>256438</v>
          </cell>
          <cell r="AX30">
            <v>256438</v>
          </cell>
          <cell r="AY30">
            <v>256438</v>
          </cell>
          <cell r="AZ30">
            <v>235068</v>
          </cell>
          <cell r="BA30">
            <v>235068</v>
          </cell>
          <cell r="BB30">
            <v>235068</v>
          </cell>
          <cell r="BC30">
            <v>85479</v>
          </cell>
          <cell r="BD30">
            <v>0</v>
          </cell>
          <cell r="BE30">
            <v>0</v>
          </cell>
        </row>
        <row r="31">
          <cell r="A31" t="str">
            <v>PRESTACIONES</v>
          </cell>
          <cell r="B31">
            <v>106911</v>
          </cell>
          <cell r="C31">
            <v>106911</v>
          </cell>
          <cell r="D31">
            <v>65112</v>
          </cell>
          <cell r="E31">
            <v>65112</v>
          </cell>
          <cell r="F31">
            <v>58842</v>
          </cell>
          <cell r="G31">
            <v>65112</v>
          </cell>
          <cell r="H31">
            <v>53178</v>
          </cell>
          <cell r="I31">
            <v>50482</v>
          </cell>
          <cell r="J31">
            <v>142441</v>
          </cell>
          <cell r="K31">
            <v>98551</v>
          </cell>
          <cell r="L31">
            <v>50043</v>
          </cell>
          <cell r="M31">
            <v>41683</v>
          </cell>
          <cell r="N31">
            <v>32278</v>
          </cell>
          <cell r="O31">
            <v>32278</v>
          </cell>
          <cell r="P31">
            <v>32278</v>
          </cell>
          <cell r="Q31">
            <v>103475</v>
          </cell>
          <cell r="R31">
            <v>53307</v>
          </cell>
          <cell r="S31">
            <v>40337</v>
          </cell>
          <cell r="T31">
            <v>65856</v>
          </cell>
          <cell r="U31">
            <v>51226</v>
          </cell>
          <cell r="V31">
            <v>61667</v>
          </cell>
          <cell r="W31">
            <v>39292</v>
          </cell>
          <cell r="X31">
            <v>53923</v>
          </cell>
          <cell r="Y31">
            <v>37202</v>
          </cell>
          <cell r="Z31">
            <v>53923</v>
          </cell>
          <cell r="AA31">
            <v>35112</v>
          </cell>
          <cell r="AB31">
            <v>53923</v>
          </cell>
          <cell r="AC31">
            <v>53923</v>
          </cell>
          <cell r="AD31">
            <v>53923</v>
          </cell>
          <cell r="AE31">
            <v>53923</v>
          </cell>
          <cell r="AF31">
            <v>39292</v>
          </cell>
          <cell r="AG31">
            <v>35112</v>
          </cell>
          <cell r="AH31">
            <v>39292</v>
          </cell>
          <cell r="AI31">
            <v>51217</v>
          </cell>
          <cell r="AJ31">
            <v>71072</v>
          </cell>
          <cell r="AK31">
            <v>33022</v>
          </cell>
          <cell r="AL31">
            <v>33022</v>
          </cell>
          <cell r="AM31">
            <v>33022</v>
          </cell>
          <cell r="AN31">
            <v>106911</v>
          </cell>
          <cell r="AO31">
            <v>50482</v>
          </cell>
          <cell r="AP31">
            <v>142441</v>
          </cell>
          <cell r="AQ31">
            <v>50482</v>
          </cell>
          <cell r="AR31">
            <v>127811</v>
          </cell>
          <cell r="AS31">
            <v>117361</v>
          </cell>
          <cell r="AT31">
            <v>127811</v>
          </cell>
          <cell r="AU31">
            <v>127811</v>
          </cell>
          <cell r="AV31">
            <v>117361</v>
          </cell>
          <cell r="AW31">
            <v>127811</v>
          </cell>
          <cell r="AX31">
            <v>127811</v>
          </cell>
          <cell r="AY31">
            <v>127811</v>
          </cell>
          <cell r="AZ31">
            <v>117361</v>
          </cell>
          <cell r="BA31">
            <v>117361</v>
          </cell>
          <cell r="BB31">
            <v>117361</v>
          </cell>
          <cell r="BC31">
            <v>53178</v>
          </cell>
          <cell r="BD31">
            <v>12123</v>
          </cell>
          <cell r="BE31">
            <v>12123</v>
          </cell>
        </row>
        <row r="32">
          <cell r="A32" t="str">
            <v>FACTOR PRESTACIONAL</v>
          </cell>
          <cell r="B32">
            <v>1.5</v>
          </cell>
          <cell r="C32">
            <v>1.5</v>
          </cell>
          <cell r="D32">
            <v>1.51</v>
          </cell>
          <cell r="E32">
            <v>1.51</v>
          </cell>
          <cell r="F32">
            <v>1.51</v>
          </cell>
          <cell r="G32">
            <v>1.51</v>
          </cell>
          <cell r="H32">
            <v>1.62</v>
          </cell>
          <cell r="I32">
            <v>1.51</v>
          </cell>
          <cell r="J32">
            <v>1.5</v>
          </cell>
          <cell r="K32">
            <v>1.5</v>
          </cell>
          <cell r="L32">
            <v>1.63</v>
          </cell>
          <cell r="M32">
            <v>1.67</v>
          </cell>
          <cell r="N32">
            <v>1.76</v>
          </cell>
          <cell r="O32">
            <v>1.76</v>
          </cell>
          <cell r="P32">
            <v>1.76</v>
          </cell>
          <cell r="Q32">
            <v>1.5</v>
          </cell>
          <cell r="R32">
            <v>1.53</v>
          </cell>
          <cell r="S32">
            <v>1.7</v>
          </cell>
          <cell r="T32">
            <v>1.51</v>
          </cell>
          <cell r="U32">
            <v>1.52</v>
          </cell>
          <cell r="V32">
            <v>1.52</v>
          </cell>
          <cell r="W32">
            <v>1.71</v>
          </cell>
          <cell r="X32">
            <v>1.63</v>
          </cell>
          <cell r="Y32">
            <v>1.73</v>
          </cell>
          <cell r="Z32">
            <v>1.63</v>
          </cell>
          <cell r="AA32">
            <v>1.75</v>
          </cell>
          <cell r="AB32">
            <v>1.63</v>
          </cell>
          <cell r="AC32">
            <v>1.63</v>
          </cell>
          <cell r="AD32">
            <v>1.63</v>
          </cell>
          <cell r="AE32">
            <v>1.63</v>
          </cell>
          <cell r="AF32">
            <v>1.71</v>
          </cell>
          <cell r="AG32">
            <v>1.75</v>
          </cell>
          <cell r="AH32">
            <v>1.71</v>
          </cell>
          <cell r="AI32">
            <v>1.53</v>
          </cell>
          <cell r="AJ32">
            <v>1.52</v>
          </cell>
          <cell r="AK32">
            <v>1.77</v>
          </cell>
          <cell r="AL32">
            <v>1.77</v>
          </cell>
          <cell r="AM32">
            <v>1.77</v>
          </cell>
          <cell r="AN32">
            <v>1.5</v>
          </cell>
          <cell r="AO32">
            <v>1.51</v>
          </cell>
          <cell r="AP32">
            <v>1.5</v>
          </cell>
          <cell r="AQ32">
            <v>1.51</v>
          </cell>
          <cell r="AR32">
            <v>1.5</v>
          </cell>
          <cell r="AS32">
            <v>1.5</v>
          </cell>
          <cell r="AT32">
            <v>1.5</v>
          </cell>
          <cell r="AU32">
            <v>1.5</v>
          </cell>
          <cell r="AV32">
            <v>1.5</v>
          </cell>
          <cell r="AW32">
            <v>1.5</v>
          </cell>
          <cell r="AX32">
            <v>1.5</v>
          </cell>
          <cell r="AY32">
            <v>1.5</v>
          </cell>
          <cell r="AZ32">
            <v>1.5</v>
          </cell>
          <cell r="BA32">
            <v>1.5</v>
          </cell>
          <cell r="BB32">
            <v>1.5</v>
          </cell>
          <cell r="BC32">
            <v>1.62</v>
          </cell>
          <cell r="BD32">
            <v>0</v>
          </cell>
          <cell r="BE32">
            <v>0</v>
          </cell>
        </row>
      </sheetData>
      <sheetData sheetId="18" refreshError="1"/>
      <sheetData sheetId="1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INICIALES"/>
      <sheetName val="ENTIDADES"/>
      <sheetName val="PRESUPUESTO"/>
      <sheetName val="MEMORIAS"/>
      <sheetName val="INSUMOS MATERIALES"/>
      <sheetName val="APU"/>
      <sheetName val="APU AUXILIARES"/>
      <sheetName val="INSUMOS EQUIPOS"/>
      <sheetName val="INSUMOS MANO DE OBRA"/>
      <sheetName val="AIU"/>
      <sheetName val="PÓLIZAS OBRA"/>
      <sheetName val="PMT"/>
      <sheetName val="PMA"/>
      <sheetName val="PAPSO OBRA"/>
      <sheetName val="APU CARACTERIZACIÓN"/>
      <sheetName val="APU GEORREFERENCIACIÓN"/>
      <sheetName val="FACTOR PRESTACIONAL"/>
      <sheetName val="AJUSTE ESTUDIOS"/>
      <sheetName val="MATERIALES"/>
      <sheetName val="INSUMOS TRANSPORTES"/>
      <sheetName val="INSUMOS SERVICIOS"/>
      <sheetName val="EQUIPOS"/>
      <sheetName val="TRANSPORTES"/>
      <sheetName val="MANO DE OBRA"/>
      <sheetName val="SERVICIOS"/>
      <sheetName val="ANÁLISIS TRANSPORTES"/>
      <sheetName val="FP"/>
      <sheetName val="INTERVENTORÍA"/>
      <sheetName val="FM INTERVENTORÍA"/>
      <sheetName val="PÓLIZAS INTERVENTORÍA"/>
      <sheetName val="PAPSO INTERVENTORÍ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">
          <cell r="A1" t="str">
            <v>DEPARTAMENTO DE ANTIOQUIA</v>
          </cell>
          <cell r="B1">
            <v>0</v>
          </cell>
          <cell r="C1" t="str">
            <v/>
          </cell>
          <cell r="D1">
            <v>0</v>
          </cell>
        </row>
        <row r="2">
          <cell r="A2" t="str">
            <v>MUNICIPIO DE PUERTO NARE</v>
          </cell>
          <cell r="B2">
            <v>0</v>
          </cell>
          <cell r="C2">
            <v>0</v>
          </cell>
          <cell r="D2">
            <v>0</v>
          </cell>
        </row>
        <row r="3">
          <cell r="A3" t="str">
            <v>PROYECTO: MEJORAMIENTO DE LA RED VIAL TERCIARIA VÍA CORREGIMIENTO LA PESCA – CORREGIMIENTO LA SIERRA CODIGO 05585VT40, DEL MUNICIPIO DE PUERTO NARE</v>
          </cell>
          <cell r="B3">
            <v>0</v>
          </cell>
          <cell r="C3">
            <v>0</v>
          </cell>
          <cell r="D3">
            <v>0</v>
          </cell>
        </row>
        <row r="4">
          <cell r="A4">
            <v>0</v>
          </cell>
          <cell r="C4">
            <v>0</v>
          </cell>
          <cell r="D4">
            <v>0</v>
          </cell>
        </row>
        <row r="5">
          <cell r="A5" t="str">
            <v>LISTADO DE INSUMOS - EQUIPOS</v>
          </cell>
          <cell r="B5">
            <v>0</v>
          </cell>
          <cell r="C5">
            <v>0</v>
          </cell>
          <cell r="D5">
            <v>0</v>
          </cell>
        </row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 t="str">
            <v>EQ001</v>
          </cell>
          <cell r="B8" t="str">
            <v>HERRAMIENTA MENOR (5% DE LA MANO DE OBRA)</v>
          </cell>
          <cell r="C8" t="str">
            <v>%</v>
          </cell>
          <cell r="D8">
            <v>0.05</v>
          </cell>
        </row>
        <row r="9">
          <cell r="A9" t="str">
            <v>EQ002</v>
          </cell>
          <cell r="B9" t="str">
            <v>ESTACIÓN TOTAL</v>
          </cell>
          <cell r="C9" t="str">
            <v>DÍA</v>
          </cell>
          <cell r="D9">
            <v>78710</v>
          </cell>
        </row>
        <row r="10">
          <cell r="A10" t="str">
            <v>EQ003</v>
          </cell>
          <cell r="B10" t="str">
            <v>NIVEL DE PRECISIÓN</v>
          </cell>
          <cell r="C10" t="str">
            <v>DÍA</v>
          </cell>
          <cell r="D10">
            <v>45260</v>
          </cell>
        </row>
        <row r="11">
          <cell r="A11" t="str">
            <v>EQ004</v>
          </cell>
          <cell r="B11" t="str">
            <v>CONCRETADORA 1.5 SACOS A GASOLINA</v>
          </cell>
          <cell r="C11" t="str">
            <v>DÍA</v>
          </cell>
          <cell r="D11">
            <v>62000</v>
          </cell>
        </row>
        <row r="12">
          <cell r="A12" t="str">
            <v>EQ005</v>
          </cell>
          <cell r="B12" t="str">
            <v>VEHÍCULO DOBLE TRACCIÓN, DOBLE CABINA, 2000 CC O SUPERIOR (MODELO 2015 O SUPERIOR)  TARIFA DE ALQUILER TIEMPO COMPLETO, INCLUYE COMBUSTIBLE Y CONDUCTOR. SE DEBE GARANTIZAR PERMANENCIA DE LOS VEHÍCULOS DURANTE TODA LA EJECUCIÓN DEL PROYECTO.</v>
          </cell>
          <cell r="C12" t="str">
            <v>MES</v>
          </cell>
          <cell r="D12">
            <v>5513000</v>
          </cell>
        </row>
        <row r="13">
          <cell r="A13" t="str">
            <v>EQ006</v>
          </cell>
          <cell r="B13" t="str">
            <v xml:space="preserve">MOTO ALQUILER MODELO 2014 O SUPERIOR  - TARIFA DE ALQUILER </v>
          </cell>
          <cell r="C13" t="str">
            <v>MES</v>
          </cell>
          <cell r="D13">
            <v>422000</v>
          </cell>
        </row>
        <row r="14">
          <cell r="A14" t="str">
            <v>EQ007</v>
          </cell>
          <cell r="B14" t="str">
            <v>TARIFA PUESTO DE TRABAJO DEL PERSONAL DE OFICINA DE CAMPO, INCLUYE: ALQUILER DE UN (1) EQUIPO DE COMPUTO COMPLETO, ESCRITORIO, SILLA Y OTROS ENSERES DE OFICINA POR PUESTO DE TRABAJO</v>
          </cell>
          <cell r="C14" t="str">
            <v>MES</v>
          </cell>
          <cell r="D14">
            <v>203000</v>
          </cell>
        </row>
        <row r="15">
          <cell r="A15" t="str">
            <v>EQ008</v>
          </cell>
          <cell r="B15" t="str">
            <v>IMPRESORA EN OBRA (ALQUILER)</v>
          </cell>
          <cell r="C15" t="str">
            <v>MES</v>
          </cell>
          <cell r="D15">
            <v>81000</v>
          </cell>
        </row>
        <row r="16">
          <cell r="A16" t="str">
            <v>EQ009</v>
          </cell>
          <cell r="B16" t="str">
            <v>COMUNICACIONES (TELÉFONO, FAX, CELULAR, INTERNET, ETC.) MENSUAL EN CAMPO</v>
          </cell>
          <cell r="C16" t="str">
            <v>MES</v>
          </cell>
          <cell r="D16">
            <v>120000</v>
          </cell>
        </row>
        <row r="17">
          <cell r="A17" t="str">
            <v>EQ010</v>
          </cell>
          <cell r="B17" t="str">
            <v>RADIOTELÉFONOS PARE-SIGA</v>
          </cell>
          <cell r="C17" t="str">
            <v>MES</v>
          </cell>
          <cell r="D17">
            <v>51800</v>
          </cell>
        </row>
        <row r="18">
          <cell r="A18" t="str">
            <v>EQ011</v>
          </cell>
          <cell r="B18" t="str">
            <v>ALQUILER BAÑOS PORTÁTILES + MANTENIMIENTO Y LIMPIEZA</v>
          </cell>
          <cell r="C18" t="str">
            <v>MES</v>
          </cell>
          <cell r="D18">
            <v>1400000</v>
          </cell>
        </row>
        <row r="19">
          <cell r="A19" t="str">
            <v>EQ012</v>
          </cell>
          <cell r="B19" t="str">
            <v>EQUIPO COMPLETO PARA GEORREFERENCIACIÓN Y CAPTURA , ALMACENAMIENTO, ANALISIS, TRANSFORMACIÓN Y PRESENTACIÓN DE TODA LA INFORMACIÓN GEOGRÁFICA Y SUS ATRIBUTOS, INCLUYE SOFTWARE</v>
          </cell>
          <cell r="C19" t="str">
            <v>MES</v>
          </cell>
          <cell r="D19">
            <v>650000</v>
          </cell>
        </row>
        <row r="20">
          <cell r="A20" t="str">
            <v>EQ013</v>
          </cell>
          <cell r="B20" t="str">
            <v>HERRAMIENTAS DE CAMPO (CÁMARA-EQUIPO DE MEDICIÓN-LASER Y HERRAMIENTA MENOR)</v>
          </cell>
          <cell r="C20" t="str">
            <v>MES</v>
          </cell>
          <cell r="D20">
            <v>221640</v>
          </cell>
        </row>
        <row r="21">
          <cell r="A21" t="str">
            <v>EQ014</v>
          </cell>
          <cell r="B21" t="str">
            <v>RETROEXCAVADORA ORUGA</v>
          </cell>
          <cell r="C21" t="str">
            <v>HORA</v>
          </cell>
          <cell r="D21">
            <v>232050</v>
          </cell>
        </row>
        <row r="22">
          <cell r="A22" t="str">
            <v>EQ015</v>
          </cell>
          <cell r="B22" t="str">
            <v>BULLDOZER CAT D6H O SIMLAR</v>
          </cell>
          <cell r="C22" t="str">
            <v>HORA</v>
          </cell>
          <cell r="D22">
            <v>202300</v>
          </cell>
        </row>
        <row r="23">
          <cell r="A23" t="str">
            <v>EQ016</v>
          </cell>
          <cell r="B23" t="str">
            <v>COMPACTADOR VIBRATORIO INGERSOLL RAND DD-110HF O EQUIVALENTE</v>
          </cell>
          <cell r="C23" t="str">
            <v>HORA</v>
          </cell>
          <cell r="D23">
            <v>176120</v>
          </cell>
        </row>
        <row r="24">
          <cell r="A24" t="str">
            <v>EQ017</v>
          </cell>
          <cell r="B24" t="str">
            <v>MOTONIVELADORA CATERPILLAR 120 - 140</v>
          </cell>
          <cell r="C24" t="str">
            <v>HORA</v>
          </cell>
          <cell r="D24">
            <v>202300</v>
          </cell>
        </row>
        <row r="25">
          <cell r="A25" t="str">
            <v>EQ018</v>
          </cell>
          <cell r="B25" t="str">
            <v>CARROTANQUE  AGUA</v>
          </cell>
          <cell r="C25" t="str">
            <v>HORA</v>
          </cell>
          <cell r="D25">
            <v>57150</v>
          </cell>
        </row>
        <row r="26">
          <cell r="A26" t="str">
            <v>EQ019</v>
          </cell>
          <cell r="B26" t="str">
            <v>COMPACTADOR TIPO RANA A GASOLINA (INCLUYE COMBUSTIBLE)</v>
          </cell>
          <cell r="C26" t="str">
            <v>DÍA</v>
          </cell>
          <cell r="D26">
            <v>57540</v>
          </cell>
        </row>
        <row r="27">
          <cell r="A27" t="str">
            <v>EQ020</v>
          </cell>
          <cell r="B27" t="str">
            <v>RETROEXCAVADORA LLANTA</v>
          </cell>
          <cell r="C27" t="str">
            <v>HORA</v>
          </cell>
          <cell r="D27">
            <v>124950</v>
          </cell>
        </row>
        <row r="28">
          <cell r="A28" t="str">
            <v>EQ021</v>
          </cell>
          <cell r="B28" t="str">
            <v>COMPACTADOR VIBRATORIO 11 TON.</v>
          </cell>
          <cell r="C28" t="str">
            <v>HORA</v>
          </cell>
          <cell r="D28">
            <v>142800</v>
          </cell>
        </row>
        <row r="29">
          <cell r="A29" t="str">
            <v>EQ022</v>
          </cell>
          <cell r="B29" t="str">
            <v>CIZALLA DE BANCO CORTA PERNO, INCLUYE DADOS</v>
          </cell>
          <cell r="C29" t="str">
            <v>HORA</v>
          </cell>
          <cell r="D29">
            <v>1870</v>
          </cell>
        </row>
        <row r="30">
          <cell r="A30" t="str">
            <v>EQ023</v>
          </cell>
          <cell r="B30" t="str">
            <v>SIERRA CIRCULAR</v>
          </cell>
          <cell r="C30" t="str">
            <v>DÍA</v>
          </cell>
          <cell r="D30">
            <v>22800</v>
          </cell>
        </row>
        <row r="31">
          <cell r="A31" t="str">
            <v>EQ024</v>
          </cell>
          <cell r="B31" t="str">
            <v>VIBRADOR DE CONCRETO A GASOLINA (ALQUILER)</v>
          </cell>
          <cell r="C31" t="str">
            <v>DÍA</v>
          </cell>
          <cell r="D31">
            <v>53580</v>
          </cell>
        </row>
        <row r="32">
          <cell r="A32" t="str">
            <v>EQ025</v>
          </cell>
          <cell r="B32" t="str">
            <v>FINISHER</v>
          </cell>
          <cell r="C32" t="str">
            <v>HORA</v>
          </cell>
          <cell r="D32">
            <v>291550</v>
          </cell>
        </row>
        <row r="33">
          <cell r="A33" t="str">
            <v>EQ026</v>
          </cell>
          <cell r="B33" t="str">
            <v>VEHÍCULO DELINEADOR PARA PINTAR LÍNEAS DE 10 A 20 CM</v>
          </cell>
          <cell r="C33" t="str">
            <v>DÍA</v>
          </cell>
          <cell r="D33">
            <v>149880</v>
          </cell>
        </row>
        <row r="34">
          <cell r="A34" t="str">
            <v>EQ027</v>
          </cell>
          <cell r="B34" t="str">
            <v>CAMIONETA D300</v>
          </cell>
          <cell r="C34" t="str">
            <v>DÍA</v>
          </cell>
          <cell r="D34">
            <v>281800</v>
          </cell>
        </row>
        <row r="35">
          <cell r="A35" t="str">
            <v>EQ028</v>
          </cell>
          <cell r="B35" t="str">
            <v>COMPACTADOR NEUMATICO O DE LLANTAS</v>
          </cell>
          <cell r="C35" t="str">
            <v>HORA</v>
          </cell>
          <cell r="D35">
            <v>113050</v>
          </cell>
        </row>
        <row r="36">
          <cell r="A36" t="str">
            <v>EQ029</v>
          </cell>
          <cell r="B36" t="str">
            <v>COMPRESOR NEUMATICO 1 MARTILLO</v>
          </cell>
          <cell r="C36" t="str">
            <v>HORA</v>
          </cell>
          <cell r="D36">
            <v>46000</v>
          </cell>
        </row>
        <row r="37">
          <cell r="A37" t="str">
            <v>EQ030</v>
          </cell>
          <cell r="B37" t="str">
            <v xml:space="preserve">FORMALETA METALICA (CONCRETO HIDRAULICO) </v>
          </cell>
          <cell r="C37" t="str">
            <v>DIA</v>
          </cell>
          <cell r="D37">
            <v>68000</v>
          </cell>
        </row>
        <row r="38">
          <cell r="A38" t="str">
            <v>EQ031</v>
          </cell>
          <cell r="B38" t="str">
            <v>CIZALLA MANUAL</v>
          </cell>
          <cell r="C38" t="str">
            <v>HORA</v>
          </cell>
          <cell r="D38">
            <v>800</v>
          </cell>
        </row>
        <row r="39">
          <cell r="A39" t="str">
            <v>EQ032</v>
          </cell>
          <cell r="B39" t="str">
            <v>VOLQUETA 15 M3</v>
          </cell>
          <cell r="C39" t="str">
            <v>HORA</v>
          </cell>
          <cell r="D39">
            <v>90000</v>
          </cell>
        </row>
        <row r="40">
          <cell r="A40" t="str">
            <v>EQ033</v>
          </cell>
          <cell r="B40">
            <v>90000</v>
          </cell>
          <cell r="C40">
            <v>90000</v>
          </cell>
          <cell r="D40">
            <v>90000</v>
          </cell>
        </row>
        <row r="41">
          <cell r="A41" t="str">
            <v>EQ034</v>
          </cell>
          <cell r="B41">
            <v>90000</v>
          </cell>
          <cell r="C41">
            <v>90000</v>
          </cell>
          <cell r="D41">
            <v>90000</v>
          </cell>
        </row>
        <row r="42">
          <cell r="A42" t="str">
            <v>EQ035</v>
          </cell>
          <cell r="B42">
            <v>90000</v>
          </cell>
          <cell r="C42">
            <v>90000</v>
          </cell>
          <cell r="D42">
            <v>90000</v>
          </cell>
        </row>
        <row r="43">
          <cell r="A43" t="str">
            <v>EQ036</v>
          </cell>
          <cell r="B43">
            <v>90000</v>
          </cell>
          <cell r="C43">
            <v>90000</v>
          </cell>
          <cell r="D43">
            <v>90000</v>
          </cell>
        </row>
        <row r="44">
          <cell r="A44" t="str">
            <v>EQ037</v>
          </cell>
          <cell r="B44">
            <v>90000</v>
          </cell>
          <cell r="C44">
            <v>90000</v>
          </cell>
          <cell r="D44">
            <v>90000</v>
          </cell>
        </row>
        <row r="45">
          <cell r="A45" t="str">
            <v>EQ038</v>
          </cell>
          <cell r="B45">
            <v>90000</v>
          </cell>
          <cell r="C45">
            <v>90000</v>
          </cell>
          <cell r="D45">
            <v>90000</v>
          </cell>
        </row>
        <row r="46">
          <cell r="A46" t="str">
            <v>EQ039</v>
          </cell>
          <cell r="B46">
            <v>90000</v>
          </cell>
          <cell r="C46">
            <v>90000</v>
          </cell>
          <cell r="D46">
            <v>90000</v>
          </cell>
        </row>
        <row r="47">
          <cell r="A47" t="str">
            <v>EQ040</v>
          </cell>
          <cell r="B47">
            <v>90000</v>
          </cell>
          <cell r="C47">
            <v>90000</v>
          </cell>
          <cell r="D47">
            <v>90000</v>
          </cell>
        </row>
        <row r="48">
          <cell r="A48" t="str">
            <v>EQ041</v>
          </cell>
          <cell r="B48">
            <v>90000</v>
          </cell>
          <cell r="C48">
            <v>90000</v>
          </cell>
          <cell r="D48">
            <v>90000</v>
          </cell>
        </row>
        <row r="49">
          <cell r="A49" t="str">
            <v>EQ042</v>
          </cell>
          <cell r="B49">
            <v>90000</v>
          </cell>
          <cell r="C49">
            <v>90000</v>
          </cell>
          <cell r="D49">
            <v>90000</v>
          </cell>
        </row>
        <row r="50">
          <cell r="A50" t="str">
            <v>EQ043</v>
          </cell>
          <cell r="B50">
            <v>90000</v>
          </cell>
          <cell r="C50">
            <v>90000</v>
          </cell>
          <cell r="D50">
            <v>90000</v>
          </cell>
        </row>
        <row r="51">
          <cell r="A51" t="str">
            <v>EQ044</v>
          </cell>
          <cell r="B51">
            <v>90000</v>
          </cell>
          <cell r="C51">
            <v>90000</v>
          </cell>
          <cell r="D51">
            <v>90000</v>
          </cell>
        </row>
        <row r="52">
          <cell r="A52" t="str">
            <v>EQ045</v>
          </cell>
          <cell r="B52">
            <v>90000</v>
          </cell>
          <cell r="C52">
            <v>90000</v>
          </cell>
          <cell r="D52">
            <v>90000</v>
          </cell>
        </row>
        <row r="53">
          <cell r="A53" t="str">
            <v>EQ046</v>
          </cell>
          <cell r="B53">
            <v>90000</v>
          </cell>
          <cell r="C53">
            <v>90000</v>
          </cell>
          <cell r="D53">
            <v>90000</v>
          </cell>
        </row>
        <row r="54">
          <cell r="A54" t="str">
            <v>EQ047</v>
          </cell>
          <cell r="B54">
            <v>90000</v>
          </cell>
          <cell r="C54">
            <v>90000</v>
          </cell>
          <cell r="D54">
            <v>90000</v>
          </cell>
        </row>
        <row r="55">
          <cell r="A55" t="str">
            <v>EQ048</v>
          </cell>
          <cell r="B55">
            <v>90000</v>
          </cell>
          <cell r="C55">
            <v>90000</v>
          </cell>
          <cell r="D55">
            <v>90000</v>
          </cell>
        </row>
        <row r="56">
          <cell r="A56" t="str">
            <v>EQ049</v>
          </cell>
          <cell r="B56">
            <v>90000</v>
          </cell>
          <cell r="C56">
            <v>90000</v>
          </cell>
          <cell r="D56">
            <v>90000</v>
          </cell>
        </row>
        <row r="57">
          <cell r="A57" t="str">
            <v>EQ050</v>
          </cell>
          <cell r="B57">
            <v>90000</v>
          </cell>
          <cell r="C57">
            <v>90000</v>
          </cell>
          <cell r="D57">
            <v>90000</v>
          </cell>
        </row>
        <row r="58">
          <cell r="A58" t="str">
            <v>EQ051</v>
          </cell>
          <cell r="B58">
            <v>90000</v>
          </cell>
          <cell r="C58">
            <v>90000</v>
          </cell>
          <cell r="D58">
            <v>90000</v>
          </cell>
        </row>
        <row r="59">
          <cell r="A59" t="str">
            <v>EQ052</v>
          </cell>
          <cell r="B59">
            <v>90000</v>
          </cell>
          <cell r="C59">
            <v>90000</v>
          </cell>
          <cell r="D59">
            <v>90000</v>
          </cell>
        </row>
        <row r="60">
          <cell r="A60" t="str">
            <v>EQ053</v>
          </cell>
          <cell r="B60">
            <v>90000</v>
          </cell>
          <cell r="C60">
            <v>90000</v>
          </cell>
          <cell r="D60">
            <v>90000</v>
          </cell>
        </row>
        <row r="61">
          <cell r="A61" t="str">
            <v>EQ054</v>
          </cell>
          <cell r="B61">
            <v>90000</v>
          </cell>
          <cell r="C61">
            <v>90000</v>
          </cell>
          <cell r="D61">
            <v>90000</v>
          </cell>
        </row>
        <row r="62">
          <cell r="A62" t="str">
            <v>EQ055</v>
          </cell>
          <cell r="B62">
            <v>90000</v>
          </cell>
          <cell r="C62">
            <v>90000</v>
          </cell>
          <cell r="D62">
            <v>90000</v>
          </cell>
        </row>
        <row r="63">
          <cell r="A63" t="str">
            <v>EQ056</v>
          </cell>
          <cell r="B63">
            <v>90000</v>
          </cell>
          <cell r="C63">
            <v>90000</v>
          </cell>
          <cell r="D63">
            <v>90000</v>
          </cell>
        </row>
        <row r="64">
          <cell r="A64" t="str">
            <v>EQ057</v>
          </cell>
          <cell r="B64">
            <v>90000</v>
          </cell>
          <cell r="C64">
            <v>90000</v>
          </cell>
          <cell r="D64">
            <v>90000</v>
          </cell>
        </row>
        <row r="65">
          <cell r="A65" t="str">
            <v>EQ058</v>
          </cell>
          <cell r="B65">
            <v>90000</v>
          </cell>
          <cell r="C65">
            <v>90000</v>
          </cell>
          <cell r="D65">
            <v>90000</v>
          </cell>
        </row>
        <row r="66">
          <cell r="A66" t="str">
            <v>EQ059</v>
          </cell>
          <cell r="B66">
            <v>90000</v>
          </cell>
          <cell r="C66">
            <v>90000</v>
          </cell>
          <cell r="D66">
            <v>90000</v>
          </cell>
        </row>
        <row r="67">
          <cell r="A67" t="str">
            <v>EQ060</v>
          </cell>
          <cell r="B67">
            <v>90000</v>
          </cell>
          <cell r="C67">
            <v>90000</v>
          </cell>
          <cell r="D67">
            <v>90000</v>
          </cell>
        </row>
        <row r="68">
          <cell r="A68" t="str">
            <v>EQ061</v>
          </cell>
          <cell r="B68">
            <v>90000</v>
          </cell>
          <cell r="C68">
            <v>90000</v>
          </cell>
          <cell r="D68">
            <v>90000</v>
          </cell>
        </row>
        <row r="69">
          <cell r="A69" t="str">
            <v>EQ062</v>
          </cell>
          <cell r="B69">
            <v>90000</v>
          </cell>
          <cell r="C69">
            <v>90000</v>
          </cell>
          <cell r="D69">
            <v>90000</v>
          </cell>
        </row>
        <row r="70">
          <cell r="A70" t="str">
            <v>EQ063</v>
          </cell>
          <cell r="B70">
            <v>90000</v>
          </cell>
          <cell r="C70">
            <v>90000</v>
          </cell>
          <cell r="D70">
            <v>90000</v>
          </cell>
        </row>
        <row r="71">
          <cell r="A71" t="str">
            <v>EQ064</v>
          </cell>
          <cell r="B71">
            <v>90000</v>
          </cell>
          <cell r="C71">
            <v>90000</v>
          </cell>
          <cell r="D71">
            <v>90000</v>
          </cell>
        </row>
        <row r="72">
          <cell r="A72" t="str">
            <v>EQ065</v>
          </cell>
          <cell r="B72">
            <v>90000</v>
          </cell>
          <cell r="C72">
            <v>90000</v>
          </cell>
          <cell r="D72">
            <v>90000</v>
          </cell>
        </row>
        <row r="73">
          <cell r="A73" t="str">
            <v>EQ066</v>
          </cell>
          <cell r="B73">
            <v>90000</v>
          </cell>
          <cell r="C73">
            <v>90000</v>
          </cell>
          <cell r="D73">
            <v>90000</v>
          </cell>
        </row>
        <row r="74">
          <cell r="A74" t="str">
            <v>EQ067</v>
          </cell>
          <cell r="B74">
            <v>90000</v>
          </cell>
          <cell r="C74">
            <v>90000</v>
          </cell>
          <cell r="D74">
            <v>90000</v>
          </cell>
        </row>
        <row r="75">
          <cell r="A75" t="str">
            <v>EQ068</v>
          </cell>
          <cell r="B75">
            <v>90000</v>
          </cell>
          <cell r="C75">
            <v>90000</v>
          </cell>
          <cell r="D75">
            <v>90000</v>
          </cell>
        </row>
        <row r="76">
          <cell r="A76" t="str">
            <v>EQ069</v>
          </cell>
          <cell r="B76">
            <v>90000</v>
          </cell>
          <cell r="C76">
            <v>90000</v>
          </cell>
          <cell r="D76">
            <v>90000</v>
          </cell>
        </row>
        <row r="77">
          <cell r="A77" t="str">
            <v>EQ070</v>
          </cell>
          <cell r="B77">
            <v>90000</v>
          </cell>
          <cell r="C77">
            <v>90000</v>
          </cell>
          <cell r="D77">
            <v>90000</v>
          </cell>
        </row>
        <row r="78">
          <cell r="A78" t="str">
            <v>EQ071</v>
          </cell>
          <cell r="B78">
            <v>90000</v>
          </cell>
          <cell r="C78">
            <v>90000</v>
          </cell>
          <cell r="D78">
            <v>90000</v>
          </cell>
        </row>
        <row r="79">
          <cell r="A79" t="str">
            <v>EQ072</v>
          </cell>
          <cell r="B79">
            <v>90000</v>
          </cell>
          <cell r="C79">
            <v>90000</v>
          </cell>
          <cell r="D79">
            <v>90000</v>
          </cell>
        </row>
        <row r="80">
          <cell r="A80" t="str">
            <v>EQ073</v>
          </cell>
          <cell r="B80">
            <v>90000</v>
          </cell>
          <cell r="C80">
            <v>90000</v>
          </cell>
          <cell r="D80">
            <v>90000</v>
          </cell>
        </row>
        <row r="81">
          <cell r="A81" t="str">
            <v>EQ074</v>
          </cell>
          <cell r="B81">
            <v>90000</v>
          </cell>
          <cell r="C81">
            <v>90000</v>
          </cell>
          <cell r="D81">
            <v>90000</v>
          </cell>
        </row>
        <row r="82">
          <cell r="A82" t="str">
            <v>EQ075</v>
          </cell>
          <cell r="B82">
            <v>90000</v>
          </cell>
          <cell r="C82">
            <v>90000</v>
          </cell>
          <cell r="D82">
            <v>90000</v>
          </cell>
        </row>
        <row r="83">
          <cell r="A83" t="str">
            <v>EQ076</v>
          </cell>
          <cell r="B83">
            <v>90000</v>
          </cell>
          <cell r="C83">
            <v>90000</v>
          </cell>
          <cell r="D83">
            <v>90000</v>
          </cell>
        </row>
        <row r="84">
          <cell r="A84" t="str">
            <v>EQ077</v>
          </cell>
          <cell r="B84">
            <v>90000</v>
          </cell>
          <cell r="C84">
            <v>90000</v>
          </cell>
          <cell r="D84">
            <v>90000</v>
          </cell>
        </row>
        <row r="85">
          <cell r="A85" t="str">
            <v>EQ078</v>
          </cell>
          <cell r="B85">
            <v>90000</v>
          </cell>
          <cell r="C85">
            <v>90000</v>
          </cell>
          <cell r="D85">
            <v>90000</v>
          </cell>
        </row>
        <row r="86">
          <cell r="A86" t="str">
            <v>EQ079</v>
          </cell>
          <cell r="B86">
            <v>90000</v>
          </cell>
          <cell r="C86">
            <v>90000</v>
          </cell>
          <cell r="D86">
            <v>90000</v>
          </cell>
        </row>
        <row r="87">
          <cell r="A87" t="str">
            <v>EQ080</v>
          </cell>
          <cell r="B87">
            <v>90000</v>
          </cell>
          <cell r="C87">
            <v>90000</v>
          </cell>
          <cell r="D87">
            <v>90000</v>
          </cell>
        </row>
        <row r="88">
          <cell r="A88" t="str">
            <v>EQ081</v>
          </cell>
          <cell r="B88">
            <v>90000</v>
          </cell>
          <cell r="C88">
            <v>90000</v>
          </cell>
          <cell r="D88">
            <v>90000</v>
          </cell>
        </row>
        <row r="89">
          <cell r="A89" t="str">
            <v>EQ082</v>
          </cell>
          <cell r="B89">
            <v>90000</v>
          </cell>
          <cell r="C89">
            <v>90000</v>
          </cell>
          <cell r="D89">
            <v>90000</v>
          </cell>
        </row>
        <row r="90">
          <cell r="A90" t="str">
            <v>EQ083</v>
          </cell>
          <cell r="B90">
            <v>90000</v>
          </cell>
          <cell r="C90">
            <v>90000</v>
          </cell>
          <cell r="D90">
            <v>90000</v>
          </cell>
        </row>
        <row r="91">
          <cell r="A91" t="str">
            <v>EQ084</v>
          </cell>
          <cell r="B91">
            <v>90000</v>
          </cell>
          <cell r="C91">
            <v>90000</v>
          </cell>
          <cell r="D91">
            <v>90000</v>
          </cell>
        </row>
        <row r="92">
          <cell r="A92" t="str">
            <v>EQ085</v>
          </cell>
          <cell r="B92">
            <v>90000</v>
          </cell>
          <cell r="C92">
            <v>90000</v>
          </cell>
          <cell r="D92">
            <v>90000</v>
          </cell>
        </row>
        <row r="93">
          <cell r="A93" t="str">
            <v>EQ086</v>
          </cell>
          <cell r="B93">
            <v>90000</v>
          </cell>
          <cell r="C93">
            <v>90000</v>
          </cell>
          <cell r="D93">
            <v>90000</v>
          </cell>
        </row>
        <row r="94">
          <cell r="A94" t="str">
            <v>EQ087</v>
          </cell>
          <cell r="B94">
            <v>90000</v>
          </cell>
          <cell r="C94">
            <v>90000</v>
          </cell>
          <cell r="D94">
            <v>90000</v>
          </cell>
        </row>
        <row r="95">
          <cell r="A95" t="str">
            <v>EQ088</v>
          </cell>
          <cell r="B95">
            <v>90000</v>
          </cell>
          <cell r="C95">
            <v>90000</v>
          </cell>
          <cell r="D95">
            <v>90000</v>
          </cell>
        </row>
        <row r="96">
          <cell r="A96" t="str">
            <v>EQ089</v>
          </cell>
          <cell r="B96">
            <v>90000</v>
          </cell>
          <cell r="C96">
            <v>90000</v>
          </cell>
          <cell r="D96">
            <v>90000</v>
          </cell>
        </row>
        <row r="97">
          <cell r="A97" t="str">
            <v>EQ090</v>
          </cell>
          <cell r="B97">
            <v>90000</v>
          </cell>
          <cell r="C97">
            <v>90000</v>
          </cell>
          <cell r="D97">
            <v>90000</v>
          </cell>
        </row>
        <row r="98">
          <cell r="A98" t="str">
            <v>EQ091</v>
          </cell>
          <cell r="B98">
            <v>90000</v>
          </cell>
          <cell r="C98">
            <v>90000</v>
          </cell>
          <cell r="D98">
            <v>90000</v>
          </cell>
        </row>
        <row r="99">
          <cell r="A99" t="str">
            <v>EQ092</v>
          </cell>
          <cell r="B99">
            <v>90000</v>
          </cell>
          <cell r="C99">
            <v>90000</v>
          </cell>
          <cell r="D99">
            <v>90000</v>
          </cell>
        </row>
        <row r="100">
          <cell r="A100" t="str">
            <v>EQ093</v>
          </cell>
          <cell r="B100">
            <v>90000</v>
          </cell>
          <cell r="C100">
            <v>90000</v>
          </cell>
          <cell r="D100">
            <v>90000</v>
          </cell>
        </row>
        <row r="101">
          <cell r="A101" t="str">
            <v>EQ094</v>
          </cell>
          <cell r="B101">
            <v>90000</v>
          </cell>
          <cell r="C101">
            <v>90000</v>
          </cell>
          <cell r="D101">
            <v>90000</v>
          </cell>
        </row>
        <row r="102">
          <cell r="A102" t="str">
            <v>EQ095</v>
          </cell>
          <cell r="B102">
            <v>90000</v>
          </cell>
          <cell r="C102">
            <v>90000</v>
          </cell>
          <cell r="D102">
            <v>90000</v>
          </cell>
        </row>
        <row r="103">
          <cell r="A103" t="str">
            <v>EQ096</v>
          </cell>
          <cell r="B103">
            <v>90000</v>
          </cell>
          <cell r="C103">
            <v>90000</v>
          </cell>
          <cell r="D103">
            <v>90000</v>
          </cell>
        </row>
        <row r="104">
          <cell r="A104" t="str">
            <v>EQ097</v>
          </cell>
          <cell r="B104">
            <v>90000</v>
          </cell>
          <cell r="C104">
            <v>90000</v>
          </cell>
          <cell r="D104">
            <v>90000</v>
          </cell>
        </row>
        <row r="105">
          <cell r="A105" t="str">
            <v>EQ098</v>
          </cell>
          <cell r="B105">
            <v>90000</v>
          </cell>
          <cell r="C105">
            <v>90000</v>
          </cell>
          <cell r="D105">
            <v>90000</v>
          </cell>
        </row>
      </sheetData>
      <sheetData sheetId="8" refreshError="1">
        <row r="1">
          <cell r="A1" t="str">
            <v>DEPARTAMENTO DE ANTIOQUIA</v>
          </cell>
          <cell r="B1">
            <v>90000</v>
          </cell>
          <cell r="C1">
            <v>90000</v>
          </cell>
          <cell r="D1">
            <v>90000</v>
          </cell>
          <cell r="E1">
            <v>90000</v>
          </cell>
          <cell r="F1">
            <v>90000</v>
          </cell>
          <cell r="G1">
            <v>90000</v>
          </cell>
          <cell r="H1">
            <v>90000</v>
          </cell>
        </row>
        <row r="2">
          <cell r="A2" t="str">
            <v>MUNICIPIO DE PUERTO NARE</v>
          </cell>
          <cell r="B2">
            <v>90000</v>
          </cell>
          <cell r="C2">
            <v>90000</v>
          </cell>
          <cell r="D2">
            <v>90000</v>
          </cell>
          <cell r="E2">
            <v>90000</v>
          </cell>
          <cell r="F2">
            <v>90000</v>
          </cell>
          <cell r="G2">
            <v>90000</v>
          </cell>
          <cell r="H2">
            <v>90000</v>
          </cell>
        </row>
        <row r="3">
          <cell r="A3" t="str">
            <v>PROYECTO: MEJORAMIENTO DE LA RED VIAL TERCIARIA VÍA CORREGIMIENTO LA PESCA – CORREGIMIENTO LA SIERRA CODIGO 05585VT40, DEL MUNICIPIO DE PUERTO NARE</v>
          </cell>
          <cell r="B3">
            <v>90000</v>
          </cell>
          <cell r="C3">
            <v>90000</v>
          </cell>
          <cell r="D3">
            <v>90000</v>
          </cell>
          <cell r="E3">
            <v>90000</v>
          </cell>
          <cell r="F3">
            <v>90000</v>
          </cell>
          <cell r="G3">
            <v>90000</v>
          </cell>
          <cell r="H3">
            <v>90000</v>
          </cell>
        </row>
        <row r="4">
          <cell r="A4">
            <v>90000</v>
          </cell>
          <cell r="B4">
            <v>90000</v>
          </cell>
          <cell r="D4">
            <v>90000</v>
          </cell>
          <cell r="E4">
            <v>90000</v>
          </cell>
          <cell r="F4">
            <v>90000</v>
          </cell>
          <cell r="G4">
            <v>90000</v>
          </cell>
          <cell r="H4">
            <v>90000</v>
          </cell>
        </row>
        <row r="5">
          <cell r="A5" t="str">
            <v>LISTADO DE INSUMOS - MANO DE OBRA</v>
          </cell>
          <cell r="B5">
            <v>90000</v>
          </cell>
          <cell r="C5">
            <v>90000</v>
          </cell>
          <cell r="D5">
            <v>90000</v>
          </cell>
          <cell r="E5">
            <v>90000</v>
          </cell>
          <cell r="F5">
            <v>90000</v>
          </cell>
          <cell r="G5">
            <v>90000</v>
          </cell>
          <cell r="H5">
            <v>90000</v>
          </cell>
        </row>
        <row r="7">
          <cell r="A7" t="str">
            <v>CÓDIGO</v>
          </cell>
          <cell r="B7" t="str">
            <v>CARGO</v>
          </cell>
          <cell r="C7" t="str">
            <v>CLASE</v>
          </cell>
          <cell r="D7" t="str">
            <v>SALARIO MENSUAL</v>
          </cell>
          <cell r="E7" t="str">
            <v>FACTOR PRESTACIONAL</v>
          </cell>
          <cell r="F7" t="str">
            <v>JORNAL</v>
          </cell>
          <cell r="G7" t="str">
            <v>PRESTACIONES</v>
          </cell>
          <cell r="H7" t="str">
            <v>JORNAL TOTAL</v>
          </cell>
        </row>
        <row r="8">
          <cell r="A8" t="str">
            <v>MO001</v>
          </cell>
          <cell r="B8" t="str">
            <v>DIRECTOR DE OBRA</v>
          </cell>
          <cell r="C8" t="str">
            <v>ADMÓN</v>
          </cell>
          <cell r="D8">
            <v>6087124.2000000002</v>
          </cell>
          <cell r="E8">
            <v>1.5</v>
          </cell>
          <cell r="F8">
            <v>200124.63013698629</v>
          </cell>
          <cell r="G8">
            <v>99951.513863013679</v>
          </cell>
          <cell r="H8">
            <v>300076.14399999997</v>
          </cell>
        </row>
        <row r="9">
          <cell r="A9" t="str">
            <v>MO002</v>
          </cell>
          <cell r="B9" t="str">
            <v>DIRECTOR DE INTERVENTORÍA</v>
          </cell>
          <cell r="C9" t="str">
            <v>ADMÓN</v>
          </cell>
          <cell r="D9">
            <v>6087124.2000000002</v>
          </cell>
          <cell r="E9">
            <v>1.5</v>
          </cell>
          <cell r="F9">
            <v>200124.63013698629</v>
          </cell>
          <cell r="G9">
            <v>99951.513863013679</v>
          </cell>
          <cell r="H9">
            <v>300076.14399999997</v>
          </cell>
        </row>
        <row r="10">
          <cell r="A10" t="str">
            <v>MO003</v>
          </cell>
          <cell r="B10" t="str">
            <v>RESIDENTE DE OBRA</v>
          </cell>
          <cell r="C10" t="str">
            <v>ADMÓN</v>
          </cell>
          <cell r="D10">
            <v>4179219.5999999996</v>
          </cell>
          <cell r="E10">
            <v>1.5</v>
          </cell>
          <cell r="F10">
            <v>137399</v>
          </cell>
          <cell r="G10">
            <v>69278.681479452091</v>
          </cell>
          <cell r="H10">
            <v>206677.68147945209</v>
          </cell>
        </row>
        <row r="11">
          <cell r="A11" t="str">
            <v>MO004</v>
          </cell>
          <cell r="B11" t="str">
            <v>RESIDENTE DE INTERVENTORÍA</v>
          </cell>
          <cell r="C11" t="str">
            <v>ADMÓN</v>
          </cell>
          <cell r="D11">
            <v>4179219.5999999996</v>
          </cell>
          <cell r="E11">
            <v>1.5</v>
          </cell>
          <cell r="F11">
            <v>137399</v>
          </cell>
          <cell r="G11">
            <v>69278.681479452091</v>
          </cell>
          <cell r="H11">
            <v>206677.68147945209</v>
          </cell>
        </row>
        <row r="12">
          <cell r="A12" t="str">
            <v>MO005</v>
          </cell>
          <cell r="B12" t="str">
            <v>RESIDENTE AMBIENTAL</v>
          </cell>
          <cell r="C12" t="str">
            <v>ADMÓN</v>
          </cell>
          <cell r="D12">
            <v>3634104</v>
          </cell>
          <cell r="E12">
            <v>1.51</v>
          </cell>
          <cell r="F12">
            <v>119477.39178082191</v>
          </cell>
          <cell r="G12">
            <v>60515.014443835607</v>
          </cell>
          <cell r="H12">
            <v>179992.40622465752</v>
          </cell>
        </row>
        <row r="13">
          <cell r="A13" t="str">
            <v>MO006</v>
          </cell>
          <cell r="B13" t="str">
            <v>RESIDENTE SOCIAL</v>
          </cell>
          <cell r="C13" t="str">
            <v>ADMÓN</v>
          </cell>
          <cell r="D13">
            <v>3634104</v>
          </cell>
          <cell r="E13">
            <v>1.51</v>
          </cell>
          <cell r="F13">
            <v>119477.39178082191</v>
          </cell>
          <cell r="G13">
            <v>60515.014443835607</v>
          </cell>
          <cell r="H13">
            <v>179992.40622465752</v>
          </cell>
        </row>
        <row r="14">
          <cell r="A14" t="str">
            <v>MO007</v>
          </cell>
          <cell r="B14" t="str">
            <v>AUXILIAR DE RESIDENCIA</v>
          </cell>
          <cell r="C14" t="str">
            <v>ADMÓN</v>
          </cell>
          <cell r="D14">
            <v>2725578</v>
          </cell>
          <cell r="E14">
            <v>1.51</v>
          </cell>
          <cell r="F14">
            <v>89608.043835616438</v>
          </cell>
          <cell r="G14">
            <v>45908.903298630117</v>
          </cell>
          <cell r="H14">
            <v>135516.94713424655</v>
          </cell>
        </row>
        <row r="15">
          <cell r="A15" t="str">
            <v>MO008</v>
          </cell>
          <cell r="B15" t="str">
            <v>TECNÓLOGO SST</v>
          </cell>
          <cell r="C15" t="str">
            <v>ADMÓN</v>
          </cell>
          <cell r="D15">
            <v>2089609.7999999998</v>
          </cell>
          <cell r="E15">
            <v>1.52</v>
          </cell>
          <cell r="F15">
            <v>68699.501369863021</v>
          </cell>
          <cell r="G15">
            <v>35684.626169862982</v>
          </cell>
          <cell r="H15">
            <v>104384.127539726</v>
          </cell>
        </row>
        <row r="16">
          <cell r="A16" t="str">
            <v>MO009</v>
          </cell>
          <cell r="B16" t="str">
            <v>ASESOR LEGAL</v>
          </cell>
          <cell r="C16" t="str">
            <v>ADMÓN</v>
          </cell>
          <cell r="D16">
            <v>6087124.2000000002</v>
          </cell>
          <cell r="E16">
            <v>1.5</v>
          </cell>
          <cell r="F16">
            <v>200124.63013698629</v>
          </cell>
          <cell r="G16">
            <v>99951.513863013679</v>
          </cell>
          <cell r="H16">
            <v>300076.14399999997</v>
          </cell>
        </row>
        <row r="17">
          <cell r="A17" t="str">
            <v>MO010</v>
          </cell>
          <cell r="B17" t="str">
            <v>CONTADOR</v>
          </cell>
          <cell r="C17" t="str">
            <v>ADMÓN</v>
          </cell>
          <cell r="D17">
            <v>4179219.5999999996</v>
          </cell>
          <cell r="E17">
            <v>1.5</v>
          </cell>
          <cell r="F17">
            <v>137399</v>
          </cell>
          <cell r="G17">
            <v>69278.681479452091</v>
          </cell>
          <cell r="H17">
            <v>206677.68147945209</v>
          </cell>
        </row>
        <row r="18">
          <cell r="A18" t="str">
            <v>MO011</v>
          </cell>
          <cell r="B18" t="str">
            <v>ALMACENISTA</v>
          </cell>
          <cell r="C18" t="str">
            <v>ADMÓN</v>
          </cell>
          <cell r="D18">
            <v>1680773.1</v>
          </cell>
          <cell r="E18">
            <v>1.64</v>
          </cell>
          <cell r="F18">
            <v>55258.293150684935</v>
          </cell>
          <cell r="G18">
            <v>35212.953424657528</v>
          </cell>
          <cell r="H18">
            <v>90471.246575342462</v>
          </cell>
        </row>
        <row r="19">
          <cell r="A19" t="str">
            <v>MO012</v>
          </cell>
          <cell r="B19" t="str">
            <v>AUXILIAR DE ALMACÉN</v>
          </cell>
          <cell r="C19" t="str">
            <v>ADMÓN</v>
          </cell>
          <cell r="D19">
            <v>1317362.7</v>
          </cell>
          <cell r="E19">
            <v>1.68</v>
          </cell>
          <cell r="F19">
            <v>43310.553424657533</v>
          </cell>
          <cell r="G19">
            <v>29370.506575342464</v>
          </cell>
          <cell r="H19">
            <v>72681.06</v>
          </cell>
        </row>
        <row r="20">
          <cell r="A20" t="str">
            <v>MO013</v>
          </cell>
          <cell r="B20" t="str">
            <v>SECRETARIA</v>
          </cell>
          <cell r="C20" t="str">
            <v>ADMÓN</v>
          </cell>
          <cell r="D20">
            <v>908526</v>
          </cell>
          <cell r="E20">
            <v>1.76</v>
          </cell>
          <cell r="F20">
            <v>29869.347945205478</v>
          </cell>
          <cell r="G20">
            <v>22797.757917808212</v>
          </cell>
          <cell r="H20">
            <v>52667.10586301369</v>
          </cell>
        </row>
        <row r="21">
          <cell r="A21" t="str">
            <v>MO014</v>
          </cell>
          <cell r="B21" t="str">
            <v>MENSAJERO</v>
          </cell>
          <cell r="C21" t="str">
            <v>ADMÓN</v>
          </cell>
          <cell r="D21">
            <v>908526</v>
          </cell>
          <cell r="E21">
            <v>1.76</v>
          </cell>
          <cell r="F21">
            <v>29869.347945205478</v>
          </cell>
          <cell r="G21">
            <v>22797.757917808212</v>
          </cell>
          <cell r="H21">
            <v>52667.10586301369</v>
          </cell>
        </row>
        <row r="22">
          <cell r="A22" t="str">
            <v>MO015</v>
          </cell>
          <cell r="B22" t="str">
            <v>VIGILANTE</v>
          </cell>
          <cell r="C22" t="str">
            <v>ADMÓN</v>
          </cell>
          <cell r="D22">
            <v>908526</v>
          </cell>
          <cell r="E22">
            <v>1.76</v>
          </cell>
          <cell r="F22">
            <v>29869.347945205478</v>
          </cell>
          <cell r="G22">
            <v>22797.757917808212</v>
          </cell>
          <cell r="H22">
            <v>52667.10586301369</v>
          </cell>
        </row>
        <row r="23">
          <cell r="A23" t="str">
            <v>MO016</v>
          </cell>
          <cell r="B23" t="str">
            <v>TOPÓGRAFO</v>
          </cell>
          <cell r="C23" t="str">
            <v>OBRA</v>
          </cell>
          <cell r="D23">
            <v>4360924.8</v>
          </cell>
          <cell r="E23">
            <v>1.51</v>
          </cell>
          <cell r="F23">
            <v>143372.8712328767</v>
          </cell>
          <cell r="G23">
            <v>72944.286224657553</v>
          </cell>
          <cell r="H23">
            <v>216317.15745753425</v>
          </cell>
        </row>
        <row r="24">
          <cell r="A24" t="str">
            <v>MO017</v>
          </cell>
          <cell r="B24" t="str">
            <v>CADENERO 1</v>
          </cell>
          <cell r="C24" t="str">
            <v>OBRA</v>
          </cell>
          <cell r="D24">
            <v>2135036.1</v>
          </cell>
          <cell r="E24">
            <v>1.53</v>
          </cell>
          <cell r="F24">
            <v>70192.967123287672</v>
          </cell>
          <cell r="G24">
            <v>37159.314279452054</v>
          </cell>
          <cell r="H24">
            <v>107352.28140273973</v>
          </cell>
        </row>
        <row r="25">
          <cell r="A25" t="str">
            <v>MO018</v>
          </cell>
          <cell r="B25" t="str">
            <v>CADENERO 2</v>
          </cell>
          <cell r="C25" t="str">
            <v>OBRA</v>
          </cell>
          <cell r="D25">
            <v>1226510.1000000001</v>
          </cell>
          <cell r="E25">
            <v>1.71</v>
          </cell>
          <cell r="F25">
            <v>40323.61917808219</v>
          </cell>
          <cell r="G25">
            <v>28654.280043835628</v>
          </cell>
          <cell r="H25">
            <v>68977.899221917818</v>
          </cell>
        </row>
        <row r="26">
          <cell r="A26" t="str">
            <v>MO019</v>
          </cell>
          <cell r="B26" t="str">
            <v>MAESTRO PRIMERO</v>
          </cell>
          <cell r="C26" t="str">
            <v>OBRA</v>
          </cell>
          <cell r="D26">
            <v>2725578</v>
          </cell>
          <cell r="E26">
            <v>1.52</v>
          </cell>
          <cell r="F26">
            <v>89608.043835616438</v>
          </cell>
          <cell r="G26">
            <v>46653.286860273976</v>
          </cell>
          <cell r="H26">
            <v>136261.33069589041</v>
          </cell>
        </row>
        <row r="27">
          <cell r="A27" t="str">
            <v>MO020</v>
          </cell>
          <cell r="B27" t="str">
            <v>MAESTRO SEGUNDO</v>
          </cell>
          <cell r="C27" t="str">
            <v>OBRA</v>
          </cell>
          <cell r="D27">
            <v>2089609.7999999998</v>
          </cell>
          <cell r="E27">
            <v>1.53</v>
          </cell>
          <cell r="F27">
            <v>68699.501369863021</v>
          </cell>
          <cell r="G27">
            <v>36429.009731506827</v>
          </cell>
          <cell r="H27">
            <v>105128.51110136985</v>
          </cell>
        </row>
        <row r="28">
          <cell r="A28" t="str">
            <v>MO021</v>
          </cell>
          <cell r="B28" t="str">
            <v>OFICIAL ELÉCTRICO</v>
          </cell>
          <cell r="C28" t="str">
            <v>OBRA</v>
          </cell>
          <cell r="D28">
            <v>2498446.5</v>
          </cell>
          <cell r="E28">
            <v>1.52</v>
          </cell>
          <cell r="F28">
            <v>82140.706849315073</v>
          </cell>
          <cell r="G28">
            <v>43001.758389041104</v>
          </cell>
          <cell r="H28">
            <v>125142.46523835618</v>
          </cell>
        </row>
        <row r="29">
          <cell r="A29" t="str">
            <v>MO022</v>
          </cell>
          <cell r="B29" t="str">
            <v>AYUDANTE ELÉCTRICO</v>
          </cell>
          <cell r="C29" t="str">
            <v>OBRA</v>
          </cell>
          <cell r="D29">
            <v>1181083.8</v>
          </cell>
          <cell r="E29">
            <v>1.72</v>
          </cell>
          <cell r="F29">
            <v>38830.153424657532</v>
          </cell>
          <cell r="G29">
            <v>27923.975495890423</v>
          </cell>
          <cell r="H29">
            <v>66754.128920547955</v>
          </cell>
        </row>
        <row r="30">
          <cell r="A30" t="str">
            <v>MO023</v>
          </cell>
          <cell r="B30" t="str">
            <v>OFICIAL PLOMERO</v>
          </cell>
          <cell r="C30" t="str">
            <v>OBRA</v>
          </cell>
          <cell r="D30">
            <v>1817052</v>
          </cell>
          <cell r="E30">
            <v>1.64</v>
          </cell>
          <cell r="F30">
            <v>59738.695890410956</v>
          </cell>
          <cell r="G30">
            <v>38148.252624657551</v>
          </cell>
          <cell r="H30">
            <v>97886.948515068507</v>
          </cell>
        </row>
        <row r="31">
          <cell r="A31" t="str">
            <v>MO024</v>
          </cell>
          <cell r="B31" t="str">
            <v>AYUDANTE PLOMERO</v>
          </cell>
          <cell r="C31" t="str">
            <v>OBRA</v>
          </cell>
          <cell r="D31">
            <v>1090231.2</v>
          </cell>
          <cell r="E31">
            <v>1.74</v>
          </cell>
          <cell r="F31">
            <v>35843.216438356161</v>
          </cell>
          <cell r="G31">
            <v>26463.364405479457</v>
          </cell>
          <cell r="H31">
            <v>62306.580843835618</v>
          </cell>
        </row>
        <row r="32">
          <cell r="A32" t="str">
            <v>MO025</v>
          </cell>
          <cell r="B32" t="str">
            <v>OFICIAL CARPINTERO</v>
          </cell>
          <cell r="C32" t="str">
            <v>OBRA</v>
          </cell>
          <cell r="D32">
            <v>1817052</v>
          </cell>
          <cell r="E32">
            <v>1.64</v>
          </cell>
          <cell r="F32">
            <v>59738.695890410956</v>
          </cell>
          <cell r="G32">
            <v>38148.252624657551</v>
          </cell>
          <cell r="H32">
            <v>97886.948515068507</v>
          </cell>
        </row>
        <row r="33">
          <cell r="A33" t="str">
            <v>MO026</v>
          </cell>
          <cell r="B33" t="str">
            <v>AYUDANTE CARPINTERO</v>
          </cell>
          <cell r="C33" t="str">
            <v>OBRA</v>
          </cell>
          <cell r="D33">
            <v>999378.60000000009</v>
          </cell>
          <cell r="E33">
            <v>1.76</v>
          </cell>
          <cell r="F33">
            <v>32856.282191780825</v>
          </cell>
          <cell r="G33">
            <v>25002.751572602741</v>
          </cell>
          <cell r="H33">
            <v>57859.033764383566</v>
          </cell>
        </row>
        <row r="34">
          <cell r="A34" t="str">
            <v>MO027</v>
          </cell>
          <cell r="B34" t="str">
            <v>OFICIAL PINTOR</v>
          </cell>
          <cell r="C34" t="str">
            <v>OBRA</v>
          </cell>
          <cell r="D34">
            <v>1817052</v>
          </cell>
          <cell r="E34">
            <v>1.64</v>
          </cell>
          <cell r="F34">
            <v>59738.695890410956</v>
          </cell>
          <cell r="G34">
            <v>38148.252624657551</v>
          </cell>
          <cell r="H34">
            <v>97886.948515068507</v>
          </cell>
        </row>
        <row r="35">
          <cell r="A35" t="str">
            <v>MO028</v>
          </cell>
          <cell r="B35" t="str">
            <v>OFICIAL DE OBRA BLANCA</v>
          </cell>
          <cell r="C35" t="str">
            <v>OBRA</v>
          </cell>
          <cell r="D35">
            <v>1817052</v>
          </cell>
          <cell r="E35">
            <v>1.64</v>
          </cell>
          <cell r="F35">
            <v>59738.695890410956</v>
          </cell>
          <cell r="G35">
            <v>38148.252624657551</v>
          </cell>
          <cell r="H35">
            <v>97886.948515068507</v>
          </cell>
        </row>
        <row r="36">
          <cell r="A36" t="str">
            <v>MO029</v>
          </cell>
          <cell r="B36" t="str">
            <v>OFICIAL DE OBRA NEGRA</v>
          </cell>
          <cell r="C36" t="str">
            <v>OBRA</v>
          </cell>
          <cell r="D36">
            <v>1817052</v>
          </cell>
          <cell r="E36">
            <v>1.64</v>
          </cell>
          <cell r="F36">
            <v>59738.695890410956</v>
          </cell>
          <cell r="G36">
            <v>38148.252624657551</v>
          </cell>
          <cell r="H36">
            <v>97886.948515068507</v>
          </cell>
        </row>
        <row r="37">
          <cell r="A37" t="str">
            <v>MO030</v>
          </cell>
          <cell r="B37" t="str">
            <v>OFICIAL HIERRO</v>
          </cell>
          <cell r="C37" t="str">
            <v>OBRA</v>
          </cell>
          <cell r="D37">
            <v>1817052</v>
          </cell>
          <cell r="E37">
            <v>1.64</v>
          </cell>
          <cell r="F37">
            <v>59738.695890410956</v>
          </cell>
          <cell r="G37">
            <v>38148.252624657551</v>
          </cell>
          <cell r="H37">
            <v>97886.948515068507</v>
          </cell>
        </row>
        <row r="38">
          <cell r="A38" t="str">
            <v>MO031</v>
          </cell>
          <cell r="B38" t="str">
            <v>AYUDANTE ENTENDIDO</v>
          </cell>
          <cell r="C38" t="str">
            <v>OBRA</v>
          </cell>
          <cell r="D38">
            <v>1181083.8</v>
          </cell>
          <cell r="E38">
            <v>1.72</v>
          </cell>
          <cell r="F38">
            <v>38830.153424657532</v>
          </cell>
          <cell r="G38">
            <v>27923.975495890423</v>
          </cell>
          <cell r="H38">
            <v>66754.128920547955</v>
          </cell>
        </row>
        <row r="39">
          <cell r="A39" t="str">
            <v>MO032</v>
          </cell>
          <cell r="B39" t="str">
            <v>AYUDANTE RASO</v>
          </cell>
          <cell r="C39" t="str">
            <v>OBRA</v>
          </cell>
          <cell r="D39">
            <v>908526</v>
          </cell>
          <cell r="E39">
            <v>1.79</v>
          </cell>
          <cell r="F39">
            <v>29869.347945205478</v>
          </cell>
          <cell r="G39">
            <v>23542.14147945205</v>
          </cell>
          <cell r="H39">
            <v>53411.489424657528</v>
          </cell>
        </row>
        <row r="40">
          <cell r="A40" t="str">
            <v>MO033</v>
          </cell>
          <cell r="B40" t="str">
            <v>OPERADOR EQUIPO LIVIANO</v>
          </cell>
          <cell r="C40" t="str">
            <v>OBRA</v>
          </cell>
          <cell r="D40">
            <v>1181083.8</v>
          </cell>
          <cell r="E40">
            <v>1.72</v>
          </cell>
          <cell r="F40">
            <v>38830.153424657532</v>
          </cell>
          <cell r="G40">
            <v>27923.975495890423</v>
          </cell>
          <cell r="H40">
            <v>66754.128920547955</v>
          </cell>
        </row>
        <row r="41">
          <cell r="A41" t="str">
            <v>MO034</v>
          </cell>
          <cell r="B41" t="str">
            <v>OPERADOR EQUIPO MEDIANO</v>
          </cell>
          <cell r="C41" t="str">
            <v>OBRA</v>
          </cell>
          <cell r="D41">
            <v>2044183.5</v>
          </cell>
          <cell r="E41">
            <v>1.53</v>
          </cell>
          <cell r="F41">
            <v>67206.032876712328</v>
          </cell>
          <cell r="G41">
            <v>35698.704186301344</v>
          </cell>
          <cell r="H41">
            <v>102904.73706301367</v>
          </cell>
        </row>
        <row r="42">
          <cell r="A42" t="str">
            <v>MO035</v>
          </cell>
          <cell r="B42" t="str">
            <v>OPERADOR EQUIPO PESADO</v>
          </cell>
          <cell r="C42" t="str">
            <v>OBRA</v>
          </cell>
          <cell r="D42">
            <v>2907283.2</v>
          </cell>
          <cell r="E42">
            <v>1.52</v>
          </cell>
          <cell r="F42">
            <v>95581.912328767125</v>
          </cell>
          <cell r="G42">
            <v>49574.509786301351</v>
          </cell>
          <cell r="H42">
            <v>145156.42211506848</v>
          </cell>
        </row>
        <row r="43">
          <cell r="A43" t="str">
            <v>MO036</v>
          </cell>
          <cell r="B43" t="str">
            <v>AUXILIAR HERRAMIENTA</v>
          </cell>
          <cell r="C43" t="str">
            <v>OBRA</v>
          </cell>
          <cell r="D43">
            <v>908526</v>
          </cell>
          <cell r="E43">
            <v>1.79</v>
          </cell>
          <cell r="F43">
            <v>29869.347945205478</v>
          </cell>
          <cell r="G43">
            <v>23542.14147945205</v>
          </cell>
          <cell r="H43">
            <v>53411.489424657528</v>
          </cell>
        </row>
        <row r="44">
          <cell r="A44" t="str">
            <v>MO037</v>
          </cell>
          <cell r="B44" t="str">
            <v>PATIERO</v>
          </cell>
          <cell r="C44" t="str">
            <v>OBRA</v>
          </cell>
          <cell r="D44">
            <v>908526</v>
          </cell>
          <cell r="E44">
            <v>1.79</v>
          </cell>
          <cell r="F44">
            <v>29869.347945205478</v>
          </cell>
          <cell r="G44">
            <v>23542.14147945205</v>
          </cell>
          <cell r="H44">
            <v>53411.489424657528</v>
          </cell>
        </row>
        <row r="45">
          <cell r="A45" t="str">
            <v>MO038</v>
          </cell>
          <cell r="B45" t="str">
            <v>AUXILIAR PARE-SIGA</v>
          </cell>
          <cell r="C45" t="str">
            <v>OBRA</v>
          </cell>
          <cell r="D45">
            <v>908526</v>
          </cell>
          <cell r="E45">
            <v>1.79</v>
          </cell>
          <cell r="F45">
            <v>29869.347945205478</v>
          </cell>
          <cell r="G45">
            <v>23542.14147945205</v>
          </cell>
          <cell r="H45">
            <v>53411.489424657528</v>
          </cell>
        </row>
        <row r="46">
          <cell r="A46" t="str">
            <v>MO039</v>
          </cell>
          <cell r="B46" t="str">
            <v>INGENIERO SIG</v>
          </cell>
          <cell r="C46" t="str">
            <v>ADMÓN</v>
          </cell>
          <cell r="D46">
            <v>4542630</v>
          </cell>
          <cell r="E46">
            <v>1.5</v>
          </cell>
          <cell r="F46">
            <v>149346.73972602739</v>
          </cell>
          <cell r="G46">
            <v>75121.125589041156</v>
          </cell>
          <cell r="H46">
            <v>224467.86531506854</v>
          </cell>
        </row>
        <row r="47">
          <cell r="A47" t="str">
            <v>MO040</v>
          </cell>
          <cell r="B47" t="str">
            <v>TECNÓLOGO SIG</v>
          </cell>
          <cell r="C47" t="str">
            <v>ADMÓN</v>
          </cell>
          <cell r="D47">
            <v>2089609.7999999998</v>
          </cell>
          <cell r="E47">
            <v>1.52</v>
          </cell>
          <cell r="F47">
            <v>68699.501369863021</v>
          </cell>
          <cell r="G47">
            <v>35684.626169862982</v>
          </cell>
          <cell r="H47">
            <v>104384.127539726</v>
          </cell>
        </row>
        <row r="48">
          <cell r="A48" t="str">
            <v>MO041</v>
          </cell>
          <cell r="B48" t="str">
            <v>DIRECTOR DE CONSULTORÍA</v>
          </cell>
          <cell r="C48" t="str">
            <v>ADMÓN</v>
          </cell>
          <cell r="D48">
            <v>6087124.2000000002</v>
          </cell>
          <cell r="E48">
            <v>1.5</v>
          </cell>
          <cell r="F48">
            <v>200124.63013698629</v>
          </cell>
          <cell r="G48">
            <v>99951.513863013679</v>
          </cell>
          <cell r="H48">
            <v>300076.14399999997</v>
          </cell>
        </row>
        <row r="49">
          <cell r="A49" t="str">
            <v>MO042</v>
          </cell>
          <cell r="B49" t="str">
            <v>DIBUJANTE</v>
          </cell>
          <cell r="C49" t="str">
            <v>ADMÓN</v>
          </cell>
          <cell r="D49">
            <v>2089609.7999999998</v>
          </cell>
          <cell r="E49">
            <v>1.52</v>
          </cell>
          <cell r="F49">
            <v>68699.501369863021</v>
          </cell>
          <cell r="G49">
            <v>35684.626169862982</v>
          </cell>
          <cell r="H49">
            <v>104384.127539726</v>
          </cell>
        </row>
        <row r="50">
          <cell r="A50" t="str">
            <v>MO043</v>
          </cell>
          <cell r="B50" t="str">
            <v>INGENIERO ESPECIALISTA GEOTECNIA</v>
          </cell>
          <cell r="C50" t="str">
            <v>ADMÓN</v>
          </cell>
          <cell r="D50">
            <v>5451156</v>
          </cell>
          <cell r="E50">
            <v>1.5</v>
          </cell>
          <cell r="F50">
            <v>179216.08767123288</v>
          </cell>
          <cell r="G50">
            <v>89727.236734246544</v>
          </cell>
          <cell r="H50">
            <v>268943.32440547942</v>
          </cell>
        </row>
        <row r="51">
          <cell r="A51" t="str">
            <v>MO044</v>
          </cell>
          <cell r="B51" t="str">
            <v>GEÓLOGO</v>
          </cell>
          <cell r="C51" t="str">
            <v>ADMÓN</v>
          </cell>
          <cell r="D51">
            <v>4996893</v>
          </cell>
          <cell r="E51">
            <v>1.5</v>
          </cell>
          <cell r="F51">
            <v>164281.41369863015</v>
          </cell>
          <cell r="G51">
            <v>82424.182531506871</v>
          </cell>
          <cell r="H51">
            <v>246705.59623013702</v>
          </cell>
        </row>
        <row r="52">
          <cell r="A52" t="str">
            <v>MO045</v>
          </cell>
          <cell r="B52" t="str">
            <v xml:space="preserve">ARQUITECTO ESPECIALISTA URBANISMO </v>
          </cell>
          <cell r="C52" t="str">
            <v>ADMÓN</v>
          </cell>
          <cell r="D52">
            <v>5451156</v>
          </cell>
          <cell r="E52">
            <v>1.5</v>
          </cell>
          <cell r="F52">
            <v>179216.08767123288</v>
          </cell>
          <cell r="G52">
            <v>89727.236734246544</v>
          </cell>
          <cell r="H52">
            <v>268943.32440547942</v>
          </cell>
        </row>
        <row r="53">
          <cell r="A53" t="str">
            <v>MO046</v>
          </cell>
          <cell r="B53" t="str">
            <v>ARQUITECTO ESPECIALISTA PAISAJISMO</v>
          </cell>
          <cell r="C53" t="str">
            <v>ADMÓN</v>
          </cell>
          <cell r="D53">
            <v>5451156</v>
          </cell>
          <cell r="E53">
            <v>1.5</v>
          </cell>
          <cell r="F53">
            <v>179216.08767123288</v>
          </cell>
          <cell r="G53">
            <v>89727.236734246544</v>
          </cell>
          <cell r="H53">
            <v>268943.32440547942</v>
          </cell>
        </row>
        <row r="54">
          <cell r="A54" t="str">
            <v>MO047</v>
          </cell>
          <cell r="B54" t="str">
            <v>ARQUITECTO DISEÑADOR</v>
          </cell>
          <cell r="C54" t="str">
            <v>ADMÓN</v>
          </cell>
          <cell r="D54">
            <v>4996893</v>
          </cell>
          <cell r="E54">
            <v>1.5</v>
          </cell>
          <cell r="F54">
            <v>164281.41369863015</v>
          </cell>
          <cell r="G54">
            <v>82424.182531506871</v>
          </cell>
          <cell r="H54">
            <v>246705.59623013702</v>
          </cell>
        </row>
        <row r="55">
          <cell r="A55" t="str">
            <v>MO048</v>
          </cell>
          <cell r="B55" t="str">
            <v>INGENIERO ESPECIALISTA ESTRUCTURAL</v>
          </cell>
          <cell r="C55" t="str">
            <v>ADMÓN</v>
          </cell>
          <cell r="D55">
            <v>5451156</v>
          </cell>
          <cell r="E55">
            <v>1.5</v>
          </cell>
          <cell r="F55">
            <v>179216.08767123288</v>
          </cell>
          <cell r="G55">
            <v>89727.236734246544</v>
          </cell>
          <cell r="H55">
            <v>268943.32440547942</v>
          </cell>
        </row>
        <row r="56">
          <cell r="A56" t="str">
            <v>MO049</v>
          </cell>
          <cell r="B56" t="str">
            <v>INGENIERO REVISOR ESTRUCTURAL</v>
          </cell>
          <cell r="C56" t="str">
            <v>ADMÓN</v>
          </cell>
          <cell r="D56">
            <v>5451156</v>
          </cell>
          <cell r="E56">
            <v>1.5</v>
          </cell>
          <cell r="F56">
            <v>179216.08767123288</v>
          </cell>
          <cell r="G56">
            <v>89727.236734246544</v>
          </cell>
          <cell r="H56">
            <v>268943.32440547942</v>
          </cell>
        </row>
        <row r="57">
          <cell r="A57" t="str">
            <v>MO050</v>
          </cell>
          <cell r="B57" t="str">
            <v>INGENIERO ESPECIALISTA HIDRÁULICO</v>
          </cell>
          <cell r="C57" t="str">
            <v>ADMÓN</v>
          </cell>
          <cell r="D57">
            <v>5451156</v>
          </cell>
          <cell r="E57">
            <v>1.5</v>
          </cell>
          <cell r="F57">
            <v>179216.08767123288</v>
          </cell>
          <cell r="G57">
            <v>89727.236734246544</v>
          </cell>
          <cell r="H57">
            <v>268943.32440547942</v>
          </cell>
        </row>
        <row r="58">
          <cell r="A58" t="str">
            <v>MO051</v>
          </cell>
          <cell r="B58" t="str">
            <v>INGENIERO ELECTRICISTA</v>
          </cell>
          <cell r="C58" t="str">
            <v>ADMÓN</v>
          </cell>
          <cell r="D58">
            <v>4996893</v>
          </cell>
          <cell r="E58">
            <v>1.5</v>
          </cell>
          <cell r="F58">
            <v>164281.41369863015</v>
          </cell>
          <cell r="G58">
            <v>82424.182531506871</v>
          </cell>
          <cell r="H58">
            <v>246705.59623013702</v>
          </cell>
        </row>
        <row r="59">
          <cell r="A59" t="str">
            <v>MO052</v>
          </cell>
          <cell r="B59" t="str">
            <v>INGENIERO AMBIENTAL</v>
          </cell>
          <cell r="C59" t="str">
            <v>ADMÓN</v>
          </cell>
          <cell r="D59">
            <v>4996893</v>
          </cell>
          <cell r="E59">
            <v>1.5</v>
          </cell>
          <cell r="F59">
            <v>164281.41369863015</v>
          </cell>
          <cell r="G59">
            <v>82424.182531506871</v>
          </cell>
          <cell r="H59">
            <v>246705.59623013702</v>
          </cell>
        </row>
        <row r="60">
          <cell r="A60" t="str">
            <v>MO053</v>
          </cell>
          <cell r="B60" t="str">
            <v>INGENIERO FORESTAL</v>
          </cell>
          <cell r="C60" t="str">
            <v>ADMÓN</v>
          </cell>
          <cell r="D60">
            <v>4996893</v>
          </cell>
          <cell r="E60">
            <v>1.5</v>
          </cell>
          <cell r="F60">
            <v>164281.41369863015</v>
          </cell>
          <cell r="G60">
            <v>82424.182531506871</v>
          </cell>
          <cell r="H60">
            <v>246705.59623013702</v>
          </cell>
        </row>
        <row r="61">
          <cell r="A61" t="str">
            <v>MO054</v>
          </cell>
          <cell r="B61" t="str">
            <v>TÉCNICO AMBIENTAL</v>
          </cell>
          <cell r="C61" t="str">
            <v>ADMÓN</v>
          </cell>
          <cell r="D61">
            <v>1817052</v>
          </cell>
          <cell r="E61">
            <v>1.63</v>
          </cell>
          <cell r="F61">
            <v>59738.695890410956</v>
          </cell>
          <cell r="G61">
            <v>37403.869063013706</v>
          </cell>
          <cell r="H61">
            <v>97142.564953424662</v>
          </cell>
        </row>
        <row r="62">
          <cell r="A62">
            <v>97142.5625</v>
          </cell>
          <cell r="B62" t="str">
            <v/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A63">
            <v>97142.5625</v>
          </cell>
          <cell r="B63" t="str">
            <v/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INICIALES"/>
      <sheetName val="PRESUPUESTO"/>
      <sheetName val="APU"/>
      <sheetName val="POLIZAS OBRA"/>
      <sheetName val="AIU"/>
      <sheetName val="INSUMOS MATERIALES"/>
      <sheetName val="INSUMOS EQUIPOS"/>
      <sheetName val="INSUMOS TRANSPORTES"/>
      <sheetName val="INSUMOS SERVICIOS"/>
      <sheetName val="INSUMOS MANO DE OBRA"/>
      <sheetName val="1.1"/>
      <sheetName val="2.6"/>
      <sheetName val="4.1.54"/>
      <sheetName val="6.1.24.1"/>
      <sheetName val="6.1.18"/>
      <sheetName val="6.2.10"/>
      <sheetName val="DOSIFICACION_CONCRETO"/>
      <sheetName val="APU AUXILIARES"/>
      <sheetName val="Hoja5"/>
      <sheetName val="Hoja5 (2)"/>
      <sheetName val="DATOSINICIALES"/>
    </sheetNames>
    <sheetDataSet>
      <sheetData sheetId="0">
        <row r="2">
          <cell r="B2" t="str">
            <v>MUNICIPIO DE DABEIBA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5D6522-A17D-4677-B8FC-FBF1D43B171E}" name="Tabla32" displayName="Tabla32" ref="A4:F37" totalsRowShown="0" headerRowDxfId="9" dataDxfId="8" tableBorderDxfId="7">
  <autoFilter ref="A4:F37" xr:uid="{00000000-0009-0000-0100-000003000000}"/>
  <tableColumns count="6">
    <tableColumn id="1" xr3:uid="{5BC2AA7E-B43F-4599-8E23-74225B379F07}" name="ITEM" dataDxfId="6"/>
    <tableColumn id="2" xr3:uid="{BF8FC743-A6B1-41E9-9035-FC286A2ABB37}" name="DESCRIPCION" dataDxfId="5"/>
    <tableColumn id="3" xr3:uid="{9BB41D82-2352-4445-9932-4C47FCB87BA5}" name="UNIDAD" dataDxfId="4"/>
    <tableColumn id="4" xr3:uid="{45493B57-5412-4A0E-957F-7A4A57035495}" name="CANTIDAD" dataDxfId="3"/>
    <tableColumn id="5" xr3:uid="{E2201A41-8674-4D7B-9663-4F7CDB24AECB}" name="V. UNITARIO" dataDxfId="2"/>
    <tableColumn id="6" xr3:uid="{5949AC21-3A04-4FEF-8063-63B7E8C69C4B}" name="V. SUBTOTAL" dataDxfId="1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a3" displayName="Tabla3" ref="A4:F38" totalsRowShown="0" headerRowDxfId="32" dataDxfId="31" tableBorderDxfId="30">
  <autoFilter ref="A4:F38" xr:uid="{00000000-0009-0000-0100-000003000000}"/>
  <tableColumns count="6">
    <tableColumn id="1" xr3:uid="{00000000-0010-0000-0000-000001000000}" name="ITEM" dataDxfId="29"/>
    <tableColumn id="2" xr3:uid="{00000000-0010-0000-0000-000002000000}" name="DESCRIPCION" dataDxfId="28"/>
    <tableColumn id="3" xr3:uid="{00000000-0010-0000-0000-000003000000}" name="UNIDAD" dataDxfId="27"/>
    <tableColumn id="4" xr3:uid="{00000000-0010-0000-0000-000004000000}" name="CANTIDAD" dataDxfId="26"/>
    <tableColumn id="5" xr3:uid="{00000000-0010-0000-0000-000005000000}" name="V. UNITARIO" dataDxfId="25"/>
    <tableColumn id="6" xr3:uid="{00000000-0010-0000-0000-000006000000}" name="V. SUBTOTAL" dataDxfId="24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DOSIFICACION" displayName="DOSIFICACION" ref="A4:L16" totalsRowShown="0" headerRowDxfId="23" dataDxfId="22">
  <autoFilter ref="A4:L16" xr:uid="{00000000-0009-0000-0100-000004000000}"/>
  <tableColumns count="12">
    <tableColumn id="1" xr3:uid="{00000000-0010-0000-0100-000001000000}" name="CEMENTO" dataDxfId="21"/>
    <tableColumn id="2" xr3:uid="{00000000-0010-0000-0100-000002000000}" name="ARENA" dataDxfId="20"/>
    <tableColumn id="3" xr3:uid="{00000000-0010-0000-0100-000003000000}" name="GRAVA" dataDxfId="19"/>
    <tableColumn id="4" xr3:uid="{00000000-0010-0000-0100-000004000000}" name="DOSIFICACIÓN" dataDxfId="18"/>
    <tableColumn id="5" xr3:uid="{00000000-0010-0000-0100-000005000000}" name="Kg/cm2" dataDxfId="17"/>
    <tableColumn id="6" xr3:uid="{00000000-0010-0000-0100-000006000000}" name="Psi" dataDxfId="16">
      <calculatedColumnFormula>ROUND(DOSIFICACION[[#This Row],[Kg/cm2]]*0.98*14.5,0)</calculatedColumnFormula>
    </tableColumn>
    <tableColumn id="7" xr3:uid="{00000000-0010-0000-0100-000007000000}" name="Mpa" dataDxfId="15">
      <calculatedColumnFormula>ROUND(DOSIFICACION[[#This Row],[Kg/cm2]]*0.98*0.1,0)</calculatedColumnFormula>
    </tableColumn>
    <tableColumn id="8" xr3:uid="{00000000-0010-0000-0100-000008000000}" name="Kg" dataDxfId="14"/>
    <tableColumn id="9" xr3:uid="{00000000-0010-0000-0100-000009000000}" name="Bolsa(50kg)" dataDxfId="13">
      <calculatedColumnFormula>ROUND(DOSIFICACION[[#This Row],[Kg]]/50,1)</calculatedColumnFormula>
    </tableColumn>
    <tableColumn id="10" xr3:uid="{00000000-0010-0000-0100-00000A000000}" name="M3" dataDxfId="12"/>
    <tableColumn id="11" xr3:uid="{00000000-0010-0000-0100-00000B000000}" name="M32" dataDxfId="11"/>
    <tableColumn id="12" xr3:uid="{00000000-0010-0000-0100-00000C000000}" name="Lts" dataDxfId="1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estatuto.co/?e=1460" TargetMode="External"/><Relationship Id="rId1" Type="http://schemas.openxmlformats.org/officeDocument/2006/relationships/hyperlink" Target="https://www.funcionpublica.gov.co/eva/gestornormativo/norma.php?i=5536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6"/>
  <sheetViews>
    <sheetView view="pageBreakPreview" zoomScale="60" zoomScaleNormal="60" workbookViewId="0">
      <selection activeCell="B8" sqref="B8"/>
    </sheetView>
  </sheetViews>
  <sheetFormatPr baseColWidth="10" defaultRowHeight="15"/>
  <cols>
    <col min="1" max="1" width="57.42578125" customWidth="1"/>
    <col min="2" max="2" width="56.5703125" customWidth="1"/>
    <col min="3" max="3" width="55.5703125" customWidth="1"/>
    <col min="5" max="5" width="23" customWidth="1"/>
  </cols>
  <sheetData>
    <row r="1" spans="1:5" ht="26.25">
      <c r="B1" s="120" t="s">
        <v>294</v>
      </c>
    </row>
    <row r="2" spans="1:5" ht="21">
      <c r="B2" s="121" t="s">
        <v>432</v>
      </c>
    </row>
    <row r="3" spans="1:5" ht="73.900000000000006" customHeight="1">
      <c r="B3" s="136" t="str">
        <f>B7</f>
        <v>REPARACION DE PUENTE DE MADERA PARA CAMINOS DE HERRADURA QUE CONECTA LA VEREDA CHAMBUSCADO CON LA VEREDA LA  ARGELIA  Y DEMAS VEREDAS VECINAS DEL  MUNICIPIO DE DABEIBA ANTIOQUIA.</v>
      </c>
    </row>
    <row r="4" spans="1:5" ht="7.15" customHeight="1">
      <c r="B4" s="106"/>
    </row>
    <row r="5" spans="1:5">
      <c r="B5" s="122" t="s">
        <v>434</v>
      </c>
    </row>
    <row r="6" spans="1:5">
      <c r="A6" s="127" t="s">
        <v>433</v>
      </c>
      <c r="B6" s="135" t="s">
        <v>432</v>
      </c>
      <c r="C6" s="125" t="s">
        <v>431</v>
      </c>
    </row>
    <row r="7" spans="1:5" ht="57.6" customHeight="1">
      <c r="A7" s="127" t="s">
        <v>430</v>
      </c>
      <c r="B7" s="253" t="s">
        <v>912</v>
      </c>
      <c r="C7" s="125" t="s">
        <v>429</v>
      </c>
    </row>
    <row r="8" spans="1:5" ht="30">
      <c r="A8" s="127" t="s">
        <v>428</v>
      </c>
      <c r="B8" s="126" t="s">
        <v>791</v>
      </c>
      <c r="C8" s="125" t="s">
        <v>427</v>
      </c>
    </row>
    <row r="9" spans="1:5">
      <c r="A9" s="127" t="s">
        <v>426</v>
      </c>
      <c r="B9" s="126" t="s">
        <v>792</v>
      </c>
      <c r="C9" s="125" t="s">
        <v>425</v>
      </c>
    </row>
    <row r="10" spans="1:5" ht="48.6" customHeight="1">
      <c r="A10" s="127" t="s">
        <v>424</v>
      </c>
      <c r="B10" s="134" t="s">
        <v>793</v>
      </c>
      <c r="C10" s="125" t="s">
        <v>423</v>
      </c>
    </row>
    <row r="11" spans="1:5" ht="30">
      <c r="A11" s="127" t="s">
        <v>422</v>
      </c>
      <c r="B11" s="126" t="s">
        <v>790</v>
      </c>
      <c r="C11" s="125" t="s">
        <v>421</v>
      </c>
    </row>
    <row r="12" spans="1:5">
      <c r="A12" s="127" t="s">
        <v>420</v>
      </c>
      <c r="B12" s="133">
        <v>1423500</v>
      </c>
      <c r="C12" s="125"/>
    </row>
    <row r="13" spans="1:5">
      <c r="A13" s="127" t="s">
        <v>419</v>
      </c>
      <c r="B13" s="133">
        <v>200000</v>
      </c>
      <c r="C13" s="125"/>
    </row>
    <row r="14" spans="1:5" ht="14.45" customHeight="1">
      <c r="A14" s="127" t="s">
        <v>418</v>
      </c>
      <c r="B14" s="126" t="s">
        <v>395</v>
      </c>
      <c r="C14" s="322" t="s">
        <v>417</v>
      </c>
    </row>
    <row r="15" spans="1:5">
      <c r="A15" s="127" t="s">
        <v>416</v>
      </c>
      <c r="B15" s="126" t="s">
        <v>395</v>
      </c>
      <c r="C15" s="322"/>
    </row>
    <row r="16" spans="1:5" ht="30">
      <c r="A16" s="127" t="s">
        <v>415</v>
      </c>
      <c r="B16" s="126" t="s">
        <v>414</v>
      </c>
      <c r="C16" s="132" t="s">
        <v>413</v>
      </c>
      <c r="E16" s="131"/>
    </row>
    <row r="17" spans="1:3">
      <c r="A17" s="127" t="s">
        <v>412</v>
      </c>
      <c r="B17" s="130">
        <f>+IF(B16="I",0.522%,IF(B16="II",1.044%,IF(B16="III",2.436%,IF(B16="IV",4.35%,6.96%))))</f>
        <v>6.9599999999999995E-2</v>
      </c>
      <c r="C17" s="125"/>
    </row>
    <row r="18" spans="1:3">
      <c r="A18" s="127" t="s">
        <v>411</v>
      </c>
      <c r="B18" s="129">
        <v>1</v>
      </c>
      <c r="C18" s="125" t="s">
        <v>410</v>
      </c>
    </row>
    <row r="19" spans="1:3" ht="30">
      <c r="A19" s="127" t="s">
        <v>409</v>
      </c>
      <c r="B19" s="128">
        <v>10</v>
      </c>
      <c r="C19" s="125" t="s">
        <v>408</v>
      </c>
    </row>
    <row r="20" spans="1:3" ht="30">
      <c r="A20" s="127" t="s">
        <v>407</v>
      </c>
      <c r="B20" s="128">
        <v>10</v>
      </c>
      <c r="C20" s="125" t="s">
        <v>406</v>
      </c>
    </row>
    <row r="21" spans="1:3" ht="67.150000000000006" customHeight="1">
      <c r="A21" s="127" t="s">
        <v>405</v>
      </c>
      <c r="B21" s="128">
        <v>16</v>
      </c>
      <c r="C21" s="125" t="s">
        <v>403</v>
      </c>
    </row>
    <row r="22" spans="1:3" ht="52.9" customHeight="1">
      <c r="A22" s="127" t="s">
        <v>404</v>
      </c>
      <c r="B22" s="128">
        <v>18</v>
      </c>
      <c r="C22" s="125" t="s">
        <v>403</v>
      </c>
    </row>
    <row r="23" spans="1:3" ht="30">
      <c r="A23" s="127" t="s">
        <v>402</v>
      </c>
      <c r="B23" s="128">
        <v>18</v>
      </c>
      <c r="C23" s="125" t="s">
        <v>401</v>
      </c>
    </row>
    <row r="24" spans="1:3" ht="30">
      <c r="A24" s="127" t="s">
        <v>400</v>
      </c>
      <c r="B24" s="128">
        <v>18</v>
      </c>
      <c r="C24" s="125" t="s">
        <v>399</v>
      </c>
    </row>
    <row r="25" spans="1:3" ht="30">
      <c r="A25" s="127" t="s">
        <v>398</v>
      </c>
      <c r="B25" s="128"/>
      <c r="C25" s="125" t="s">
        <v>397</v>
      </c>
    </row>
    <row r="26" spans="1:3" ht="45">
      <c r="A26" s="127" t="s">
        <v>396</v>
      </c>
      <c r="B26" s="126" t="s">
        <v>395</v>
      </c>
      <c r="C26" s="125" t="s">
        <v>394</v>
      </c>
    </row>
    <row r="29" spans="1:3">
      <c r="A29" s="323"/>
      <c r="B29" s="323"/>
    </row>
    <row r="30" spans="1:3" ht="109.15" customHeight="1">
      <c r="A30" s="323"/>
      <c r="B30" s="323"/>
    </row>
    <row r="31" spans="1:3">
      <c r="A31" s="3" t="s">
        <v>393</v>
      </c>
    </row>
    <row r="32" spans="1:3">
      <c r="A32" t="s">
        <v>392</v>
      </c>
    </row>
    <row r="46" spans="1:2" ht="16.5">
      <c r="A46" s="124" t="s">
        <v>391</v>
      </c>
      <c r="B46" s="123" t="s">
        <v>390</v>
      </c>
    </row>
  </sheetData>
  <protectedRanges>
    <protectedRange sqref="B6:B11 B14:B16 B18:B26" name="Rango1"/>
  </protectedRanges>
  <mergeCells count="2">
    <mergeCell ref="C14:C15"/>
    <mergeCell ref="A29:B30"/>
  </mergeCells>
  <dataValidations count="4">
    <dataValidation type="list" allowBlank="1" showInputMessage="1" showErrorMessage="1" error="DEBE COLOCARSE UNO DE LOS NIVELES DE RIESGO: I, II, III, IV O V" sqref="B16" xr:uid="{00000000-0002-0000-0000-000000000000}">
      <formula1>"I,II,III,IV,V"</formula1>
    </dataValidation>
    <dataValidation type="list" allowBlank="1" showInputMessage="1" showErrorMessage="1" error="SI O NO" sqref="B14:B15 B26" xr:uid="{00000000-0002-0000-0000-000001000000}">
      <formula1>"SI,NO"</formula1>
    </dataValidation>
    <dataValidation type="list" allowBlank="1" showInputMessage="1" showErrorMessage="1" sqref="B6" xr:uid="{00000000-0002-0000-0000-000002000000}">
      <formula1>ENTIDADES</formula1>
    </dataValidation>
    <dataValidation type="whole" operator="greaterThanOrEqual" allowBlank="1" showInputMessage="1" showErrorMessage="1" sqref="B12:B13" xr:uid="{00000000-0002-0000-0000-000003000000}">
      <formula1>0</formula1>
    </dataValidation>
  </dataValidations>
  <hyperlinks>
    <hyperlink ref="C16" r:id="rId1" display="Ver " xr:uid="{00000000-0004-0000-0000-000000000000}"/>
    <hyperlink ref="C14:C15" r:id="rId2" display="Ver artículo 114-1 del Estatuto Tributario. Cabe aclarar que, al momento de proyectar los documentos del proceso de selección, deberá incluirse el método o procedimiento mediante el cual la Administración se asegurará de que, si el contratista elegido es de naturaleza contraria a esta decisión, el equilibrio contractual se encuentre garantizado." xr:uid="{00000000-0004-0000-0000-000001000000}"/>
  </hyperlinks>
  <pageMargins left="0.7" right="0.7" top="0.75" bottom="0.75" header="0.3" footer="0.3"/>
  <pageSetup scale="68" orientation="portrait" r:id="rId3"/>
  <colBreaks count="1" manualBreakCount="1">
    <brk id="2" max="36" man="1"/>
  </colBreaks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A1680-887C-4F61-8402-C51E88A0F068}">
  <dimension ref="A1:P73"/>
  <sheetViews>
    <sheetView tabSelected="1" zoomScaleNormal="100" zoomScaleSheetLayoutView="100" workbookViewId="0">
      <selection activeCell="B38" sqref="B38:B42"/>
    </sheetView>
  </sheetViews>
  <sheetFormatPr baseColWidth="10" defaultRowHeight="15"/>
  <cols>
    <col min="1" max="1" width="11.85546875" customWidth="1"/>
    <col min="2" max="2" width="49.7109375" customWidth="1"/>
    <col min="3" max="3" width="13.42578125" customWidth="1"/>
    <col min="4" max="4" width="14.140625" customWidth="1"/>
    <col min="5" max="5" width="17" customWidth="1"/>
    <col min="6" max="6" width="23.5703125" customWidth="1"/>
    <col min="8" max="8" width="15.7109375" customWidth="1"/>
    <col min="9" max="10" width="13" bestFit="1" customWidth="1"/>
    <col min="12" max="12" width="21.5703125" customWidth="1"/>
    <col min="16" max="16" width="11.7109375" bestFit="1" customWidth="1"/>
  </cols>
  <sheetData>
    <row r="1" spans="1:10">
      <c r="A1" s="347" t="str">
        <f>'DATOS INICIALES'!B3</f>
        <v>REPARACION DE PUENTE DE MADERA PARA CAMINOS DE HERRADURA QUE CONECTA LA VEREDA CHAMBUSCADO CON LA VEREDA LA  ARGELIA  Y DEMAS VEREDAS VECINAS DEL  MUNICIPIO DE DABEIBA ANTIOQUIA.</v>
      </c>
      <c r="B1" s="348"/>
      <c r="C1" s="348"/>
      <c r="D1" s="348"/>
      <c r="E1" s="348"/>
      <c r="F1" s="349"/>
    </row>
    <row r="2" spans="1:10" ht="58.5" customHeight="1" thickBot="1">
      <c r="A2" s="350"/>
      <c r="B2" s="351"/>
      <c r="C2" s="351"/>
      <c r="D2" s="351"/>
      <c r="E2" s="351"/>
      <c r="F2" s="352"/>
    </row>
    <row r="4" spans="1:10" ht="18">
      <c r="A4" s="288" t="s">
        <v>0</v>
      </c>
      <c r="B4" s="288" t="s">
        <v>1</v>
      </c>
      <c r="C4" s="288" t="s">
        <v>2</v>
      </c>
      <c r="D4" s="288" t="s">
        <v>3</v>
      </c>
      <c r="E4" s="288" t="s">
        <v>4</v>
      </c>
      <c r="F4" s="288" t="s">
        <v>5</v>
      </c>
    </row>
    <row r="5" spans="1:10" ht="16.5">
      <c r="A5" s="291">
        <v>1</v>
      </c>
      <c r="B5" s="274" t="s">
        <v>835</v>
      </c>
      <c r="C5" s="273"/>
      <c r="D5" s="275"/>
      <c r="E5" s="275"/>
      <c r="F5" s="285">
        <f>SUBTOTAL(9,F6:F7)</f>
        <v>0</v>
      </c>
    </row>
    <row r="6" spans="1:10" ht="33">
      <c r="A6" s="319">
        <v>1.1000000000000001</v>
      </c>
      <c r="B6" s="276" t="s">
        <v>860</v>
      </c>
      <c r="C6" s="296" t="s">
        <v>836</v>
      </c>
      <c r="D6" s="297">
        <f>MEMORIAS!H8</f>
        <v>9.5315999999999992</v>
      </c>
      <c r="E6" s="298"/>
      <c r="F6" s="287"/>
    </row>
    <row r="7" spans="1:10" ht="49.5">
      <c r="A7" s="320">
        <v>1.2</v>
      </c>
      <c r="B7" s="316" t="s">
        <v>891</v>
      </c>
      <c r="C7" s="296" t="s">
        <v>836</v>
      </c>
      <c r="D7" s="297">
        <f>MEMORIAS!H28</f>
        <v>374</v>
      </c>
      <c r="E7" s="298"/>
      <c r="F7" s="287"/>
    </row>
    <row r="8" spans="1:10" ht="23.25" customHeight="1">
      <c r="A8" s="291">
        <v>2</v>
      </c>
      <c r="B8" s="274" t="s">
        <v>834</v>
      </c>
      <c r="C8" s="273"/>
      <c r="D8" s="275"/>
      <c r="E8" s="284"/>
      <c r="F8" s="285">
        <f>SUBTOTAL(9,F9:F10)</f>
        <v>0</v>
      </c>
    </row>
    <row r="9" spans="1:10" ht="33">
      <c r="A9" s="279">
        <v>2.1</v>
      </c>
      <c r="B9" s="280" t="s">
        <v>800</v>
      </c>
      <c r="C9" s="277" t="s">
        <v>10</v>
      </c>
      <c r="D9" s="278">
        <f>MEMORIAS!H50</f>
        <v>6</v>
      </c>
      <c r="E9" s="283"/>
      <c r="F9" s="286"/>
    </row>
    <row r="10" spans="1:10" ht="66.75" customHeight="1">
      <c r="A10" s="279">
        <v>2.2000000000000002</v>
      </c>
      <c r="B10" s="276" t="s">
        <v>805</v>
      </c>
      <c r="C10" s="277" t="s">
        <v>10</v>
      </c>
      <c r="D10" s="278">
        <f>MEMORIAS!H71</f>
        <v>6</v>
      </c>
      <c r="E10" s="283"/>
      <c r="F10" s="286"/>
    </row>
    <row r="11" spans="1:10" ht="16.5">
      <c r="A11" s="291">
        <v>3</v>
      </c>
      <c r="B11" s="274" t="s">
        <v>801</v>
      </c>
      <c r="C11" s="273"/>
      <c r="D11" s="275"/>
      <c r="E11" s="284"/>
      <c r="F11" s="285">
        <f>SUBTOTAL(9,F12:F13)</f>
        <v>0</v>
      </c>
    </row>
    <row r="12" spans="1:10" ht="82.5">
      <c r="A12" s="279">
        <v>3.1</v>
      </c>
      <c r="B12" s="276" t="s">
        <v>807</v>
      </c>
      <c r="C12" s="277" t="s">
        <v>10</v>
      </c>
      <c r="D12" s="278">
        <f>MEMORIAS!H92</f>
        <v>2</v>
      </c>
      <c r="E12" s="283"/>
      <c r="F12" s="286"/>
    </row>
    <row r="13" spans="1:10" ht="33">
      <c r="A13" s="281">
        <v>3.2</v>
      </c>
      <c r="B13" s="276" t="s">
        <v>802</v>
      </c>
      <c r="C13" s="277" t="s">
        <v>10</v>
      </c>
      <c r="D13" s="278">
        <f>MEMORIAS!H115</f>
        <v>1</v>
      </c>
      <c r="E13" s="283"/>
      <c r="F13" s="286"/>
      <c r="J13" t="s">
        <v>778</v>
      </c>
    </row>
    <row r="14" spans="1:10" ht="33">
      <c r="A14" s="273">
        <v>4</v>
      </c>
      <c r="B14" s="274" t="s">
        <v>804</v>
      </c>
      <c r="C14" s="273"/>
      <c r="D14" s="275"/>
      <c r="E14" s="284"/>
      <c r="F14" s="285">
        <f>SUBTOTAL(9,F15:F15)</f>
        <v>0</v>
      </c>
    </row>
    <row r="15" spans="1:10" ht="33">
      <c r="A15" s="279">
        <v>4.0999999999999996</v>
      </c>
      <c r="B15" s="276" t="s">
        <v>803</v>
      </c>
      <c r="C15" s="277" t="s">
        <v>222</v>
      </c>
      <c r="D15" s="278">
        <f>MEMORIAS!H135</f>
        <v>91</v>
      </c>
      <c r="E15" s="283"/>
      <c r="F15" s="286"/>
      <c r="J15" t="s">
        <v>778</v>
      </c>
    </row>
    <row r="16" spans="1:10" ht="33">
      <c r="A16" s="291">
        <v>5</v>
      </c>
      <c r="B16" s="274" t="s">
        <v>858</v>
      </c>
      <c r="C16" s="273"/>
      <c r="D16" s="275"/>
      <c r="E16" s="284"/>
      <c r="F16" s="285">
        <f>SUBTOTAL(9,F17:F19)</f>
        <v>0</v>
      </c>
    </row>
    <row r="17" spans="1:6" ht="49.5">
      <c r="A17" s="279">
        <v>5.0999999999999996</v>
      </c>
      <c r="B17" s="276" t="s">
        <v>894</v>
      </c>
      <c r="C17" s="277" t="s">
        <v>225</v>
      </c>
      <c r="D17" s="278">
        <f>MEMORIAS!H158</f>
        <v>36</v>
      </c>
      <c r="E17" s="283"/>
      <c r="F17" s="286"/>
    </row>
    <row r="18" spans="1:6" ht="66">
      <c r="A18" s="279">
        <v>5.2</v>
      </c>
      <c r="B18" s="276" t="s">
        <v>861</v>
      </c>
      <c r="C18" s="277" t="s">
        <v>779</v>
      </c>
      <c r="D18" s="278">
        <f>MEMORIAS!H178</f>
        <v>8</v>
      </c>
      <c r="E18" s="283"/>
      <c r="F18" s="286"/>
    </row>
    <row r="19" spans="1:6" ht="82.5">
      <c r="A19" s="279">
        <v>5.3</v>
      </c>
      <c r="B19" s="276" t="s">
        <v>862</v>
      </c>
      <c r="C19" s="277" t="s">
        <v>779</v>
      </c>
      <c r="D19" s="278">
        <f>MEMORIAS!H198</f>
        <v>8</v>
      </c>
      <c r="E19" s="283"/>
      <c r="F19" s="286"/>
    </row>
    <row r="20" spans="1:6" ht="33">
      <c r="A20" s="291">
        <v>6</v>
      </c>
      <c r="B20" s="274" t="s">
        <v>880</v>
      </c>
      <c r="C20" s="273"/>
      <c r="D20" s="275"/>
      <c r="E20" s="284"/>
      <c r="F20" s="285">
        <f>SUBTOTAL(9,F21:F23)</f>
        <v>0</v>
      </c>
    </row>
    <row r="21" spans="1:6" ht="66">
      <c r="A21" s="279">
        <v>6.1</v>
      </c>
      <c r="B21" s="276" t="s">
        <v>863</v>
      </c>
      <c r="C21" s="277" t="s">
        <v>779</v>
      </c>
      <c r="D21" s="278">
        <f>MEMORIAS!H218</f>
        <v>14</v>
      </c>
      <c r="E21" s="283"/>
      <c r="F21" s="286"/>
    </row>
    <row r="22" spans="1:6" ht="49.5">
      <c r="A22" s="279">
        <v>6.2</v>
      </c>
      <c r="B22" s="276" t="s">
        <v>857</v>
      </c>
      <c r="C22" s="277" t="s">
        <v>225</v>
      </c>
      <c r="D22" s="278">
        <f>MEMORIAS!H238</f>
        <v>48</v>
      </c>
      <c r="E22" s="283"/>
      <c r="F22" s="286"/>
    </row>
    <row r="23" spans="1:6" ht="66">
      <c r="A23" s="318">
        <v>6.3</v>
      </c>
      <c r="B23" s="276" t="s">
        <v>864</v>
      </c>
      <c r="C23" s="296" t="s">
        <v>779</v>
      </c>
      <c r="D23" s="297">
        <f>MEMORIAS!H258</f>
        <v>14</v>
      </c>
      <c r="E23" s="298"/>
      <c r="F23" s="286"/>
    </row>
    <row r="24" spans="1:6" ht="33">
      <c r="A24" s="291">
        <v>7</v>
      </c>
      <c r="B24" s="274" t="s">
        <v>859</v>
      </c>
      <c r="C24" s="273"/>
      <c r="D24" s="275"/>
      <c r="E24" s="284"/>
      <c r="F24" s="285"/>
    </row>
    <row r="25" spans="1:6" ht="66">
      <c r="A25" s="279">
        <v>7.1</v>
      </c>
      <c r="B25" s="276" t="s">
        <v>865</v>
      </c>
      <c r="C25" s="277" t="s">
        <v>779</v>
      </c>
      <c r="D25" s="278">
        <f>MEMORIAS!H278</f>
        <v>60</v>
      </c>
      <c r="E25" s="283"/>
      <c r="F25" s="286"/>
    </row>
    <row r="26" spans="1:6" ht="82.5">
      <c r="A26" s="279">
        <v>7.2</v>
      </c>
      <c r="B26" s="276" t="s">
        <v>905</v>
      </c>
      <c r="C26" s="277" t="s">
        <v>779</v>
      </c>
      <c r="D26" s="278">
        <f>MEMORIAS!H298</f>
        <v>8</v>
      </c>
      <c r="E26" s="283"/>
      <c r="F26" s="286"/>
    </row>
    <row r="27" spans="1:6" ht="82.5">
      <c r="A27" s="279">
        <v>7.3</v>
      </c>
      <c r="B27" s="276" t="s">
        <v>876</v>
      </c>
      <c r="C27" s="277" t="s">
        <v>225</v>
      </c>
      <c r="D27" s="278">
        <f>MEMORIAS!H318</f>
        <v>48</v>
      </c>
      <c r="E27" s="283"/>
      <c r="F27" s="286"/>
    </row>
    <row r="28" spans="1:6" ht="49.5">
      <c r="A28" s="318">
        <v>7.4</v>
      </c>
      <c r="B28" s="316" t="s">
        <v>877</v>
      </c>
      <c r="C28" s="296" t="s">
        <v>779</v>
      </c>
      <c r="D28" s="297">
        <f>MEMORIAS!H338</f>
        <v>30</v>
      </c>
      <c r="E28" s="298"/>
      <c r="F28" s="286"/>
    </row>
    <row r="29" spans="1:6" ht="49.5">
      <c r="A29" s="318">
        <v>7.5</v>
      </c>
      <c r="B29" s="316" t="s">
        <v>893</v>
      </c>
      <c r="C29" s="296" t="s">
        <v>225</v>
      </c>
      <c r="D29" s="297">
        <f>MEMORIAS!H358</f>
        <v>72</v>
      </c>
      <c r="E29" s="298"/>
      <c r="F29" s="286"/>
    </row>
    <row r="30" spans="1:6" ht="33">
      <c r="A30" s="291">
        <v>8</v>
      </c>
      <c r="B30" s="274" t="s">
        <v>856</v>
      </c>
      <c r="C30" s="273"/>
      <c r="D30" s="275"/>
      <c r="E30" s="284"/>
      <c r="F30" s="285">
        <f>SUBTOTAL(9,F31:F31)</f>
        <v>0</v>
      </c>
    </row>
    <row r="31" spans="1:6" ht="66">
      <c r="A31" s="279">
        <v>8.1</v>
      </c>
      <c r="B31" s="276" t="s">
        <v>866</v>
      </c>
      <c r="C31" s="277" t="s">
        <v>225</v>
      </c>
      <c r="D31" s="278">
        <f>MEMORIAS!H378</f>
        <v>345</v>
      </c>
      <c r="E31" s="283"/>
      <c r="F31" s="286"/>
    </row>
    <row r="32" spans="1:6" ht="33">
      <c r="A32" s="291">
        <v>9</v>
      </c>
      <c r="B32" s="274" t="s">
        <v>884</v>
      </c>
      <c r="C32" s="273"/>
      <c r="D32" s="275"/>
      <c r="E32" s="284"/>
      <c r="F32" s="285">
        <f>SUBTOTAL(9,F33:F33)</f>
        <v>0</v>
      </c>
    </row>
    <row r="33" spans="1:16" ht="33">
      <c r="A33" s="279">
        <v>9.1</v>
      </c>
      <c r="B33" s="276" t="s">
        <v>883</v>
      </c>
      <c r="C33" s="277" t="s">
        <v>146</v>
      </c>
      <c r="D33" s="278">
        <f>12*3.6</f>
        <v>43.2</v>
      </c>
      <c r="E33" s="283"/>
      <c r="F33" s="286"/>
    </row>
    <row r="34" spans="1:16" ht="16.5">
      <c r="A34" s="282"/>
      <c r="B34" s="289" t="s">
        <v>795</v>
      </c>
      <c r="C34" s="289"/>
      <c r="D34" s="289"/>
      <c r="E34" s="289"/>
      <c r="F34" s="287"/>
      <c r="H34" s="89"/>
    </row>
    <row r="35" spans="1:16" ht="16.5">
      <c r="A35" s="282"/>
      <c r="B35" s="289" t="s">
        <v>796</v>
      </c>
      <c r="C35" s="289"/>
      <c r="D35" s="289"/>
      <c r="E35" s="321"/>
      <c r="F35" s="287"/>
    </row>
    <row r="36" spans="1:16" ht="16.5">
      <c r="A36" s="282"/>
      <c r="B36" s="289" t="s">
        <v>797</v>
      </c>
      <c r="C36" s="289"/>
      <c r="D36" s="289"/>
      <c r="E36" s="289"/>
      <c r="F36" s="287"/>
    </row>
    <row r="37" spans="1:16" ht="21" customHeight="1">
      <c r="A37" s="292"/>
      <c r="B37" s="293" t="s">
        <v>798</v>
      </c>
      <c r="C37" s="294"/>
      <c r="D37" s="294"/>
      <c r="E37" s="294"/>
      <c r="F37" s="295">
        <f>SUM(F36:F36)</f>
        <v>0</v>
      </c>
      <c r="H37" s="89"/>
    </row>
    <row r="39" spans="1:16">
      <c r="B39" s="3"/>
    </row>
    <row r="41" spans="1:16">
      <c r="H41" s="89"/>
    </row>
    <row r="44" spans="1:16">
      <c r="B44" s="3"/>
      <c r="K44" s="1"/>
      <c r="L44" s="1"/>
      <c r="M44" s="1"/>
      <c r="N44" s="1"/>
      <c r="O44" s="1"/>
      <c r="P44" s="1"/>
    </row>
    <row r="45" spans="1:16">
      <c r="B45" s="3"/>
      <c r="K45" s="1"/>
      <c r="L45" s="1"/>
      <c r="M45" s="1"/>
      <c r="N45" s="1"/>
      <c r="O45" s="1"/>
      <c r="P45" s="1"/>
    </row>
    <row r="46" spans="1:16">
      <c r="C46" s="218"/>
      <c r="D46" s="218"/>
      <c r="E46" s="218"/>
      <c r="F46" s="218"/>
      <c r="P46" s="1"/>
    </row>
    <row r="47" spans="1:16">
      <c r="B47" s="3"/>
      <c r="C47" s="4"/>
      <c r="D47" s="4"/>
      <c r="E47" s="4"/>
      <c r="F47" s="4"/>
    </row>
    <row r="48" spans="1:16">
      <c r="C48" s="218"/>
      <c r="E48" s="1"/>
      <c r="F48" s="1"/>
    </row>
    <row r="49" spans="2:12">
      <c r="C49" s="218"/>
      <c r="E49" s="1"/>
      <c r="F49" s="1"/>
    </row>
    <row r="50" spans="2:12">
      <c r="C50" s="218"/>
      <c r="E50" s="1"/>
      <c r="F50" s="1"/>
    </row>
    <row r="51" spans="2:12">
      <c r="E51" s="1"/>
      <c r="F51" s="2"/>
    </row>
    <row r="52" spans="2:12">
      <c r="C52" s="1"/>
      <c r="E52" s="1"/>
      <c r="F52" s="1"/>
    </row>
    <row r="54" spans="2:12">
      <c r="B54" s="3"/>
      <c r="C54" s="3"/>
      <c r="D54" s="3"/>
      <c r="E54" s="3"/>
      <c r="F54" s="2"/>
      <c r="I54" s="5"/>
      <c r="J54" s="6"/>
      <c r="L54" s="6"/>
    </row>
    <row r="55" spans="2:12">
      <c r="I55" s="5"/>
      <c r="J55" s="6"/>
      <c r="L55" s="6"/>
    </row>
    <row r="56" spans="2:12">
      <c r="B56" s="3"/>
      <c r="L56" s="6"/>
    </row>
    <row r="57" spans="2:12">
      <c r="B57" s="3"/>
    </row>
    <row r="58" spans="2:12">
      <c r="C58" s="218"/>
      <c r="D58" s="218"/>
      <c r="E58" s="218"/>
      <c r="F58" s="218"/>
    </row>
    <row r="59" spans="2:12">
      <c r="B59" s="3"/>
      <c r="C59" s="4"/>
      <c r="D59" s="4"/>
      <c r="E59" s="4"/>
      <c r="F59" s="4"/>
    </row>
    <row r="60" spans="2:12">
      <c r="C60" s="218"/>
      <c r="E60" s="1"/>
      <c r="F60" s="1"/>
    </row>
    <row r="61" spans="2:12">
      <c r="C61" s="218"/>
      <c r="E61" s="1"/>
      <c r="F61" s="1"/>
    </row>
    <row r="62" spans="2:12">
      <c r="C62" s="218"/>
      <c r="E62" s="1"/>
      <c r="F62" s="1"/>
    </row>
    <row r="63" spans="2:12">
      <c r="C63" s="218"/>
      <c r="E63" s="1"/>
      <c r="F63" s="1"/>
    </row>
    <row r="64" spans="2:12">
      <c r="E64" s="1"/>
      <c r="F64" s="1"/>
    </row>
    <row r="65" spans="2:6">
      <c r="C65" s="1"/>
      <c r="E65" s="1"/>
      <c r="F65" s="1"/>
    </row>
    <row r="66" spans="2:6">
      <c r="E66" s="1"/>
      <c r="F66" s="1"/>
    </row>
    <row r="67" spans="2:6">
      <c r="B67" s="3"/>
      <c r="E67" s="1"/>
      <c r="F67" s="2"/>
    </row>
    <row r="71" spans="2:6">
      <c r="B71" s="3"/>
    </row>
    <row r="72" spans="2:6">
      <c r="B72" t="s">
        <v>11</v>
      </c>
    </row>
    <row r="73" spans="2:6">
      <c r="B73" t="s">
        <v>12</v>
      </c>
    </row>
  </sheetData>
  <mergeCells count="1">
    <mergeCell ref="A1:F2"/>
  </mergeCells>
  <hyperlinks>
    <hyperlink ref="A9" location="'2,1'!A1" display="'2,1'!A1" xr:uid="{A43E9DF1-61C3-4897-BCFC-CA8F1097CC81}"/>
    <hyperlink ref="A12" location="'3,1'!A1" display="'3,1'!A1" xr:uid="{E940C7EE-FB6D-44A1-BEFE-2EEC432B3BAD}"/>
    <hyperlink ref="A13" location="'3,2'!A1" display="'3,2'!A1" xr:uid="{1FAA92EA-CC13-47B4-868A-399648828368}"/>
    <hyperlink ref="A15" location="'4,1'!A1" display="'4,1'!A1" xr:uid="{6F1A5FDC-AFDD-4B65-9CF1-B77E95D49305}"/>
    <hyperlink ref="A21" location="'6,1'!A1" display="'6,1'!A1" xr:uid="{0D64714D-69E2-4C12-97F0-FC36A1B2BB3D}"/>
    <hyperlink ref="A22" location="'6.2'!A1" display="'6.2'!A1" xr:uid="{D2B689E3-CD62-449E-A123-47045ED78BAF}"/>
    <hyperlink ref="A25" location="'7,1'!A1" display="'7,1'!A1" xr:uid="{46CDF58A-32C4-4D31-80A7-49598635A274}"/>
    <hyperlink ref="A26" location="'7.2'!A1" display="'7.2'!A1" xr:uid="{E4573C18-7102-4EF0-B203-955403F9AAB4}"/>
    <hyperlink ref="A27" location="'7.3'!A1" display="'7.3'!A1" xr:uid="{F5A0BA47-5775-48CC-903C-50B3FC2CE988}"/>
    <hyperlink ref="A10" location="'2.2'!A1" display="'2.2'!A1" xr:uid="{EA36B093-95B8-4B99-974E-ED3C4BF96124}"/>
    <hyperlink ref="A31" location="'8.1'!A1" display="'8.1'!A1" xr:uid="{610F3551-7A16-4F7E-97A4-4F2AA1FF2D5D}"/>
    <hyperlink ref="A17" location="'5,1'!A1" display="'5,1'!A1" xr:uid="{A86110C9-A7D9-49EC-BE0D-9FAAEBBECE29}"/>
    <hyperlink ref="A18" location="'5.2'!A1" display="'5.2'!A1" xr:uid="{36EACCF8-D033-4F90-A910-FF7804ECE019}"/>
    <hyperlink ref="A19" location="'5.3'!A1" display="'5.3'!A1" xr:uid="{88F87F93-D123-409A-A646-E7B3E6884732}"/>
    <hyperlink ref="A23" location="'6.3'!A1" display="'6.3'!A1" xr:uid="{A7864978-8A90-4CC4-9A0D-1D5732C49456}"/>
    <hyperlink ref="A28" location="'7.4'!A1" display="'7.4'!A1" xr:uid="{C186D6F7-BABE-4E8C-B04D-B9926B4AA9A7}"/>
    <hyperlink ref="A29" location="'7.5'!A1" display="'7.5'!A1" xr:uid="{F6ED5FBF-2783-499B-B742-E87927F0B0F2}"/>
    <hyperlink ref="A33" location="'9.1'!A1" display="'9.1'!A1" xr:uid="{309FB84F-165F-464D-B5CD-528B44C66781}"/>
    <hyperlink ref="A6" location="'1.1'!A1" display="'1.1'!A1" xr:uid="{43A7C28F-A8B7-40A7-A481-49C57792EE4B}"/>
    <hyperlink ref="A7" location="'1.2'!A1" display="'1.2'!A1" xr:uid="{B48A833B-1DAF-4E96-B46B-E304B56AD3E3}"/>
  </hyperlinks>
  <pageMargins left="0.7" right="0.7" top="0.75" bottom="0.75" header="0.3" footer="0.3"/>
  <pageSetup scale="69" orientation="portrait" r:id="rId1"/>
  <rowBreaks count="1" manualBreakCount="1">
    <brk id="23" max="7" man="1"/>
  </rowBreak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94"/>
  <sheetViews>
    <sheetView view="pageBreakPreview" topLeftCell="A376" zoomScale="70" zoomScaleNormal="80" zoomScaleSheetLayoutView="70" workbookViewId="0">
      <selection activeCell="E383" sqref="E383"/>
    </sheetView>
  </sheetViews>
  <sheetFormatPr baseColWidth="10" defaultRowHeight="15"/>
  <cols>
    <col min="1" max="1" width="7.85546875" customWidth="1"/>
    <col min="2" max="2" width="47.42578125" customWidth="1"/>
    <col min="3" max="3" width="15.28515625" customWidth="1"/>
    <col min="4" max="4" width="14.85546875" customWidth="1"/>
    <col min="5" max="5" width="15.5703125" customWidth="1"/>
    <col min="6" max="6" width="13.28515625" customWidth="1"/>
    <col min="7" max="7" width="12.85546875" customWidth="1"/>
    <col min="8" max="8" width="18.28515625" customWidth="1"/>
    <col min="10" max="10" width="16" bestFit="1" customWidth="1"/>
  </cols>
  <sheetData>
    <row r="1" spans="1:8" ht="18.75">
      <c r="A1" s="327" t="str">
        <f>'[10]DATOS INICIALES'!$B$1</f>
        <v>DEPARTAMENTO DE ANTIOQUIA</v>
      </c>
      <c r="B1" s="328"/>
      <c r="C1" s="328"/>
      <c r="D1" s="328"/>
      <c r="E1" s="329" t="s">
        <v>91</v>
      </c>
      <c r="F1" s="329"/>
      <c r="G1" s="329"/>
      <c r="H1" s="329"/>
    </row>
    <row r="2" spans="1:8" ht="15.75">
      <c r="A2" s="330" t="str">
        <f>'[10]DATOS INICIALES'!$B$2</f>
        <v>MUNICIPIO DE DABEIBA</v>
      </c>
      <c r="B2" s="331"/>
      <c r="C2" s="331"/>
      <c r="D2" s="331"/>
      <c r="E2" s="329"/>
      <c r="F2" s="329"/>
      <c r="G2" s="329"/>
      <c r="H2" s="329"/>
    </row>
    <row r="3" spans="1:8" ht="55.5" customHeight="1">
      <c r="A3" s="332" t="str">
        <f>'DATOS INICIALES'!B3</f>
        <v>REPARACION DE PUENTE DE MADERA PARA CAMINOS DE HERRADURA QUE CONECTA LA VEREDA CHAMBUSCADO CON LA VEREDA LA  ARGELIA  Y DEMAS VEREDAS VECINAS DEL  MUNICIPIO DE DABEIBA ANTIOQUIA.</v>
      </c>
      <c r="B3" s="333"/>
      <c r="C3" s="333"/>
      <c r="D3" s="333"/>
      <c r="E3" s="329"/>
      <c r="F3" s="329"/>
      <c r="G3" s="329"/>
      <c r="H3" s="329"/>
    </row>
    <row r="4" spans="1:8">
      <c r="A4" s="334"/>
      <c r="B4" s="334"/>
      <c r="C4" s="334"/>
      <c r="D4" s="334"/>
      <c r="E4" s="329"/>
      <c r="F4" s="329"/>
      <c r="G4" s="329"/>
      <c r="H4" s="329"/>
    </row>
    <row r="5" spans="1:8">
      <c r="A5" s="335" t="s">
        <v>769</v>
      </c>
      <c r="B5" s="336"/>
      <c r="C5" s="336"/>
      <c r="D5" s="336"/>
      <c r="E5" s="329"/>
      <c r="F5" s="329"/>
      <c r="G5" s="329"/>
      <c r="H5" s="329"/>
    </row>
    <row r="7" spans="1:8">
      <c r="A7" s="88" t="s">
        <v>0</v>
      </c>
      <c r="B7" s="337" t="s">
        <v>13</v>
      </c>
      <c r="C7" s="338"/>
      <c r="D7" s="338"/>
      <c r="E7" s="338"/>
      <c r="F7" s="339"/>
      <c r="G7" s="88" t="s">
        <v>2</v>
      </c>
      <c r="H7" s="88" t="s">
        <v>3</v>
      </c>
    </row>
    <row r="8" spans="1:8" ht="30.4" customHeight="1">
      <c r="A8" s="257">
        <f>PRESUPUESTO!A6</f>
        <v>1.1000000000000001</v>
      </c>
      <c r="B8" s="340" t="str">
        <f>PRESUPUESTO!B6</f>
        <v>Transporte de Insumos para construccion para distancias de 0 a 2000 m medidos a partir de 100 m. en lomo de mula</v>
      </c>
      <c r="C8" s="340"/>
      <c r="D8" s="340"/>
      <c r="E8" s="340"/>
      <c r="F8" s="340"/>
      <c r="G8" s="254" t="str">
        <f>PRESUPUESTO!C6</f>
        <v>M3/KM</v>
      </c>
      <c r="H8" s="255">
        <f>SUM(H11:H19)</f>
        <v>9.5315999999999992</v>
      </c>
    </row>
    <row r="10" spans="1:8">
      <c r="A10" s="341" t="s">
        <v>770</v>
      </c>
      <c r="B10" s="341"/>
      <c r="C10" s="256" t="s">
        <v>771</v>
      </c>
      <c r="D10" s="256" t="s">
        <v>3</v>
      </c>
      <c r="E10" s="256" t="s">
        <v>107</v>
      </c>
      <c r="F10" s="256" t="s">
        <v>773</v>
      </c>
      <c r="G10" s="256" t="s">
        <v>774</v>
      </c>
      <c r="H10" s="256" t="s">
        <v>775</v>
      </c>
    </row>
    <row r="11" spans="1:8" ht="30" customHeight="1">
      <c r="A11" s="257">
        <v>1</v>
      </c>
      <c r="B11" s="258" t="s">
        <v>889</v>
      </c>
      <c r="C11" s="257">
        <v>1</v>
      </c>
      <c r="D11" s="309">
        <f>H92</f>
        <v>2</v>
      </c>
      <c r="E11" s="257">
        <v>1.5</v>
      </c>
      <c r="F11" s="257">
        <v>1</v>
      </c>
      <c r="G11" s="257">
        <v>0</v>
      </c>
      <c r="H11" s="259">
        <f>+IF(A11=0,"",IF(AND(E11=0,F11=0,G11=0),C11*D11,IF(AND(F11=0,G11=0),C11*D11*E11,IF(G11=0,C11*D11*E11*F11,C11*D11*E11*F11*G11))))</f>
        <v>3</v>
      </c>
    </row>
    <row r="12" spans="1:8" ht="30" customHeight="1">
      <c r="A12" s="257">
        <v>2</v>
      </c>
      <c r="B12" s="258" t="s">
        <v>888</v>
      </c>
      <c r="C12" s="257">
        <v>1</v>
      </c>
      <c r="D12" s="309">
        <f>H115</f>
        <v>1</v>
      </c>
      <c r="E12" s="257">
        <v>1.5</v>
      </c>
      <c r="F12" s="257">
        <v>1</v>
      </c>
      <c r="G12" s="257">
        <v>0</v>
      </c>
      <c r="H12" s="259">
        <f>+IF(A12=0,"",IF(AND(E12=0,F12=0,G12=0),C12*D12,IF(AND(F12=0,G12=0),C12*D12*E12,IF(G12=0,C12*D12*E12*F12,C12*D12*E12*F12*G12))))</f>
        <v>1.5</v>
      </c>
    </row>
    <row r="13" spans="1:8" ht="30" customHeight="1">
      <c r="A13" s="257">
        <v>3</v>
      </c>
      <c r="B13" s="258" t="s">
        <v>887</v>
      </c>
      <c r="C13" s="257">
        <v>7.0000000000000001E-3</v>
      </c>
      <c r="D13" s="309">
        <f>H135</f>
        <v>91</v>
      </c>
      <c r="E13" s="257">
        <v>1.5</v>
      </c>
      <c r="F13" s="257">
        <v>1</v>
      </c>
      <c r="G13" s="257">
        <v>0</v>
      </c>
      <c r="H13" s="259">
        <f>+IF(A13=0,"",IF(AND(E13=0,F13=0,G13=0),C13*D13,IF(AND(F13=0,G13=0),C13*D13*E13,IF(G13=0,C13*D13*E13*F13,C13*D13*E13*F13*G13))))</f>
        <v>0.95550000000000002</v>
      </c>
    </row>
    <row r="14" spans="1:8" ht="30" customHeight="1">
      <c r="A14" s="257">
        <v>4</v>
      </c>
      <c r="B14" s="258" t="s">
        <v>886</v>
      </c>
      <c r="C14" s="257">
        <v>7.0000000000000001E-3</v>
      </c>
      <c r="D14" s="309">
        <f>H378</f>
        <v>345</v>
      </c>
      <c r="E14" s="257">
        <v>1.5</v>
      </c>
      <c r="F14" s="257">
        <v>1</v>
      </c>
      <c r="G14" s="257">
        <v>0</v>
      </c>
      <c r="H14" s="259">
        <f>+IF(A14=0,"",IF(AND(E14=0,F14=0,G14=0),C14*D14,IF(AND(F14=0,G14=0),C14*D14*E14,IF(G14=0,C14*D14*E14*F14,C14*D14*E14*F14*G14))))</f>
        <v>3.6225000000000001</v>
      </c>
    </row>
    <row r="15" spans="1:8" ht="30" customHeight="1">
      <c r="A15" s="257">
        <v>5</v>
      </c>
      <c r="B15" s="258" t="s">
        <v>885</v>
      </c>
      <c r="C15" s="257">
        <v>7.0000000000000001E-3</v>
      </c>
      <c r="D15" s="309">
        <f>PRESUPUESTO!D33</f>
        <v>43.2</v>
      </c>
      <c r="E15" s="257">
        <v>1.5</v>
      </c>
      <c r="F15" s="257">
        <v>1</v>
      </c>
      <c r="G15" s="257">
        <v>0</v>
      </c>
      <c r="H15" s="259">
        <f>+IF(A15=0,"",IF(AND(E15=0,F15=0,G15=0),C15*D15,IF(AND(F15=0,G15=0),C15*D15*E15,IF(G15=0,C15*D15*E15*F15,C15*D15*E15*F15*G15))))</f>
        <v>0.4536</v>
      </c>
    </row>
    <row r="16" spans="1:8" ht="30" customHeight="1">
      <c r="A16" s="257"/>
      <c r="B16" s="258"/>
      <c r="C16" s="257"/>
      <c r="D16" s="257"/>
      <c r="E16" s="257"/>
      <c r="F16" s="257"/>
      <c r="G16" s="257"/>
      <c r="H16" s="259"/>
    </row>
    <row r="17" spans="1:8" ht="30" customHeight="1">
      <c r="A17" s="257"/>
      <c r="B17" s="258"/>
      <c r="C17" s="257"/>
      <c r="D17" s="257"/>
      <c r="E17" s="257"/>
      <c r="F17" s="257"/>
      <c r="G17" s="257"/>
      <c r="H17" s="259"/>
    </row>
    <row r="18" spans="1:8" ht="30" customHeight="1">
      <c r="A18" s="257"/>
      <c r="B18" s="258"/>
      <c r="C18" s="257"/>
      <c r="D18" s="257"/>
      <c r="E18" s="257"/>
      <c r="F18" s="257"/>
      <c r="G18" s="257"/>
      <c r="H18" s="259"/>
    </row>
    <row r="19" spans="1:8" ht="30" customHeight="1">
      <c r="A19" s="257"/>
      <c r="B19" s="258"/>
      <c r="C19" s="257"/>
      <c r="D19" s="257"/>
      <c r="E19" s="257"/>
      <c r="F19" s="257"/>
      <c r="G19" s="257"/>
      <c r="H19" s="259"/>
    </row>
    <row r="20" spans="1:8">
      <c r="A20" s="324" t="str">
        <f>+"TOTAL CANTIDAD ITEM "&amp;A9</f>
        <v xml:space="preserve">TOTAL CANTIDAD ITEM </v>
      </c>
      <c r="B20" s="325"/>
      <c r="C20" s="325"/>
      <c r="D20" s="325"/>
      <c r="E20" s="325"/>
      <c r="F20" s="325"/>
      <c r="G20" s="326"/>
      <c r="H20" s="255">
        <f>SUM(H11:H19)</f>
        <v>9.5315999999999992</v>
      </c>
    </row>
    <row r="21" spans="1:8" ht="18.75">
      <c r="A21" s="327" t="str">
        <f>'[10]DATOS INICIALES'!$B$1</f>
        <v>DEPARTAMENTO DE ANTIOQUIA</v>
      </c>
      <c r="B21" s="328"/>
      <c r="C21" s="328"/>
      <c r="D21" s="328"/>
      <c r="E21" s="329" t="s">
        <v>91</v>
      </c>
      <c r="F21" s="329"/>
      <c r="G21" s="329"/>
      <c r="H21" s="329"/>
    </row>
    <row r="22" spans="1:8" ht="15.75">
      <c r="A22" s="330" t="str">
        <f>'[10]DATOS INICIALES'!$B$2</f>
        <v>MUNICIPIO DE DABEIBA</v>
      </c>
      <c r="B22" s="331"/>
      <c r="C22" s="331"/>
      <c r="D22" s="331"/>
      <c r="E22" s="329"/>
      <c r="F22" s="329"/>
      <c r="G22" s="329"/>
      <c r="H22" s="329"/>
    </row>
    <row r="23" spans="1:8" ht="70.5" customHeight="1">
      <c r="A23" s="332" t="str">
        <f>'DATOS INICIALES'!B7</f>
        <v>REPARACION DE PUENTE DE MADERA PARA CAMINOS DE HERRADURA QUE CONECTA LA VEREDA CHAMBUSCADO CON LA VEREDA LA  ARGELIA  Y DEMAS VEREDAS VECINAS DEL  MUNICIPIO DE DABEIBA ANTIOQUIA.</v>
      </c>
      <c r="B23" s="333"/>
      <c r="C23" s="333"/>
      <c r="D23" s="333"/>
      <c r="E23" s="329"/>
      <c r="F23" s="329"/>
      <c r="G23" s="329"/>
      <c r="H23" s="329"/>
    </row>
    <row r="24" spans="1:8">
      <c r="A24" s="334"/>
      <c r="B24" s="334"/>
      <c r="C24" s="334"/>
      <c r="D24" s="334"/>
      <c r="E24" s="329"/>
      <c r="F24" s="329"/>
      <c r="G24" s="329"/>
      <c r="H24" s="329"/>
    </row>
    <row r="25" spans="1:8">
      <c r="A25" s="335" t="s">
        <v>769</v>
      </c>
      <c r="B25" s="336"/>
      <c r="C25" s="336"/>
      <c r="D25" s="336"/>
      <c r="E25" s="329"/>
      <c r="F25" s="329"/>
      <c r="G25" s="329"/>
      <c r="H25" s="329"/>
    </row>
    <row r="27" spans="1:8">
      <c r="A27" s="88" t="s">
        <v>0</v>
      </c>
      <c r="B27" s="337" t="s">
        <v>13</v>
      </c>
      <c r="C27" s="338"/>
      <c r="D27" s="338"/>
      <c r="E27" s="338"/>
      <c r="F27" s="339"/>
      <c r="G27" s="88" t="s">
        <v>2</v>
      </c>
      <c r="H27" s="88" t="s">
        <v>3</v>
      </c>
    </row>
    <row r="28" spans="1:8" ht="30.4" customHeight="1">
      <c r="A28" s="257">
        <f>PRESUPUESTO!A7</f>
        <v>1.2</v>
      </c>
      <c r="B28" s="340" t="str">
        <f>PRESUPUESTO!B7</f>
        <v>Transporte de materiales e insumos de construccion para distancias de 0- 70km - desde zona urbana hasta vereda la argelia.</v>
      </c>
      <c r="C28" s="340"/>
      <c r="D28" s="340"/>
      <c r="E28" s="340"/>
      <c r="F28" s="340"/>
      <c r="G28" s="254" t="str">
        <f>PRESUPUESTO!C7</f>
        <v>M3/KM</v>
      </c>
      <c r="H28" s="255">
        <f>IFERROR(ROUND(IF(SUM(H31:H39)=0,"",SUM(H31:H39)),0),"")</f>
        <v>374</v>
      </c>
    </row>
    <row r="30" spans="1:8">
      <c r="A30" s="341" t="s">
        <v>770</v>
      </c>
      <c r="B30" s="341"/>
      <c r="C30" s="256" t="s">
        <v>771</v>
      </c>
      <c r="D30" s="256" t="s">
        <v>3</v>
      </c>
      <c r="E30" s="256" t="s">
        <v>107</v>
      </c>
      <c r="F30" s="256" t="s">
        <v>773</v>
      </c>
      <c r="G30" s="256" t="s">
        <v>774</v>
      </c>
      <c r="H30" s="256" t="s">
        <v>775</v>
      </c>
    </row>
    <row r="31" spans="1:8" ht="30" customHeight="1">
      <c r="A31" s="257">
        <v>1</v>
      </c>
      <c r="B31" s="258" t="s">
        <v>889</v>
      </c>
      <c r="C31" s="257">
        <v>1</v>
      </c>
      <c r="D31" s="309">
        <f t="shared" ref="D31:D35" si="0">D11</f>
        <v>2</v>
      </c>
      <c r="E31" s="257">
        <v>48</v>
      </c>
      <c r="F31" s="257">
        <v>1</v>
      </c>
      <c r="G31" s="257">
        <v>0</v>
      </c>
      <c r="H31" s="259">
        <f>+IF(A31=0,"",IF(AND(E31=0,F31=0,G31=0),C31*D31,IF(AND(F31=0,G31=0),C31*D31*E31,IF(G31=0,C31*D31*E31*F31,C31*D31*E31*F31*G31))))</f>
        <v>96</v>
      </c>
    </row>
    <row r="32" spans="1:8" ht="30" customHeight="1">
      <c r="A32" s="257">
        <v>2</v>
      </c>
      <c r="B32" s="258" t="s">
        <v>888</v>
      </c>
      <c r="C32" s="257">
        <v>1</v>
      </c>
      <c r="D32" s="309">
        <f t="shared" si="0"/>
        <v>1</v>
      </c>
      <c r="E32" s="257">
        <v>48</v>
      </c>
      <c r="F32" s="257">
        <v>1</v>
      </c>
      <c r="G32" s="257">
        <v>0</v>
      </c>
      <c r="H32" s="259">
        <f>+IF(A32=0,"",IF(AND(E32=0,F32=0,G32=0),C32*D32,IF(AND(F32=0,G32=0),C32*D32*E32,IF(G32=0,C32*D32*E32*F32,C32*D32*E32*F32*G32))))</f>
        <v>48</v>
      </c>
    </row>
    <row r="33" spans="1:8" ht="30" customHeight="1">
      <c r="A33" s="257">
        <v>3</v>
      </c>
      <c r="B33" s="258" t="s">
        <v>887</v>
      </c>
      <c r="C33" s="257">
        <v>0.01</v>
      </c>
      <c r="D33" s="309">
        <f t="shared" si="0"/>
        <v>91</v>
      </c>
      <c r="E33" s="257">
        <v>48</v>
      </c>
      <c r="F33" s="257">
        <v>1</v>
      </c>
      <c r="G33" s="257">
        <v>0</v>
      </c>
      <c r="H33" s="259">
        <f>+IF(A33=0,"",IF(AND(E33=0,F33=0,G33=0),C33*D33,IF(AND(F33=0,G33=0),C33*D33*E33,IF(G33=0,C33*D33*E33*F33,C33*D33*E33*F33*G33))))</f>
        <v>43.68</v>
      </c>
    </row>
    <row r="34" spans="1:8" ht="30" customHeight="1">
      <c r="A34" s="257">
        <v>4</v>
      </c>
      <c r="B34" s="258" t="s">
        <v>886</v>
      </c>
      <c r="C34" s="257">
        <v>0.01</v>
      </c>
      <c r="D34" s="309">
        <f t="shared" si="0"/>
        <v>345</v>
      </c>
      <c r="E34" s="257">
        <v>48</v>
      </c>
      <c r="F34" s="257">
        <v>1</v>
      </c>
      <c r="G34" s="257">
        <v>0</v>
      </c>
      <c r="H34" s="259">
        <f>+IF(A34=0,"",IF(AND(E34=0,F34=0,G34=0),C34*D34,IF(AND(F34=0,G34=0),C34*D34*E34,IF(G34=0,C34*D34*E34*F34,C34*D34*E34*F34*G34))))</f>
        <v>165.60000000000002</v>
      </c>
    </row>
    <row r="35" spans="1:8" ht="30" customHeight="1">
      <c r="A35" s="257">
        <v>5</v>
      </c>
      <c r="B35" s="258" t="s">
        <v>885</v>
      </c>
      <c r="C35" s="257">
        <v>0.01</v>
      </c>
      <c r="D35" s="309">
        <f t="shared" si="0"/>
        <v>43.2</v>
      </c>
      <c r="E35" s="257">
        <v>48</v>
      </c>
      <c r="F35" s="257">
        <v>1</v>
      </c>
      <c r="G35" s="257">
        <v>0</v>
      </c>
      <c r="H35" s="259">
        <f>+IF(A35=0,"",IF(AND(E35=0,F35=0,G35=0),C35*D35,IF(AND(F35=0,G35=0),C35*D35*E35,IF(G35=0,C35*D35*E35*F35,C35*D35*E35*F35*G35))))</f>
        <v>20.736000000000004</v>
      </c>
    </row>
    <row r="36" spans="1:8" ht="30" customHeight="1">
      <c r="A36" s="257"/>
      <c r="B36" s="258"/>
      <c r="C36" s="257"/>
      <c r="D36" s="257"/>
      <c r="E36" s="257"/>
      <c r="F36" s="257"/>
      <c r="G36" s="257"/>
      <c r="H36" s="259"/>
    </row>
    <row r="37" spans="1:8" ht="30" customHeight="1">
      <c r="A37" s="257"/>
      <c r="B37" s="258"/>
      <c r="C37" s="257"/>
      <c r="D37" s="257"/>
      <c r="E37" s="257"/>
      <c r="F37" s="257"/>
      <c r="G37" s="257"/>
      <c r="H37" s="259"/>
    </row>
    <row r="38" spans="1:8" ht="30" customHeight="1">
      <c r="A38" s="257"/>
      <c r="B38" s="258"/>
      <c r="C38" s="257"/>
      <c r="D38" s="257"/>
      <c r="E38" s="257"/>
      <c r="F38" s="257"/>
      <c r="G38" s="257"/>
      <c r="H38" s="259"/>
    </row>
    <row r="39" spans="1:8" ht="30" customHeight="1">
      <c r="A39" s="257"/>
      <c r="B39" s="258"/>
      <c r="C39" s="257"/>
      <c r="D39" s="257"/>
      <c r="E39" s="257"/>
      <c r="F39" s="257"/>
      <c r="G39" s="257"/>
      <c r="H39" s="259"/>
    </row>
    <row r="40" spans="1:8">
      <c r="A40" s="324" t="str">
        <f>+"TOTAL CANTIDAD ITEM "&amp;A29</f>
        <v xml:space="preserve">TOTAL CANTIDAD ITEM </v>
      </c>
      <c r="B40" s="325"/>
      <c r="C40" s="325"/>
      <c r="D40" s="325"/>
      <c r="E40" s="325"/>
      <c r="F40" s="325"/>
      <c r="G40" s="326"/>
      <c r="H40" s="255">
        <f>IFERROR(ROUND(IF(SUM(H31:H39)=0,"",SUM(H31:H39)),0),"")</f>
        <v>374</v>
      </c>
    </row>
    <row r="41" spans="1:8">
      <c r="A41" s="342"/>
      <c r="B41" s="342"/>
      <c r="C41" s="342"/>
      <c r="D41" s="342"/>
      <c r="E41" s="342"/>
      <c r="F41" s="342"/>
      <c r="G41" s="342"/>
      <c r="H41" s="342"/>
    </row>
    <row r="43" spans="1:8" ht="18.75">
      <c r="A43" s="327" t="str">
        <f>'[10]DATOS INICIALES'!$B$1</f>
        <v>DEPARTAMENTO DE ANTIOQUIA</v>
      </c>
      <c r="B43" s="328"/>
      <c r="C43" s="328"/>
      <c r="D43" s="328"/>
      <c r="E43" s="329" t="s">
        <v>91</v>
      </c>
      <c r="F43" s="329"/>
      <c r="G43" s="329"/>
      <c r="H43" s="329"/>
    </row>
    <row r="44" spans="1:8" ht="15.75">
      <c r="A44" s="330" t="str">
        <f>'[10]DATOS INICIALES'!$B$2</f>
        <v>MUNICIPIO DE DABEIBA</v>
      </c>
      <c r="B44" s="331"/>
      <c r="C44" s="331"/>
      <c r="D44" s="331"/>
      <c r="E44" s="329"/>
      <c r="F44" s="329"/>
      <c r="G44" s="329"/>
      <c r="H44" s="329"/>
    </row>
    <row r="45" spans="1:8" ht="52.5" customHeight="1">
      <c r="A45" s="332" t="str">
        <f>'DATOS INICIALES'!B7</f>
        <v>REPARACION DE PUENTE DE MADERA PARA CAMINOS DE HERRADURA QUE CONECTA LA VEREDA CHAMBUSCADO CON LA VEREDA LA  ARGELIA  Y DEMAS VEREDAS VECINAS DEL  MUNICIPIO DE DABEIBA ANTIOQUIA.</v>
      </c>
      <c r="B45" s="333"/>
      <c r="C45" s="333"/>
      <c r="D45" s="333"/>
      <c r="E45" s="329"/>
      <c r="F45" s="329"/>
      <c r="G45" s="329"/>
      <c r="H45" s="329"/>
    </row>
    <row r="46" spans="1:8">
      <c r="A46" s="334"/>
      <c r="B46" s="334"/>
      <c r="C46" s="334"/>
      <c r="D46" s="334"/>
      <c r="E46" s="329"/>
      <c r="F46" s="329"/>
      <c r="G46" s="329"/>
      <c r="H46" s="329"/>
    </row>
    <row r="47" spans="1:8">
      <c r="A47" s="335" t="s">
        <v>769</v>
      </c>
      <c r="B47" s="336"/>
      <c r="C47" s="336"/>
      <c r="D47" s="336"/>
      <c r="E47" s="329"/>
      <c r="F47" s="329"/>
      <c r="G47" s="329"/>
      <c r="H47" s="329"/>
    </row>
    <row r="49" spans="1:8">
      <c r="A49" s="88" t="s">
        <v>0</v>
      </c>
      <c r="B49" s="337" t="s">
        <v>13</v>
      </c>
      <c r="C49" s="338"/>
      <c r="D49" s="338"/>
      <c r="E49" s="338"/>
      <c r="F49" s="339"/>
      <c r="G49" s="88" t="s">
        <v>2</v>
      </c>
      <c r="H49" s="88" t="s">
        <v>3</v>
      </c>
    </row>
    <row r="50" spans="1:8" ht="30.4" customHeight="1">
      <c r="A50" s="257">
        <f>PRESUPUESTO!A9</f>
        <v>2.1</v>
      </c>
      <c r="B50" s="340" t="str">
        <f>PRESUPUESTO!B9</f>
        <v>Excavacion manual en materal comun, no incluye transporte. Solo acarreo interno.</v>
      </c>
      <c r="C50" s="340"/>
      <c r="D50" s="340"/>
      <c r="E50" s="340"/>
      <c r="F50" s="340"/>
      <c r="G50" s="254" t="s">
        <v>146</v>
      </c>
      <c r="H50" s="255">
        <f>IFERROR(ROUND(IF(SUM(H53:H61)=0,"",SUM(H53:H61)),0),"")</f>
        <v>6</v>
      </c>
    </row>
    <row r="52" spans="1:8">
      <c r="A52" s="341" t="s">
        <v>770</v>
      </c>
      <c r="B52" s="341"/>
      <c r="C52" s="256" t="s">
        <v>771</v>
      </c>
      <c r="D52" s="256" t="s">
        <v>3</v>
      </c>
      <c r="E52" s="256" t="s">
        <v>772</v>
      </c>
      <c r="F52" s="256" t="s">
        <v>773</v>
      </c>
      <c r="G52" s="256" t="s">
        <v>774</v>
      </c>
      <c r="H52" s="256" t="s">
        <v>775</v>
      </c>
    </row>
    <row r="53" spans="1:8" ht="30" customHeight="1">
      <c r="A53" s="257">
        <v>1</v>
      </c>
      <c r="B53" s="258" t="s">
        <v>867</v>
      </c>
      <c r="C53" s="257">
        <v>1</v>
      </c>
      <c r="D53" s="257">
        <v>2</v>
      </c>
      <c r="E53" s="257">
        <v>3</v>
      </c>
      <c r="F53" s="257">
        <v>1</v>
      </c>
      <c r="G53" s="257">
        <v>0.5</v>
      </c>
      <c r="H53" s="259">
        <f>+IF(A53=0,"",IF(AND(E53=0,F53=0,G53=0),C53*D53,IF(AND(F53=0,G53=0),C53*D53*E53,IF(G53=0,C53*D53*E53*F53,C53*D53*E53*F53*G53))))</f>
        <v>3</v>
      </c>
    </row>
    <row r="54" spans="1:8" ht="30" customHeight="1">
      <c r="A54" s="257">
        <v>2</v>
      </c>
      <c r="B54" s="258" t="s">
        <v>868</v>
      </c>
      <c r="C54" s="257">
        <v>1</v>
      </c>
      <c r="D54" s="257">
        <v>2</v>
      </c>
      <c r="E54" s="257">
        <v>3</v>
      </c>
      <c r="F54" s="257">
        <v>1</v>
      </c>
      <c r="G54" s="257">
        <v>0.5</v>
      </c>
      <c r="H54" s="259">
        <f>+IF(A54=0,"",IF(AND(E54=0,F54=0,G54=0),C54*D54,IF(AND(F54=0,G54=0),C54*D54*E54,IF(G54=0,C54*D54*E54*F54,C54*D54*E54*F54*G54))))</f>
        <v>3</v>
      </c>
    </row>
    <row r="55" spans="1:8" ht="30" customHeight="1">
      <c r="A55" s="257"/>
      <c r="B55" s="258"/>
      <c r="C55" s="257"/>
      <c r="D55" s="257"/>
      <c r="E55" s="257"/>
      <c r="F55" s="257"/>
      <c r="G55" s="257"/>
      <c r="H55" s="259"/>
    </row>
    <row r="56" spans="1:8" ht="30" customHeight="1">
      <c r="A56" s="257"/>
      <c r="B56" s="258"/>
      <c r="C56" s="257"/>
      <c r="D56" s="257"/>
      <c r="E56" s="257"/>
      <c r="F56" s="257"/>
      <c r="G56" s="257"/>
      <c r="H56" s="259"/>
    </row>
    <row r="57" spans="1:8" ht="30" customHeight="1">
      <c r="A57" s="257"/>
      <c r="B57" s="258"/>
      <c r="C57" s="257"/>
      <c r="D57" s="257"/>
      <c r="E57" s="257"/>
      <c r="F57" s="257"/>
      <c r="G57" s="257"/>
      <c r="H57" s="259"/>
    </row>
    <row r="58" spans="1:8" ht="30" customHeight="1">
      <c r="A58" s="257"/>
      <c r="B58" s="258"/>
      <c r="C58" s="257"/>
      <c r="D58" s="257"/>
      <c r="E58" s="257"/>
      <c r="F58" s="257"/>
      <c r="G58" s="257"/>
      <c r="H58" s="259"/>
    </row>
    <row r="59" spans="1:8" ht="30" customHeight="1">
      <c r="A59" s="257"/>
      <c r="B59" s="258"/>
      <c r="C59" s="257"/>
      <c r="D59" s="257"/>
      <c r="E59" s="257"/>
      <c r="F59" s="257"/>
      <c r="G59" s="257"/>
      <c r="H59" s="259"/>
    </row>
    <row r="60" spans="1:8" ht="30" customHeight="1">
      <c r="A60" s="257"/>
      <c r="B60" s="258"/>
      <c r="C60" s="257"/>
      <c r="D60" s="257"/>
      <c r="E60" s="257"/>
      <c r="F60" s="257"/>
      <c r="G60" s="257"/>
      <c r="H60" s="259"/>
    </row>
    <row r="61" spans="1:8" ht="30" customHeight="1">
      <c r="A61" s="257"/>
      <c r="B61" s="258"/>
      <c r="C61" s="257"/>
      <c r="D61" s="257"/>
      <c r="E61" s="257"/>
      <c r="F61" s="257"/>
      <c r="G61" s="257"/>
      <c r="H61" s="259"/>
    </row>
    <row r="62" spans="1:8">
      <c r="A62" s="324" t="str">
        <f>+"TOTAL CANTIDAD ITEM "&amp;A51</f>
        <v xml:space="preserve">TOTAL CANTIDAD ITEM </v>
      </c>
      <c r="B62" s="325"/>
      <c r="C62" s="325"/>
      <c r="D62" s="325"/>
      <c r="E62" s="325"/>
      <c r="F62" s="325"/>
      <c r="G62" s="326"/>
      <c r="H62" s="255">
        <f>IFERROR(ROUND(IF(SUM(H53:H61)=0,"",SUM(H53:H61)),0),"")</f>
        <v>6</v>
      </c>
    </row>
    <row r="63" spans="1:8">
      <c r="A63" s="342"/>
      <c r="B63" s="342"/>
      <c r="C63" s="342"/>
      <c r="D63" s="342"/>
      <c r="E63" s="342"/>
      <c r="F63" s="342"/>
      <c r="G63" s="342"/>
      <c r="H63" s="342"/>
    </row>
    <row r="64" spans="1:8" ht="18.75">
      <c r="A64" s="327" t="str">
        <f>'[10]DATOS INICIALES'!$B$1</f>
        <v>DEPARTAMENTO DE ANTIOQUIA</v>
      </c>
      <c r="B64" s="328"/>
      <c r="C64" s="328"/>
      <c r="D64" s="328"/>
      <c r="E64" s="329" t="s">
        <v>91</v>
      </c>
      <c r="F64" s="329"/>
      <c r="G64" s="329"/>
      <c r="H64" s="329"/>
    </row>
    <row r="65" spans="1:8" ht="15.75">
      <c r="A65" s="330" t="str">
        <f>'[10]DATOS INICIALES'!$B$2</f>
        <v>MUNICIPIO DE DABEIBA</v>
      </c>
      <c r="B65" s="331"/>
      <c r="C65" s="331"/>
      <c r="D65" s="331"/>
      <c r="E65" s="329"/>
      <c r="F65" s="329"/>
      <c r="G65" s="329"/>
      <c r="H65" s="329"/>
    </row>
    <row r="66" spans="1:8" ht="60" customHeight="1">
      <c r="A66" s="332" t="str">
        <f>'DATOS INICIALES'!B7</f>
        <v>REPARACION DE PUENTE DE MADERA PARA CAMINOS DE HERRADURA QUE CONECTA LA VEREDA CHAMBUSCADO CON LA VEREDA LA  ARGELIA  Y DEMAS VEREDAS VECINAS DEL  MUNICIPIO DE DABEIBA ANTIOQUIA.</v>
      </c>
      <c r="B66" s="333"/>
      <c r="C66" s="333"/>
      <c r="D66" s="333"/>
      <c r="E66" s="329"/>
      <c r="F66" s="329"/>
      <c r="G66" s="329"/>
      <c r="H66" s="329"/>
    </row>
    <row r="67" spans="1:8">
      <c r="A67" s="334"/>
      <c r="B67" s="334"/>
      <c r="C67" s="334"/>
      <c r="D67" s="334"/>
      <c r="E67" s="329"/>
      <c r="F67" s="329"/>
      <c r="G67" s="329"/>
      <c r="H67" s="329"/>
    </row>
    <row r="68" spans="1:8">
      <c r="A68" s="335" t="s">
        <v>769</v>
      </c>
      <c r="B68" s="336"/>
      <c r="C68" s="336"/>
      <c r="D68" s="336"/>
      <c r="E68" s="329"/>
      <c r="F68" s="329"/>
      <c r="G68" s="329"/>
      <c r="H68" s="329"/>
    </row>
    <row r="70" spans="1:8">
      <c r="A70" s="88" t="s">
        <v>0</v>
      </c>
      <c r="B70" s="337" t="s">
        <v>13</v>
      </c>
      <c r="C70" s="338"/>
      <c r="D70" s="338"/>
      <c r="E70" s="338"/>
      <c r="F70" s="339"/>
      <c r="G70" s="88" t="s">
        <v>2</v>
      </c>
      <c r="H70" s="88" t="s">
        <v>3</v>
      </c>
    </row>
    <row r="71" spans="1:8" ht="30.4" customHeight="1">
      <c r="A71" s="257">
        <f>PRESUPUESTO!A10</f>
        <v>2.2000000000000002</v>
      </c>
      <c r="B71" s="340" t="str">
        <f>PRESUPUESTO!B10</f>
        <v>Lleno manual para estructuras con material de préstamo (tipo arenilla) hasta obtener una densidad mínima del 95%,
de la obtenida en el ensayo del Proctor modificado. Incluye, material, acarreo interno, conformación, compactación</v>
      </c>
      <c r="C71" s="340"/>
      <c r="D71" s="340"/>
      <c r="E71" s="340"/>
      <c r="F71" s="340"/>
      <c r="G71" s="254" t="s">
        <v>10</v>
      </c>
      <c r="H71" s="255">
        <f>IFERROR(ROUND(IF(SUM(H74:H82)=0,"",SUM(H74:H82)),0),"")</f>
        <v>6</v>
      </c>
    </row>
    <row r="73" spans="1:8">
      <c r="A73" s="341" t="s">
        <v>770</v>
      </c>
      <c r="B73" s="341"/>
      <c r="C73" s="256" t="s">
        <v>771</v>
      </c>
      <c r="D73" s="256" t="s">
        <v>3</v>
      </c>
      <c r="E73" s="256" t="s">
        <v>772</v>
      </c>
      <c r="F73" s="256" t="s">
        <v>773</v>
      </c>
      <c r="G73" s="256" t="s">
        <v>774</v>
      </c>
      <c r="H73" s="256" t="s">
        <v>775</v>
      </c>
    </row>
    <row r="74" spans="1:8" ht="30" customHeight="1">
      <c r="A74" s="257">
        <v>1</v>
      </c>
      <c r="B74" s="258" t="s">
        <v>868</v>
      </c>
      <c r="C74" s="257">
        <v>1</v>
      </c>
      <c r="D74" s="257">
        <v>2</v>
      </c>
      <c r="E74" s="257">
        <v>3</v>
      </c>
      <c r="F74" s="257">
        <v>1</v>
      </c>
      <c r="G74" s="257">
        <v>1</v>
      </c>
      <c r="H74" s="259">
        <f>+IF(A74=0,"",IF(AND(E74=0,F74=0,G74=0),C74*D74,IF(AND(F74=0,G74=0),C74*D74*E74,IF(G74=0,C74*D74*E74*F74,C74*D74*E74*F74*G74))))</f>
        <v>6</v>
      </c>
    </row>
    <row r="75" spans="1:8" ht="30" customHeight="1">
      <c r="A75" s="257"/>
      <c r="B75" s="258"/>
      <c r="C75" s="257"/>
      <c r="D75" s="257"/>
      <c r="E75" s="257"/>
      <c r="F75" s="257"/>
      <c r="G75" s="257"/>
      <c r="H75" s="259"/>
    </row>
    <row r="76" spans="1:8" ht="30" customHeight="1">
      <c r="A76" s="257"/>
      <c r="B76" s="258"/>
      <c r="C76" s="257"/>
      <c r="D76" s="257"/>
      <c r="E76" s="257"/>
      <c r="F76" s="257"/>
      <c r="G76" s="257"/>
      <c r="H76" s="259"/>
    </row>
    <row r="77" spans="1:8" ht="30" customHeight="1">
      <c r="A77" s="257"/>
      <c r="B77" s="258"/>
      <c r="C77" s="257"/>
      <c r="D77" s="257"/>
      <c r="E77" s="257"/>
      <c r="F77" s="257"/>
      <c r="G77" s="257"/>
      <c r="H77" s="259"/>
    </row>
    <row r="78" spans="1:8" ht="30" customHeight="1">
      <c r="A78" s="257"/>
      <c r="B78" s="258"/>
      <c r="C78" s="257"/>
      <c r="D78" s="257"/>
      <c r="E78" s="257"/>
      <c r="F78" s="257"/>
      <c r="G78" s="257"/>
      <c r="H78" s="259"/>
    </row>
    <row r="79" spans="1:8" ht="30" customHeight="1">
      <c r="A79" s="257"/>
      <c r="B79" s="258"/>
      <c r="C79" s="257"/>
      <c r="D79" s="257"/>
      <c r="E79" s="257"/>
      <c r="F79" s="257"/>
      <c r="G79" s="257"/>
      <c r="H79" s="259"/>
    </row>
    <row r="80" spans="1:8" ht="30" customHeight="1">
      <c r="A80" s="257"/>
      <c r="B80" s="258"/>
      <c r="C80" s="257"/>
      <c r="D80" s="257"/>
      <c r="E80" s="257"/>
      <c r="F80" s="257"/>
      <c r="G80" s="257"/>
      <c r="H80" s="259"/>
    </row>
    <row r="81" spans="1:8" ht="30" customHeight="1">
      <c r="A81" s="257"/>
      <c r="B81" s="258"/>
      <c r="C81" s="257"/>
      <c r="D81" s="257"/>
      <c r="E81" s="257"/>
      <c r="F81" s="257"/>
      <c r="G81" s="257"/>
      <c r="H81" s="259"/>
    </row>
    <row r="82" spans="1:8" ht="30" customHeight="1">
      <c r="A82" s="257"/>
      <c r="B82" s="258"/>
      <c r="C82" s="257"/>
      <c r="D82" s="257"/>
      <c r="E82" s="257"/>
      <c r="F82" s="257"/>
      <c r="G82" s="257"/>
      <c r="H82" s="259"/>
    </row>
    <row r="83" spans="1:8">
      <c r="A83" s="324" t="str">
        <f>+"TOTAL CANTIDAD ITEM "&amp;A72</f>
        <v xml:space="preserve">TOTAL CANTIDAD ITEM </v>
      </c>
      <c r="B83" s="325"/>
      <c r="C83" s="325"/>
      <c r="D83" s="325"/>
      <c r="E83" s="325"/>
      <c r="F83" s="325"/>
      <c r="G83" s="326"/>
      <c r="H83" s="255">
        <f>IFERROR(ROUND(IF(SUM(H74:H82)=0,"",SUM(H74:H82)),0),"")</f>
        <v>6</v>
      </c>
    </row>
    <row r="85" spans="1:8" ht="18.75">
      <c r="A85" s="327" t="str">
        <f>'[10]DATOS INICIALES'!$B$1</f>
        <v>DEPARTAMENTO DE ANTIOQUIA</v>
      </c>
      <c r="B85" s="328"/>
      <c r="C85" s="328"/>
      <c r="D85" s="328"/>
      <c r="E85" s="329" t="s">
        <v>91</v>
      </c>
      <c r="F85" s="329"/>
      <c r="G85" s="329"/>
      <c r="H85" s="329"/>
    </row>
    <row r="86" spans="1:8" ht="15.75">
      <c r="A86" s="330" t="str">
        <f>'[10]DATOS INICIALES'!$B$2</f>
        <v>MUNICIPIO DE DABEIBA</v>
      </c>
      <c r="B86" s="331"/>
      <c r="C86" s="331"/>
      <c r="D86" s="331"/>
      <c r="E86" s="329"/>
      <c r="F86" s="329"/>
      <c r="G86" s="329"/>
      <c r="H86" s="329"/>
    </row>
    <row r="87" spans="1:8" ht="66" customHeight="1">
      <c r="A87" s="332" t="str">
        <f>'DATOS INICIALES'!B3</f>
        <v>REPARACION DE PUENTE DE MADERA PARA CAMINOS DE HERRADURA QUE CONECTA LA VEREDA CHAMBUSCADO CON LA VEREDA LA  ARGELIA  Y DEMAS VEREDAS VECINAS DEL  MUNICIPIO DE DABEIBA ANTIOQUIA.</v>
      </c>
      <c r="B87" s="333"/>
      <c r="C87" s="333"/>
      <c r="D87" s="333"/>
      <c r="E87" s="329"/>
      <c r="F87" s="329"/>
      <c r="G87" s="329"/>
      <c r="H87" s="329"/>
    </row>
    <row r="88" spans="1:8">
      <c r="A88" s="334"/>
      <c r="B88" s="334"/>
      <c r="C88" s="334"/>
      <c r="D88" s="334"/>
      <c r="E88" s="329"/>
      <c r="F88" s="329"/>
      <c r="G88" s="329"/>
      <c r="H88" s="329"/>
    </row>
    <row r="89" spans="1:8">
      <c r="A89" s="335" t="s">
        <v>769</v>
      </c>
      <c r="B89" s="336"/>
      <c r="C89" s="336"/>
      <c r="D89" s="336"/>
      <c r="E89" s="329"/>
      <c r="F89" s="329"/>
      <c r="G89" s="329"/>
      <c r="H89" s="329"/>
    </row>
    <row r="91" spans="1:8">
      <c r="A91" s="88" t="s">
        <v>0</v>
      </c>
      <c r="B91" s="337" t="s">
        <v>13</v>
      </c>
      <c r="C91" s="338"/>
      <c r="D91" s="338"/>
      <c r="E91" s="338"/>
      <c r="F91" s="339"/>
      <c r="G91" s="88" t="s">
        <v>2</v>
      </c>
      <c r="H91" s="88" t="s">
        <v>3</v>
      </c>
    </row>
    <row r="92" spans="1:8" ht="30.4" customHeight="1">
      <c r="A92" s="257">
        <f>PRESUPUESTO!A12</f>
        <v>3.1</v>
      </c>
      <c r="B92" s="340" t="str">
        <f>PRESUPUESTO!B12</f>
        <v>Suministro, transporte y colocación de Concreto Clase D (21MPa) para Muros, aletas y demas estructuras, formaleta para acabado a la vista, desmoldante, y todos los demás elementos necesarios para su correcta construcción y funcionamiento</v>
      </c>
      <c r="C92" s="340"/>
      <c r="D92" s="340"/>
      <c r="E92" s="340"/>
      <c r="F92" s="340"/>
      <c r="G92" s="254" t="str">
        <f>PRESUPUESTO!C12</f>
        <v>M3</v>
      </c>
      <c r="H92" s="255">
        <f>SUM(H95:H96)</f>
        <v>2</v>
      </c>
    </row>
    <row r="94" spans="1:8">
      <c r="A94" s="341" t="s">
        <v>770</v>
      </c>
      <c r="B94" s="341"/>
      <c r="C94" s="256" t="s">
        <v>771</v>
      </c>
      <c r="D94" s="256" t="s">
        <v>3</v>
      </c>
      <c r="E94" s="256" t="s">
        <v>772</v>
      </c>
      <c r="F94" s="256" t="s">
        <v>773</v>
      </c>
      <c r="G94" s="256" t="s">
        <v>774</v>
      </c>
      <c r="H94" s="256" t="s">
        <v>775</v>
      </c>
    </row>
    <row r="95" spans="1:8" ht="30" customHeight="1">
      <c r="A95" s="257">
        <v>1</v>
      </c>
      <c r="B95" s="258" t="s">
        <v>826</v>
      </c>
      <c r="C95" s="257">
        <v>1</v>
      </c>
      <c r="D95" s="257">
        <v>2</v>
      </c>
      <c r="E95" s="257">
        <v>2</v>
      </c>
      <c r="F95" s="257">
        <v>1</v>
      </c>
      <c r="G95" s="257">
        <v>0.2</v>
      </c>
      <c r="H95" s="259">
        <f>+IF(A95=0,"",IF(AND(E95=0,F95=0,G95=0),C95*D95,IF(AND(F95=0,G95=0),C95*D95*E95,IF(G95=0,C95*D95*E95*F95,C95*D95*E95*F95*G95))))</f>
        <v>0.8</v>
      </c>
    </row>
    <row r="96" spans="1:8" ht="30" customHeight="1">
      <c r="A96" s="257">
        <v>2</v>
      </c>
      <c r="B96" s="258" t="s">
        <v>827</v>
      </c>
      <c r="C96" s="257">
        <v>1</v>
      </c>
      <c r="D96" s="257">
        <v>2</v>
      </c>
      <c r="E96" s="257">
        <v>2</v>
      </c>
      <c r="F96" s="257">
        <v>2</v>
      </c>
      <c r="G96" s="257">
        <v>0.15</v>
      </c>
      <c r="H96" s="259">
        <f>+IF(A96=0,"",IF(AND(E96=0,F96=0,G96=0),C96*D96,IF(AND(F96=0,G96=0),C96*D96*E96,IF(G96=0,C96*D96*E96*F96,C96*D96*E96*F96*G96))))</f>
        <v>1.2</v>
      </c>
    </row>
    <row r="97" spans="1:8" ht="30" customHeight="1">
      <c r="A97" s="257"/>
      <c r="B97" s="258"/>
      <c r="C97" s="257"/>
      <c r="D97" s="257"/>
      <c r="E97" s="257"/>
      <c r="F97" s="257"/>
      <c r="G97" s="257"/>
      <c r="H97" s="260"/>
    </row>
    <row r="98" spans="1:8" ht="30" customHeight="1">
      <c r="A98" s="257"/>
      <c r="B98" s="258"/>
      <c r="C98" s="257"/>
      <c r="D98" s="257"/>
      <c r="E98" s="257"/>
      <c r="F98" s="257"/>
      <c r="G98" s="257"/>
      <c r="H98" s="260"/>
    </row>
    <row r="99" spans="1:8" ht="30" customHeight="1">
      <c r="A99" s="257"/>
      <c r="B99" s="258"/>
      <c r="C99" s="257"/>
      <c r="D99" s="257"/>
      <c r="E99" s="257"/>
      <c r="F99" s="257"/>
      <c r="G99" s="257"/>
      <c r="H99" s="260"/>
    </row>
    <row r="100" spans="1:8" ht="30" customHeight="1">
      <c r="A100" s="257"/>
      <c r="B100" s="258"/>
      <c r="C100" s="257"/>
      <c r="D100" s="257"/>
      <c r="E100" s="257"/>
      <c r="F100" s="257"/>
      <c r="G100" s="257"/>
      <c r="H100" s="260"/>
    </row>
    <row r="101" spans="1:8" ht="30" customHeight="1"/>
    <row r="102" spans="1:8" ht="30" customHeight="1"/>
    <row r="103" spans="1:8" ht="30" customHeight="1">
      <c r="A103" s="257"/>
      <c r="B103" s="258"/>
      <c r="C103" s="257"/>
      <c r="D103" s="257"/>
      <c r="E103" s="257"/>
      <c r="F103" s="257"/>
      <c r="G103" s="257"/>
      <c r="H103" s="259"/>
    </row>
    <row r="104" spans="1:8">
      <c r="A104" s="324" t="str">
        <f>+"TOTAL CANTIDAD ITEM "&amp;A93</f>
        <v xml:space="preserve">TOTAL CANTIDAD ITEM </v>
      </c>
      <c r="B104" s="325"/>
      <c r="C104" s="325"/>
      <c r="D104" s="325"/>
      <c r="E104" s="325"/>
      <c r="F104" s="325"/>
      <c r="G104" s="326"/>
      <c r="H104" s="255"/>
    </row>
    <row r="105" spans="1:8">
      <c r="A105" s="342"/>
      <c r="B105" s="342"/>
      <c r="C105" s="342"/>
      <c r="D105" s="342"/>
      <c r="E105" s="342"/>
      <c r="F105" s="342"/>
      <c r="G105" s="342"/>
      <c r="H105" s="342"/>
    </row>
    <row r="107" spans="1:8" ht="41.45" customHeight="1">
      <c r="A107" s="343"/>
      <c r="B107" s="344"/>
      <c r="C107" s="344"/>
      <c r="D107" s="344"/>
      <c r="E107" s="344"/>
      <c r="F107" s="344"/>
      <c r="G107" s="344"/>
      <c r="H107" s="345"/>
    </row>
    <row r="108" spans="1:8" ht="18.75">
      <c r="A108" s="327" t="str">
        <f>'[10]DATOS INICIALES'!$B$1</f>
        <v>DEPARTAMENTO DE ANTIOQUIA</v>
      </c>
      <c r="B108" s="328"/>
      <c r="C108" s="328"/>
      <c r="D108" s="328"/>
      <c r="E108" s="329" t="s">
        <v>91</v>
      </c>
      <c r="F108" s="329"/>
      <c r="G108" s="329"/>
      <c r="H108" s="329"/>
    </row>
    <row r="109" spans="1:8" ht="15.75">
      <c r="A109" s="330" t="str">
        <f>'[10]DATOS INICIALES'!$B$2</f>
        <v>MUNICIPIO DE DABEIBA</v>
      </c>
      <c r="B109" s="331"/>
      <c r="C109" s="331"/>
      <c r="D109" s="331"/>
      <c r="E109" s="329"/>
      <c r="F109" s="329"/>
      <c r="G109" s="329"/>
      <c r="H109" s="329"/>
    </row>
    <row r="110" spans="1:8" ht="65.25" customHeight="1">
      <c r="A110" s="332" t="str">
        <f>'DATOS INICIALES'!B3</f>
        <v>REPARACION DE PUENTE DE MADERA PARA CAMINOS DE HERRADURA QUE CONECTA LA VEREDA CHAMBUSCADO CON LA VEREDA LA  ARGELIA  Y DEMAS VEREDAS VECINAS DEL  MUNICIPIO DE DABEIBA ANTIOQUIA.</v>
      </c>
      <c r="B110" s="333"/>
      <c r="C110" s="333"/>
      <c r="D110" s="333"/>
      <c r="E110" s="329"/>
      <c r="F110" s="329"/>
      <c r="G110" s="329"/>
      <c r="H110" s="329"/>
    </row>
    <row r="111" spans="1:8">
      <c r="A111" s="334"/>
      <c r="B111" s="334"/>
      <c r="C111" s="334"/>
      <c r="D111" s="334"/>
      <c r="E111" s="329"/>
      <c r="F111" s="329"/>
      <c r="G111" s="329"/>
      <c r="H111" s="329"/>
    </row>
    <row r="112" spans="1:8">
      <c r="A112" s="335" t="s">
        <v>769</v>
      </c>
      <c r="B112" s="336"/>
      <c r="C112" s="336"/>
      <c r="D112" s="336"/>
      <c r="E112" s="329"/>
      <c r="F112" s="329"/>
      <c r="G112" s="329"/>
      <c r="H112" s="329"/>
    </row>
    <row r="114" spans="1:8">
      <c r="A114" s="88" t="s">
        <v>0</v>
      </c>
      <c r="B114" s="337" t="s">
        <v>13</v>
      </c>
      <c r="C114" s="338"/>
      <c r="D114" s="338"/>
      <c r="E114" s="338"/>
      <c r="F114" s="339"/>
      <c r="G114" s="88" t="s">
        <v>2</v>
      </c>
      <c r="H114" s="88" t="s">
        <v>3</v>
      </c>
    </row>
    <row r="115" spans="1:8" ht="29.45" customHeight="1">
      <c r="A115" s="257">
        <f>PRESUPUESTO!A13</f>
        <v>3.2</v>
      </c>
      <c r="B115" s="340" t="str">
        <f>PRESUPUESTO!B13</f>
        <v xml:space="preserve">Concreto Clase H (Ciclópeo con concreto clase D - 21 MPa y Piedra de 2" a 4") </v>
      </c>
      <c r="C115" s="340"/>
      <c r="D115" s="340"/>
      <c r="E115" s="340"/>
      <c r="F115" s="340"/>
      <c r="G115" s="254" t="str">
        <f>PRESUPUESTO!C13</f>
        <v>M3</v>
      </c>
      <c r="H115" s="255">
        <f>IFERROR(ROUND(IF(SUM(H118:H125)=0,"",SUM(H118:H125)),0),"")</f>
        <v>1</v>
      </c>
    </row>
    <row r="117" spans="1:8">
      <c r="A117" s="341" t="s">
        <v>770</v>
      </c>
      <c r="B117" s="341"/>
      <c r="C117" s="256" t="s">
        <v>771</v>
      </c>
      <c r="D117" s="256" t="s">
        <v>3</v>
      </c>
      <c r="E117" s="256" t="s">
        <v>772</v>
      </c>
      <c r="F117" s="256" t="s">
        <v>773</v>
      </c>
      <c r="G117" s="256" t="s">
        <v>774</v>
      </c>
      <c r="H117" s="256" t="s">
        <v>775</v>
      </c>
    </row>
    <row r="118" spans="1:8" ht="36.6" customHeight="1">
      <c r="A118" s="257">
        <v>1</v>
      </c>
      <c r="B118" s="258" t="s">
        <v>828</v>
      </c>
      <c r="C118" s="257">
        <v>1</v>
      </c>
      <c r="D118" s="257">
        <v>2</v>
      </c>
      <c r="E118" s="257">
        <v>2</v>
      </c>
      <c r="F118" s="257">
        <v>1</v>
      </c>
      <c r="G118" s="257">
        <v>0.3</v>
      </c>
      <c r="H118" s="260">
        <f>+IF(A118=0,"",IF(AND(E118=0,F118=0,G118=0),C118*D118,IF(AND(F118=0,G118=0),C118*D118*E118,IF(G118=0,C118*D118*E118*F118,C118*D118*E118*F118*G118))))</f>
        <v>1.2</v>
      </c>
    </row>
    <row r="119" spans="1:8" ht="39.6" customHeight="1">
      <c r="A119" s="257"/>
      <c r="B119" s="258"/>
      <c r="C119" s="257"/>
      <c r="D119" s="257"/>
      <c r="E119" s="257"/>
      <c r="F119" s="257"/>
      <c r="G119" s="257"/>
      <c r="H119" s="260"/>
    </row>
    <row r="120" spans="1:8" ht="37.15" customHeight="1">
      <c r="A120" s="257"/>
      <c r="B120" s="258"/>
      <c r="C120" s="257"/>
      <c r="D120" s="257"/>
      <c r="E120" s="257"/>
      <c r="F120" s="257"/>
      <c r="G120" s="257"/>
      <c r="H120" s="260"/>
    </row>
    <row r="121" spans="1:8" ht="32.450000000000003" customHeight="1">
      <c r="A121" s="257"/>
      <c r="B121" s="258"/>
      <c r="C121" s="257"/>
      <c r="D121" s="257"/>
      <c r="E121" s="257"/>
      <c r="F121" s="257"/>
      <c r="G121" s="257"/>
      <c r="H121" s="260"/>
    </row>
    <row r="122" spans="1:8" ht="32.450000000000003" customHeight="1">
      <c r="A122" s="257"/>
      <c r="B122" s="258"/>
      <c r="C122" s="257"/>
      <c r="D122" s="257"/>
      <c r="E122" s="257"/>
      <c r="F122" s="257"/>
      <c r="G122" s="257"/>
      <c r="H122" s="259"/>
    </row>
    <row r="123" spans="1:8" ht="32.450000000000003" customHeight="1">
      <c r="A123" s="257"/>
      <c r="B123" s="258"/>
      <c r="C123" s="257"/>
      <c r="D123" s="257"/>
      <c r="E123" s="257"/>
      <c r="F123" s="257"/>
      <c r="G123" s="257"/>
      <c r="H123" s="259"/>
    </row>
    <row r="124" spans="1:8" ht="32.450000000000003" customHeight="1">
      <c r="A124" s="257"/>
      <c r="B124" s="258"/>
      <c r="C124" s="257"/>
      <c r="D124" s="257"/>
      <c r="E124" s="257"/>
      <c r="F124" s="257"/>
      <c r="G124" s="257"/>
      <c r="H124" s="259"/>
    </row>
    <row r="125" spans="1:8" ht="32.450000000000003" customHeight="1">
      <c r="A125" s="257"/>
      <c r="B125" s="258"/>
      <c r="C125" s="257"/>
      <c r="D125" s="257"/>
      <c r="E125" s="257"/>
      <c r="F125" s="257"/>
      <c r="G125" s="257"/>
      <c r="H125" s="259"/>
    </row>
    <row r="126" spans="1:8">
      <c r="A126" s="324" t="str">
        <f>+"TOTAL CANTIDAD ITEM "&amp;A116</f>
        <v xml:space="preserve">TOTAL CANTIDAD ITEM </v>
      </c>
      <c r="B126" s="325"/>
      <c r="C126" s="325"/>
      <c r="D126" s="325"/>
      <c r="E126" s="325"/>
      <c r="F126" s="325"/>
      <c r="G126" s="326"/>
      <c r="H126" s="255">
        <f>IFERROR(ROUND(IF(SUM(H118:H125)=0,"",SUM(H118:H125)),0),"")</f>
        <v>1</v>
      </c>
    </row>
    <row r="127" spans="1:8" ht="67.900000000000006" customHeight="1">
      <c r="A127" s="342"/>
      <c r="B127" s="342"/>
      <c r="C127" s="342"/>
      <c r="D127" s="342"/>
      <c r="E127" s="342"/>
      <c r="F127" s="342"/>
      <c r="G127" s="342"/>
      <c r="H127" s="342"/>
    </row>
    <row r="128" spans="1:8" ht="18.75">
      <c r="A128" s="327" t="str">
        <f>'[10]DATOS INICIALES'!$B$1</f>
        <v>DEPARTAMENTO DE ANTIOQUIA</v>
      </c>
      <c r="B128" s="328"/>
      <c r="C128" s="328"/>
      <c r="D128" s="328"/>
      <c r="E128" s="329" t="s">
        <v>91</v>
      </c>
      <c r="F128" s="329"/>
      <c r="G128" s="329"/>
      <c r="H128" s="329"/>
    </row>
    <row r="129" spans="1:8" ht="15.75">
      <c r="A129" s="330" t="str">
        <f>'[10]DATOS INICIALES'!$B$2</f>
        <v>MUNICIPIO DE DABEIBA</v>
      </c>
      <c r="B129" s="331"/>
      <c r="C129" s="331"/>
      <c r="D129" s="331"/>
      <c r="E129" s="329"/>
      <c r="F129" s="329"/>
      <c r="G129" s="329"/>
      <c r="H129" s="329"/>
    </row>
    <row r="130" spans="1:8" ht="75.75" customHeight="1">
      <c r="A130" s="332" t="str">
        <f>'DATOS INICIALES'!B3</f>
        <v>REPARACION DE PUENTE DE MADERA PARA CAMINOS DE HERRADURA QUE CONECTA LA VEREDA CHAMBUSCADO CON LA VEREDA LA  ARGELIA  Y DEMAS VEREDAS VECINAS DEL  MUNICIPIO DE DABEIBA ANTIOQUIA.</v>
      </c>
      <c r="B130" s="333"/>
      <c r="C130" s="333"/>
      <c r="D130" s="333"/>
      <c r="E130" s="329"/>
      <c r="F130" s="329"/>
      <c r="G130" s="329"/>
      <c r="H130" s="329"/>
    </row>
    <row r="131" spans="1:8">
      <c r="A131" s="334"/>
      <c r="B131" s="334"/>
      <c r="C131" s="334"/>
      <c r="D131" s="334"/>
      <c r="E131" s="329"/>
      <c r="F131" s="329"/>
      <c r="G131" s="329"/>
      <c r="H131" s="329"/>
    </row>
    <row r="132" spans="1:8">
      <c r="A132" s="335" t="s">
        <v>769</v>
      </c>
      <c r="B132" s="336"/>
      <c r="C132" s="336"/>
      <c r="D132" s="336"/>
      <c r="E132" s="329"/>
      <c r="F132" s="329"/>
      <c r="G132" s="329"/>
      <c r="H132" s="329"/>
    </row>
    <row r="134" spans="1:8">
      <c r="A134" s="88" t="s">
        <v>0</v>
      </c>
      <c r="B134" s="337" t="s">
        <v>13</v>
      </c>
      <c r="C134" s="338"/>
      <c r="D134" s="338"/>
      <c r="E134" s="338"/>
      <c r="F134" s="339"/>
      <c r="G134" s="88" t="s">
        <v>2</v>
      </c>
      <c r="H134" s="88" t="s">
        <v>3</v>
      </c>
    </row>
    <row r="135" spans="1:8" ht="30.4" customHeight="1">
      <c r="A135" s="257">
        <f>PRESUPUESTO!A15</f>
        <v>4.0999999999999996</v>
      </c>
      <c r="B135" s="340" t="str">
        <f>PRESUPUESTO!B15</f>
        <v xml:space="preserve">Suministro, transporte y colocación de Acero de refuerzo fy=420 Mpa (Grado 60) </v>
      </c>
      <c r="C135" s="340"/>
      <c r="D135" s="340"/>
      <c r="E135" s="340"/>
      <c r="F135" s="340"/>
      <c r="G135" s="254" t="str">
        <f>PRESUPUESTO!C15</f>
        <v>KG</v>
      </c>
      <c r="H135" s="255">
        <f>IFERROR(ROUND(IF(SUM(H138:H146)=0,"",SUM(H138:H146)),0),"")</f>
        <v>91</v>
      </c>
    </row>
    <row r="137" spans="1:8">
      <c r="A137" s="341" t="s">
        <v>770</v>
      </c>
      <c r="B137" s="341"/>
      <c r="C137" s="256" t="s">
        <v>771</v>
      </c>
      <c r="D137" s="256" t="s">
        <v>3</v>
      </c>
      <c r="E137" s="256" t="s">
        <v>772</v>
      </c>
      <c r="F137" s="256" t="s">
        <v>832</v>
      </c>
      <c r="G137" s="256" t="s">
        <v>833</v>
      </c>
      <c r="H137" s="256" t="s">
        <v>775</v>
      </c>
    </row>
    <row r="138" spans="1:8" ht="30" customHeight="1">
      <c r="A138" s="257">
        <v>1</v>
      </c>
      <c r="B138" s="258" t="s">
        <v>829</v>
      </c>
      <c r="C138" s="257">
        <v>1</v>
      </c>
      <c r="D138" s="257">
        <v>1</v>
      </c>
      <c r="E138" s="257">
        <f>(18*2)+(2*9.4)</f>
        <v>54.8</v>
      </c>
      <c r="F138" s="257">
        <v>1</v>
      </c>
      <c r="G138" s="257">
        <v>1</v>
      </c>
      <c r="H138" s="259">
        <f>+IF(A138=0,"",IF(AND(E138=0,F138=0,G138=0),C138*D138,IF(AND(F138=0,G138=0),C138*D138*E138,IF(G138=0,C138*D138*E138*F138,C138*D138*E138*F138*G138))))</f>
        <v>54.8</v>
      </c>
    </row>
    <row r="139" spans="1:8" ht="30" customHeight="1">
      <c r="A139" s="257">
        <v>2</v>
      </c>
      <c r="B139" s="258" t="s">
        <v>830</v>
      </c>
      <c r="C139" s="257">
        <v>1</v>
      </c>
      <c r="D139" s="257">
        <v>1</v>
      </c>
      <c r="E139" s="257">
        <f>(2/0.25)*2</f>
        <v>16</v>
      </c>
      <c r="F139" s="257">
        <v>1</v>
      </c>
      <c r="G139" s="257">
        <v>1</v>
      </c>
      <c r="H139" s="259">
        <f>+IF(A139=0,"",IF(AND(E139=0,F139=0,G139=0),C139*D139,IF(AND(F139=0,G139=0),C139*D139*E139,IF(G139=0,C139*D139*E139*F139,C139*D139*E139*F139*G139))))</f>
        <v>16</v>
      </c>
    </row>
    <row r="140" spans="1:8" ht="30" customHeight="1">
      <c r="A140" s="257">
        <v>3</v>
      </c>
      <c r="B140" s="258" t="s">
        <v>831</v>
      </c>
      <c r="C140" s="257">
        <v>1</v>
      </c>
      <c r="D140" s="257">
        <v>1</v>
      </c>
      <c r="E140" s="257">
        <f>(1/0.25)*5</f>
        <v>20</v>
      </c>
      <c r="F140" s="257">
        <v>1</v>
      </c>
      <c r="G140" s="257">
        <v>1</v>
      </c>
      <c r="H140" s="259">
        <f>+IF(A140=0,"",IF(AND(E140=0,F140=0,G140=0),C140*D140,IF(AND(F140=0,G140=0),C140*D140*E140,IF(G140=0,C140*D140*E140*F140,C140*D140*E140*F140*G140))))</f>
        <v>20</v>
      </c>
    </row>
    <row r="141" spans="1:8" ht="30" customHeight="1">
      <c r="A141" s="257"/>
      <c r="B141" s="258"/>
      <c r="C141" s="257"/>
      <c r="D141" s="257"/>
      <c r="E141" s="257"/>
      <c r="F141" s="257"/>
      <c r="G141" s="257"/>
      <c r="H141" s="260"/>
    </row>
    <row r="142" spans="1:8" ht="30" customHeight="1">
      <c r="A142" s="257"/>
      <c r="B142" s="258"/>
      <c r="C142" s="257"/>
      <c r="D142" s="257"/>
      <c r="E142" s="257"/>
      <c r="F142" s="257"/>
      <c r="G142" s="257"/>
      <c r="H142" s="259"/>
    </row>
    <row r="143" spans="1:8" ht="30" customHeight="1">
      <c r="A143" s="257"/>
      <c r="B143" s="258"/>
      <c r="C143" s="257"/>
      <c r="D143" s="257"/>
      <c r="E143" s="257"/>
      <c r="F143" s="257"/>
      <c r="G143" s="257"/>
      <c r="H143" s="259"/>
    </row>
    <row r="144" spans="1:8" ht="30" customHeight="1">
      <c r="A144" s="257"/>
      <c r="B144" s="258"/>
      <c r="C144" s="257"/>
      <c r="D144" s="257"/>
      <c r="E144" s="257"/>
      <c r="F144" s="257"/>
      <c r="G144" s="257"/>
      <c r="H144" s="259"/>
    </row>
    <row r="145" spans="1:8" ht="30" customHeight="1">
      <c r="A145" s="257"/>
      <c r="B145" s="258"/>
      <c r="C145" s="257"/>
      <c r="D145" s="257"/>
      <c r="E145" s="257"/>
      <c r="F145" s="257"/>
      <c r="G145" s="257"/>
      <c r="H145" s="259"/>
    </row>
    <row r="146" spans="1:8" ht="30" customHeight="1">
      <c r="A146" s="257"/>
      <c r="B146" s="258"/>
      <c r="C146" s="257"/>
      <c r="D146" s="257"/>
      <c r="E146" s="257"/>
      <c r="F146" s="257"/>
      <c r="G146" s="257"/>
      <c r="H146" s="259"/>
    </row>
    <row r="147" spans="1:8">
      <c r="A147" s="324" t="str">
        <f>+"TOTAL CANTIDAD ITEM "&amp;A136</f>
        <v xml:space="preserve">TOTAL CANTIDAD ITEM </v>
      </c>
      <c r="B147" s="325"/>
      <c r="C147" s="325"/>
      <c r="D147" s="325"/>
      <c r="E147" s="325"/>
      <c r="F147" s="325"/>
      <c r="G147" s="326"/>
      <c r="H147" s="255">
        <f>IFERROR(ROUND(IF(SUM(H138:H146)=0,"",SUM(H138:H146)),0),"")</f>
        <v>91</v>
      </c>
    </row>
    <row r="148" spans="1:8">
      <c r="A148" s="342"/>
      <c r="B148" s="342"/>
      <c r="C148" s="342"/>
      <c r="D148" s="342"/>
      <c r="E148" s="342"/>
      <c r="F148" s="342"/>
      <c r="G148" s="342"/>
      <c r="H148" s="342"/>
    </row>
    <row r="149" spans="1:8">
      <c r="A149" s="342"/>
      <c r="B149" s="342"/>
      <c r="C149" s="342"/>
      <c r="D149" s="342"/>
      <c r="E149" s="342"/>
      <c r="F149" s="342"/>
      <c r="G149" s="342"/>
      <c r="H149" s="342"/>
    </row>
    <row r="151" spans="1:8" ht="18.75">
      <c r="A151" s="327" t="str">
        <f>'[10]DATOS INICIALES'!$B$1</f>
        <v>DEPARTAMENTO DE ANTIOQUIA</v>
      </c>
      <c r="B151" s="328"/>
      <c r="C151" s="328"/>
      <c r="D151" s="328"/>
      <c r="E151" s="329" t="s">
        <v>91</v>
      </c>
      <c r="F151" s="329"/>
      <c r="G151" s="329"/>
      <c r="H151" s="329"/>
    </row>
    <row r="152" spans="1:8" ht="15.75">
      <c r="A152" s="330" t="str">
        <f>'[10]DATOS INICIALES'!$B$2</f>
        <v>MUNICIPIO DE DABEIBA</v>
      </c>
      <c r="B152" s="331"/>
      <c r="C152" s="331"/>
      <c r="D152" s="331"/>
      <c r="E152" s="329"/>
      <c r="F152" s="329"/>
      <c r="G152" s="329"/>
      <c r="H152" s="329"/>
    </row>
    <row r="153" spans="1:8" ht="117" customHeight="1">
      <c r="A153" s="332" t="str">
        <f>'DATOS INICIALES'!B3</f>
        <v>REPARACION DE PUENTE DE MADERA PARA CAMINOS DE HERRADURA QUE CONECTA LA VEREDA CHAMBUSCADO CON LA VEREDA LA  ARGELIA  Y DEMAS VEREDAS VECINAS DEL  MUNICIPIO DE DABEIBA ANTIOQUIA.</v>
      </c>
      <c r="B153" s="333"/>
      <c r="C153" s="333"/>
      <c r="D153" s="333"/>
      <c r="E153" s="329"/>
      <c r="F153" s="329"/>
      <c r="G153" s="329"/>
      <c r="H153" s="329"/>
    </row>
    <row r="154" spans="1:8">
      <c r="A154" s="334"/>
      <c r="B154" s="334"/>
      <c r="C154" s="334"/>
      <c r="D154" s="334"/>
      <c r="E154" s="329"/>
      <c r="F154" s="329"/>
      <c r="G154" s="329"/>
      <c r="H154" s="329"/>
    </row>
    <row r="155" spans="1:8">
      <c r="A155" s="335" t="s">
        <v>769</v>
      </c>
      <c r="B155" s="336"/>
      <c r="C155" s="336"/>
      <c r="D155" s="336"/>
      <c r="E155" s="329"/>
      <c r="F155" s="329"/>
      <c r="G155" s="329"/>
      <c r="H155" s="329"/>
    </row>
    <row r="157" spans="1:8">
      <c r="A157" s="88" t="s">
        <v>0</v>
      </c>
      <c r="B157" s="337" t="s">
        <v>13</v>
      </c>
      <c r="C157" s="338"/>
      <c r="D157" s="338"/>
      <c r="E157" s="338"/>
      <c r="F157" s="339"/>
      <c r="G157" s="88" t="s">
        <v>2</v>
      </c>
      <c r="H157" s="88" t="s">
        <v>3</v>
      </c>
    </row>
    <row r="158" spans="1:8" ht="30.4" customHeight="1">
      <c r="A158" s="257">
        <f>PRESUPUESTO!A17</f>
        <v>5.0999999999999996</v>
      </c>
      <c r="B158" s="340" t="str">
        <f>PRESUPUESTO!B17</f>
        <v>Remplazo de vigas Principales  (DURMIENTES) de madera, dispuestas de forma longitudinal con dimenesiones de 6" x 4" x 6ml  para estructura del puente.</v>
      </c>
      <c r="C158" s="340"/>
      <c r="D158" s="340"/>
      <c r="E158" s="340"/>
      <c r="F158" s="340"/>
      <c r="G158" s="254" t="s">
        <v>225</v>
      </c>
      <c r="H158" s="255">
        <f>IFERROR(ROUND(IF(SUM(H161:H169)=0,"",SUM(H161:H169)),0),"")</f>
        <v>36</v>
      </c>
    </row>
    <row r="160" spans="1:8">
      <c r="A160" s="341" t="s">
        <v>770</v>
      </c>
      <c r="B160" s="341"/>
      <c r="C160" s="256" t="s">
        <v>771</v>
      </c>
      <c r="D160" s="256" t="s">
        <v>3</v>
      </c>
      <c r="E160" s="256" t="s">
        <v>772</v>
      </c>
      <c r="F160" s="256" t="s">
        <v>773</v>
      </c>
      <c r="G160" s="256" t="s">
        <v>774</v>
      </c>
      <c r="H160" s="256" t="s">
        <v>775</v>
      </c>
    </row>
    <row r="161" spans="1:8" ht="30" customHeight="1">
      <c r="A161" s="257">
        <v>1</v>
      </c>
      <c r="B161" s="258" t="s">
        <v>896</v>
      </c>
      <c r="C161" s="257">
        <v>1</v>
      </c>
      <c r="D161" s="257">
        <v>3</v>
      </c>
      <c r="E161" s="257">
        <v>12</v>
      </c>
      <c r="F161" s="257">
        <v>0</v>
      </c>
      <c r="G161" s="257">
        <v>0</v>
      </c>
      <c r="H161" s="259">
        <f>+IF(A161=0,"",IF(AND(E161=0,F161=0,G161=0),C161*D161,IF(AND(F161=0,G161=0),C161*D161*E161,IF(G161=0,C161*D161*E161*F161,C161*D161*E161*F161*G161))))</f>
        <v>36</v>
      </c>
    </row>
    <row r="162" spans="1:8" ht="30" customHeight="1">
      <c r="A162" s="257"/>
      <c r="B162" s="258"/>
      <c r="C162" s="257"/>
      <c r="D162" s="257"/>
      <c r="E162" s="257"/>
      <c r="F162" s="257"/>
      <c r="G162" s="257"/>
      <c r="H162" s="259"/>
    </row>
    <row r="163" spans="1:8" ht="30" customHeight="1">
      <c r="A163" s="257"/>
      <c r="B163" s="258"/>
      <c r="C163" s="257"/>
      <c r="D163" s="257"/>
      <c r="E163" s="257"/>
      <c r="F163" s="257"/>
      <c r="G163" s="257"/>
      <c r="H163" s="259"/>
    </row>
    <row r="164" spans="1:8" ht="30" customHeight="1">
      <c r="A164" s="257"/>
      <c r="B164" s="258"/>
      <c r="C164" s="257"/>
      <c r="D164" s="257"/>
      <c r="E164" s="257"/>
      <c r="F164" s="257"/>
      <c r="G164" s="257"/>
      <c r="H164" s="259"/>
    </row>
    <row r="165" spans="1:8" ht="30" customHeight="1">
      <c r="A165" s="257"/>
      <c r="B165" s="258"/>
      <c r="C165" s="257"/>
      <c r="D165" s="257"/>
      <c r="E165" s="257"/>
      <c r="F165" s="257"/>
      <c r="G165" s="257"/>
      <c r="H165" s="259"/>
    </row>
    <row r="166" spans="1:8" ht="30" customHeight="1">
      <c r="A166" s="257"/>
      <c r="B166" s="258"/>
      <c r="C166" s="257"/>
      <c r="D166" s="257"/>
      <c r="E166" s="257"/>
      <c r="F166" s="257"/>
      <c r="G166" s="257"/>
      <c r="H166" s="259"/>
    </row>
    <row r="167" spans="1:8" ht="30" customHeight="1">
      <c r="A167" s="257"/>
      <c r="B167" s="258"/>
      <c r="C167" s="257"/>
      <c r="D167" s="257"/>
      <c r="E167" s="257"/>
      <c r="F167" s="257"/>
      <c r="G167" s="257"/>
      <c r="H167" s="259"/>
    </row>
    <row r="168" spans="1:8" ht="30" customHeight="1">
      <c r="A168" s="257"/>
      <c r="B168" s="258"/>
      <c r="C168" s="257"/>
      <c r="D168" s="257"/>
      <c r="E168" s="257"/>
      <c r="F168" s="257"/>
      <c r="G168" s="257"/>
      <c r="H168" s="259"/>
    </row>
    <row r="169" spans="1:8" ht="30" customHeight="1">
      <c r="A169" s="257"/>
      <c r="B169" s="258"/>
      <c r="C169" s="257"/>
      <c r="D169" s="257"/>
      <c r="E169" s="257"/>
      <c r="F169" s="257"/>
      <c r="G169" s="257"/>
      <c r="H169" s="259"/>
    </row>
    <row r="170" spans="1:8">
      <c r="A170" s="324" t="str">
        <f>+"TOTAL CANTIDAD ITEM "&amp;A159</f>
        <v xml:space="preserve">TOTAL CANTIDAD ITEM </v>
      </c>
      <c r="B170" s="325"/>
      <c r="C170" s="325"/>
      <c r="D170" s="325"/>
      <c r="E170" s="325"/>
      <c r="F170" s="325"/>
      <c r="G170" s="326"/>
      <c r="H170" s="255">
        <f>IFERROR(ROUND(IF(SUM(H161:H169)=0,"",SUM(H161:H169)),0),"")</f>
        <v>36</v>
      </c>
    </row>
    <row r="171" spans="1:8" ht="18.75">
      <c r="A171" s="327" t="str">
        <f>'[10]DATOS INICIALES'!$B$1</f>
        <v>DEPARTAMENTO DE ANTIOQUIA</v>
      </c>
      <c r="B171" s="328"/>
      <c r="C171" s="328"/>
      <c r="D171" s="328"/>
      <c r="E171" s="329" t="s">
        <v>91</v>
      </c>
      <c r="F171" s="329"/>
      <c r="G171" s="329"/>
      <c r="H171" s="329"/>
    </row>
    <row r="172" spans="1:8" ht="15.75">
      <c r="A172" s="330" t="str">
        <f>'[10]DATOS INICIALES'!$B$2</f>
        <v>MUNICIPIO DE DABEIBA</v>
      </c>
      <c r="B172" s="331"/>
      <c r="C172" s="331"/>
      <c r="D172" s="331"/>
      <c r="E172" s="329"/>
      <c r="F172" s="329"/>
      <c r="G172" s="329"/>
      <c r="H172" s="329"/>
    </row>
    <row r="173" spans="1:8" ht="89.25" customHeight="1">
      <c r="A173" s="332" t="str">
        <f>'DATOS INICIALES'!B3</f>
        <v>REPARACION DE PUENTE DE MADERA PARA CAMINOS DE HERRADURA QUE CONECTA LA VEREDA CHAMBUSCADO CON LA VEREDA LA  ARGELIA  Y DEMAS VEREDAS VECINAS DEL  MUNICIPIO DE DABEIBA ANTIOQUIA.</v>
      </c>
      <c r="B173" s="333"/>
      <c r="C173" s="333"/>
      <c r="D173" s="333"/>
      <c r="E173" s="329"/>
      <c r="F173" s="329"/>
      <c r="G173" s="329"/>
      <c r="H173" s="329"/>
    </row>
    <row r="174" spans="1:8">
      <c r="A174" s="334"/>
      <c r="B174" s="334"/>
      <c r="C174" s="334"/>
      <c r="D174" s="334"/>
      <c r="E174" s="329"/>
      <c r="F174" s="329"/>
      <c r="G174" s="329"/>
      <c r="H174" s="329"/>
    </row>
    <row r="175" spans="1:8">
      <c r="A175" s="335" t="s">
        <v>769</v>
      </c>
      <c r="B175" s="336"/>
      <c r="C175" s="336"/>
      <c r="D175" s="336"/>
      <c r="E175" s="329"/>
      <c r="F175" s="329"/>
      <c r="G175" s="329"/>
      <c r="H175" s="329"/>
    </row>
    <row r="177" spans="1:8">
      <c r="A177" s="88" t="s">
        <v>0</v>
      </c>
      <c r="B177" s="337" t="s">
        <v>13</v>
      </c>
      <c r="C177" s="338"/>
      <c r="D177" s="338"/>
      <c r="E177" s="338"/>
      <c r="F177" s="339"/>
      <c r="G177" s="88" t="s">
        <v>2</v>
      </c>
      <c r="H177" s="88" t="s">
        <v>3</v>
      </c>
    </row>
    <row r="178" spans="1:8" ht="30.4" customHeight="1">
      <c r="A178" s="257">
        <f>PRESUPUESTO!A18</f>
        <v>5.2</v>
      </c>
      <c r="B178" s="340" t="str">
        <f>PRESUPUESTO!B18</f>
        <v>Remplazo de vigas secundarias en cuartones de madera de 3" x 4" x 3m, en zona de (VIGATRANSVERSAL) distribuidos en toda la longitud del puente de 12m, incluye elementos de fijacion y todo lo necesario para su correcto funcionamiento.</v>
      </c>
      <c r="C178" s="340"/>
      <c r="D178" s="340"/>
      <c r="E178" s="340"/>
      <c r="F178" s="340"/>
      <c r="G178" s="254" t="s">
        <v>2</v>
      </c>
      <c r="H178" s="255">
        <f>IFERROR(ROUND(IF(SUM(H181:H189)=0,"",SUM(H181:H189)),0),"")</f>
        <v>8</v>
      </c>
    </row>
    <row r="180" spans="1:8">
      <c r="A180" s="341" t="s">
        <v>770</v>
      </c>
      <c r="B180" s="341"/>
      <c r="C180" s="256" t="s">
        <v>771</v>
      </c>
      <c r="D180" s="256" t="s">
        <v>3</v>
      </c>
      <c r="E180" s="256" t="s">
        <v>772</v>
      </c>
      <c r="F180" s="256" t="s">
        <v>773</v>
      </c>
      <c r="G180" s="256" t="s">
        <v>774</v>
      </c>
      <c r="H180" s="256" t="s">
        <v>775</v>
      </c>
    </row>
    <row r="181" spans="1:8" ht="30" customHeight="1">
      <c r="A181" s="257">
        <v>1</v>
      </c>
      <c r="B181" s="258" t="s">
        <v>870</v>
      </c>
      <c r="C181" s="257">
        <v>1</v>
      </c>
      <c r="D181" s="257">
        <v>8</v>
      </c>
      <c r="E181" s="257">
        <v>0</v>
      </c>
      <c r="F181" s="257">
        <v>0</v>
      </c>
      <c r="G181" s="257">
        <v>0</v>
      </c>
      <c r="H181" s="259">
        <f>+IF(A181=0,"",IF(AND(E181=0,F181=0,G181=0),C181*D181,IF(AND(F181=0,G181=0),C181*D181*E181,IF(G181=0,C181*D181*E181*F181,C181*D181*E181*F181*G181))))</f>
        <v>8</v>
      </c>
    </row>
    <row r="182" spans="1:8" ht="30" customHeight="1">
      <c r="A182" s="257"/>
      <c r="B182" s="258"/>
      <c r="C182" s="257"/>
      <c r="D182" s="257"/>
      <c r="E182" s="257"/>
      <c r="F182" s="257"/>
      <c r="G182" s="257"/>
      <c r="H182" s="259"/>
    </row>
    <row r="183" spans="1:8" ht="30" customHeight="1">
      <c r="A183" s="257"/>
      <c r="B183" s="258"/>
      <c r="C183" s="257"/>
      <c r="D183" s="257"/>
      <c r="E183" s="257"/>
      <c r="F183" s="257"/>
      <c r="G183" s="257"/>
      <c r="H183" s="259"/>
    </row>
    <row r="184" spans="1:8" ht="30" customHeight="1">
      <c r="A184" s="257"/>
      <c r="B184" s="258"/>
      <c r="C184" s="257"/>
      <c r="D184" s="257"/>
      <c r="E184" s="257"/>
      <c r="F184" s="257"/>
      <c r="G184" s="257"/>
      <c r="H184" s="259"/>
    </row>
    <row r="185" spans="1:8" ht="30" customHeight="1">
      <c r="A185" s="257"/>
      <c r="B185" s="258"/>
      <c r="C185" s="257"/>
      <c r="D185" s="257"/>
      <c r="E185" s="257"/>
      <c r="F185" s="257"/>
      <c r="G185" s="257"/>
      <c r="H185" s="259"/>
    </row>
    <row r="186" spans="1:8" ht="30" customHeight="1">
      <c r="A186" s="257"/>
      <c r="B186" s="258"/>
      <c r="C186" s="257"/>
      <c r="D186" s="257"/>
      <c r="E186" s="257"/>
      <c r="F186" s="257"/>
      <c r="G186" s="257"/>
      <c r="H186" s="259"/>
    </row>
    <row r="187" spans="1:8" ht="30" customHeight="1">
      <c r="A187" s="257"/>
      <c r="B187" s="258"/>
      <c r="C187" s="257"/>
      <c r="D187" s="257"/>
      <c r="E187" s="257"/>
      <c r="F187" s="257"/>
      <c r="G187" s="257"/>
      <c r="H187" s="259"/>
    </row>
    <row r="188" spans="1:8" ht="30" customHeight="1">
      <c r="A188" s="257"/>
      <c r="B188" s="258"/>
      <c r="C188" s="257"/>
      <c r="D188" s="257"/>
      <c r="E188" s="257"/>
      <c r="F188" s="257"/>
      <c r="G188" s="257"/>
      <c r="H188" s="259"/>
    </row>
    <row r="189" spans="1:8" ht="30" customHeight="1">
      <c r="A189" s="257"/>
      <c r="B189" s="258"/>
      <c r="C189" s="257"/>
      <c r="D189" s="257"/>
      <c r="E189" s="257"/>
      <c r="F189" s="257"/>
      <c r="G189" s="257"/>
      <c r="H189" s="259"/>
    </row>
    <row r="190" spans="1:8">
      <c r="A190" s="324" t="str">
        <f>+"TOTAL CANTIDAD ITEM "&amp;A179</f>
        <v xml:space="preserve">TOTAL CANTIDAD ITEM </v>
      </c>
      <c r="B190" s="325"/>
      <c r="C190" s="325"/>
      <c r="D190" s="325"/>
      <c r="E190" s="325"/>
      <c r="F190" s="325"/>
      <c r="G190" s="326"/>
      <c r="H190" s="255">
        <f>IFERROR(ROUND(IF(SUM(H181:H189)=0,"",SUM(H181:H189)),0),"")</f>
        <v>8</v>
      </c>
    </row>
    <row r="191" spans="1:8" ht="18.75">
      <c r="A191" s="327" t="str">
        <f>'[10]DATOS INICIALES'!$B$1</f>
        <v>DEPARTAMENTO DE ANTIOQUIA</v>
      </c>
      <c r="B191" s="328"/>
      <c r="C191" s="328"/>
      <c r="D191" s="328"/>
      <c r="E191" s="329" t="s">
        <v>91</v>
      </c>
      <c r="F191" s="329"/>
      <c r="G191" s="329"/>
      <c r="H191" s="329"/>
    </row>
    <row r="192" spans="1:8" ht="15.75">
      <c r="A192" s="330" t="str">
        <f>'[10]DATOS INICIALES'!$B$2</f>
        <v>MUNICIPIO DE DABEIBA</v>
      </c>
      <c r="B192" s="331"/>
      <c r="C192" s="331"/>
      <c r="D192" s="331"/>
      <c r="E192" s="329"/>
      <c r="F192" s="329"/>
      <c r="G192" s="329"/>
      <c r="H192" s="329"/>
    </row>
    <row r="193" spans="1:8" ht="81.75" customHeight="1">
      <c r="A193" s="332" t="str">
        <f>'DATOS INICIALES'!B3</f>
        <v>REPARACION DE PUENTE DE MADERA PARA CAMINOS DE HERRADURA QUE CONECTA LA VEREDA CHAMBUSCADO CON LA VEREDA LA  ARGELIA  Y DEMAS VEREDAS VECINAS DEL  MUNICIPIO DE DABEIBA ANTIOQUIA.</v>
      </c>
      <c r="B193" s="333"/>
      <c r="C193" s="333"/>
      <c r="D193" s="333"/>
      <c r="E193" s="329"/>
      <c r="F193" s="329"/>
      <c r="G193" s="329"/>
      <c r="H193" s="329"/>
    </row>
    <row r="194" spans="1:8">
      <c r="A194" s="334"/>
      <c r="B194" s="334"/>
      <c r="C194" s="334"/>
      <c r="D194" s="334"/>
      <c r="E194" s="329"/>
      <c r="F194" s="329"/>
      <c r="G194" s="329"/>
      <c r="H194" s="329"/>
    </row>
    <row r="195" spans="1:8">
      <c r="A195" s="335" t="s">
        <v>769</v>
      </c>
      <c r="B195" s="336"/>
      <c r="C195" s="336"/>
      <c r="D195" s="336"/>
      <c r="E195" s="329"/>
      <c r="F195" s="329"/>
      <c r="G195" s="329"/>
      <c r="H195" s="329"/>
    </row>
    <row r="197" spans="1:8">
      <c r="A197" s="88" t="s">
        <v>0</v>
      </c>
      <c r="B197" s="337" t="s">
        <v>13</v>
      </c>
      <c r="C197" s="338"/>
      <c r="D197" s="338"/>
      <c r="E197" s="338"/>
      <c r="F197" s="339"/>
      <c r="G197" s="88" t="s">
        <v>2</v>
      </c>
      <c r="H197" s="88" t="s">
        <v>3</v>
      </c>
    </row>
    <row r="198" spans="1:8" ht="30.4" customHeight="1">
      <c r="A198" s="257">
        <f>PRESUPUESTO!A19</f>
        <v>5.3</v>
      </c>
      <c r="B198" s="340" t="str">
        <f>PRESUPUESTO!B19</f>
        <v>Remplazo de Vigas secundarias  cuartones de madera de 3" x 3" x 2m en zona de (viga TRANSVERSAL- INTERMEDIOS) distribuidos en toda la longitud del puente de 12m, incluye elementos de fijacion y todo lo necesario para su correcto funcionamiento.</v>
      </c>
      <c r="C198" s="340"/>
      <c r="D198" s="340"/>
      <c r="E198" s="340"/>
      <c r="F198" s="340"/>
      <c r="G198" s="254" t="s">
        <v>779</v>
      </c>
      <c r="H198" s="255">
        <f>IFERROR(ROUND(IF(SUM(H201:H209)=0,"",SUM(H201:H209)),0),"")</f>
        <v>8</v>
      </c>
    </row>
    <row r="200" spans="1:8">
      <c r="A200" s="341" t="s">
        <v>770</v>
      </c>
      <c r="B200" s="341"/>
      <c r="C200" s="256" t="s">
        <v>771</v>
      </c>
      <c r="D200" s="256" t="s">
        <v>3</v>
      </c>
      <c r="E200" s="256" t="s">
        <v>772</v>
      </c>
      <c r="F200" s="256" t="s">
        <v>773</v>
      </c>
      <c r="G200" s="256" t="s">
        <v>774</v>
      </c>
      <c r="H200" s="256" t="s">
        <v>775</v>
      </c>
    </row>
    <row r="201" spans="1:8" ht="30" customHeight="1">
      <c r="A201" s="257">
        <v>1</v>
      </c>
      <c r="B201" s="258" t="s">
        <v>871</v>
      </c>
      <c r="C201" s="257">
        <v>1</v>
      </c>
      <c r="D201" s="257">
        <v>8</v>
      </c>
      <c r="E201" s="257">
        <v>0</v>
      </c>
      <c r="F201" s="257">
        <v>0</v>
      </c>
      <c r="G201" s="257">
        <v>0</v>
      </c>
      <c r="H201" s="259">
        <f>+IF(A201=0,"",IF(AND(E201=0,F201=0,G201=0),C201*D201,IF(AND(F201=0,G201=0),C201*D201*E201,IF(G201=0,C201*D201*E201*F201,C201*D201*E201*F201*G201))))</f>
        <v>8</v>
      </c>
    </row>
    <row r="202" spans="1:8" ht="30" customHeight="1">
      <c r="A202" s="257"/>
      <c r="B202" s="258"/>
      <c r="C202" s="257"/>
      <c r="D202" s="257"/>
      <c r="E202" s="257"/>
      <c r="F202" s="257"/>
      <c r="G202" s="257"/>
      <c r="H202" s="259"/>
    </row>
    <row r="203" spans="1:8" ht="30" customHeight="1">
      <c r="A203" s="257"/>
      <c r="B203" s="258"/>
      <c r="C203" s="257"/>
      <c r="D203" s="257"/>
      <c r="E203" s="257"/>
      <c r="F203" s="257"/>
      <c r="G203" s="257"/>
      <c r="H203" s="259"/>
    </row>
    <row r="204" spans="1:8" ht="30" customHeight="1">
      <c r="A204" s="257"/>
      <c r="B204" s="258"/>
      <c r="C204" s="257"/>
      <c r="D204" s="257"/>
      <c r="E204" s="257"/>
      <c r="F204" s="257"/>
      <c r="G204" s="257"/>
      <c r="H204" s="259"/>
    </row>
    <row r="205" spans="1:8" ht="30" customHeight="1">
      <c r="A205" s="257"/>
      <c r="B205" s="258"/>
      <c r="C205" s="257"/>
      <c r="D205" s="257"/>
      <c r="E205" s="257"/>
      <c r="F205" s="257"/>
      <c r="G205" s="257"/>
      <c r="H205" s="259"/>
    </row>
    <row r="206" spans="1:8" ht="30" customHeight="1">
      <c r="A206" s="257"/>
      <c r="B206" s="258"/>
      <c r="C206" s="257"/>
      <c r="D206" s="257"/>
      <c r="E206" s="257"/>
      <c r="F206" s="257"/>
      <c r="G206" s="257"/>
      <c r="H206" s="259"/>
    </row>
    <row r="207" spans="1:8" ht="30" customHeight="1">
      <c r="A207" s="257"/>
      <c r="B207" s="258"/>
      <c r="C207" s="257"/>
      <c r="D207" s="257"/>
      <c r="E207" s="257"/>
      <c r="F207" s="257"/>
      <c r="G207" s="257"/>
      <c r="H207" s="259"/>
    </row>
    <row r="208" spans="1:8" ht="30" customHeight="1">
      <c r="A208" s="257"/>
      <c r="B208" s="258"/>
      <c r="C208" s="257"/>
      <c r="D208" s="257"/>
      <c r="E208" s="257"/>
      <c r="F208" s="257"/>
      <c r="G208" s="257"/>
      <c r="H208" s="259"/>
    </row>
    <row r="209" spans="1:12" ht="30" customHeight="1">
      <c r="A209" s="257"/>
      <c r="B209" s="258"/>
      <c r="C209" s="257"/>
      <c r="D209" s="257"/>
      <c r="E209" s="257"/>
      <c r="F209" s="257"/>
      <c r="G209" s="257"/>
      <c r="H209" s="259"/>
    </row>
    <row r="210" spans="1:12">
      <c r="A210" s="324" t="str">
        <f>+"TOTAL CANTIDAD ITEM "&amp;A199</f>
        <v xml:space="preserve">TOTAL CANTIDAD ITEM </v>
      </c>
      <c r="B210" s="325"/>
      <c r="C210" s="325"/>
      <c r="D210" s="325"/>
      <c r="E210" s="325"/>
      <c r="F210" s="325"/>
      <c r="G210" s="326"/>
      <c r="H210" s="255">
        <f>IFERROR(ROUND(IF(SUM(H201:H209)=0,"",SUM(H201:H209)),0),"")</f>
        <v>8</v>
      </c>
    </row>
    <row r="211" spans="1:12" ht="18.75">
      <c r="A211" s="327" t="str">
        <f>'[10]DATOS INICIALES'!$B$1</f>
        <v>DEPARTAMENTO DE ANTIOQUIA</v>
      </c>
      <c r="B211" s="328"/>
      <c r="C211" s="328"/>
      <c r="D211" s="328"/>
      <c r="E211" s="329" t="s">
        <v>91</v>
      </c>
      <c r="F211" s="329"/>
      <c r="G211" s="329"/>
      <c r="H211" s="329"/>
    </row>
    <row r="212" spans="1:12" ht="15.75">
      <c r="A212" s="330" t="str">
        <f>'[10]DATOS INICIALES'!$B$2</f>
        <v>MUNICIPIO DE DABEIBA</v>
      </c>
      <c r="B212" s="331"/>
      <c r="C212" s="331"/>
      <c r="D212" s="331"/>
      <c r="E212" s="329"/>
      <c r="F212" s="329"/>
      <c r="G212" s="329"/>
      <c r="H212" s="329"/>
    </row>
    <row r="213" spans="1:12" ht="78" customHeight="1">
      <c r="A213" s="332" t="str">
        <f>'DATOS INICIALES'!B3</f>
        <v>REPARACION DE PUENTE DE MADERA PARA CAMINOS DE HERRADURA QUE CONECTA LA VEREDA CHAMBUSCADO CON LA VEREDA LA  ARGELIA  Y DEMAS VEREDAS VECINAS DEL  MUNICIPIO DE DABEIBA ANTIOQUIA.</v>
      </c>
      <c r="B213" s="333"/>
      <c r="C213" s="333"/>
      <c r="D213" s="333"/>
      <c r="E213" s="329"/>
      <c r="F213" s="329"/>
      <c r="G213" s="329"/>
      <c r="H213" s="329"/>
    </row>
    <row r="214" spans="1:12">
      <c r="A214" s="334"/>
      <c r="B214" s="334"/>
      <c r="C214" s="334"/>
      <c r="D214" s="334"/>
      <c r="E214" s="329"/>
      <c r="F214" s="329"/>
      <c r="G214" s="329"/>
      <c r="H214" s="329"/>
    </row>
    <row r="215" spans="1:12">
      <c r="A215" s="335" t="s">
        <v>769</v>
      </c>
      <c r="B215" s="336"/>
      <c r="C215" s="336"/>
      <c r="D215" s="336"/>
      <c r="E215" s="329"/>
      <c r="F215" s="329"/>
      <c r="G215" s="329"/>
      <c r="H215" s="329"/>
    </row>
    <row r="217" spans="1:12">
      <c r="A217" s="88" t="s">
        <v>0</v>
      </c>
      <c r="B217" s="337" t="s">
        <v>13</v>
      </c>
      <c r="C217" s="338"/>
      <c r="D217" s="338"/>
      <c r="E217" s="338"/>
      <c r="F217" s="339"/>
      <c r="G217" s="88" t="s">
        <v>2</v>
      </c>
      <c r="H217" s="88" t="s">
        <v>3</v>
      </c>
    </row>
    <row r="218" spans="1:12" ht="30.4" customHeight="1">
      <c r="A218" s="257">
        <f>PRESUPUESTO!A21</f>
        <v>6.1</v>
      </c>
      <c r="B218" s="340" t="str">
        <f>PRESUPUESTO!B21</f>
        <v xml:space="preserve">Remplazo de listones de madera 3" x 3" x 1.5 m en zona de (PASAMANOS - ARRIOSTRAMIENTO INCLINADO) distribuidos en toda la longitud del puente de 12m incluye elementos de fijacion y todo lo necesario para su correcto </v>
      </c>
      <c r="C218" s="340"/>
      <c r="D218" s="340"/>
      <c r="E218" s="340"/>
      <c r="F218" s="340"/>
      <c r="G218" s="254" t="s">
        <v>779</v>
      </c>
      <c r="H218" s="255">
        <f>IFERROR(ROUND(IF(SUM(H221:H229)=0,"",SUM(H221:H229)),0),"")</f>
        <v>14</v>
      </c>
    </row>
    <row r="220" spans="1:12">
      <c r="A220" s="341" t="s">
        <v>770</v>
      </c>
      <c r="B220" s="341"/>
      <c r="C220" s="256" t="s">
        <v>771</v>
      </c>
      <c r="D220" s="256" t="s">
        <v>3</v>
      </c>
      <c r="E220" s="256" t="s">
        <v>772</v>
      </c>
      <c r="F220" s="256" t="s">
        <v>773</v>
      </c>
      <c r="G220" s="256" t="s">
        <v>774</v>
      </c>
      <c r="H220" s="256" t="s">
        <v>775</v>
      </c>
    </row>
    <row r="221" spans="1:12" ht="30" customHeight="1">
      <c r="A221" s="257">
        <v>1</v>
      </c>
      <c r="B221" s="258" t="s">
        <v>872</v>
      </c>
      <c r="C221" s="257">
        <v>2</v>
      </c>
      <c r="D221" s="257">
        <v>7</v>
      </c>
      <c r="E221" s="257">
        <v>0</v>
      </c>
      <c r="F221" s="257">
        <v>0</v>
      </c>
      <c r="G221" s="257">
        <v>0</v>
      </c>
      <c r="H221" s="259">
        <f>+IF(A221=0,"",IF(AND(E221=0,F221=0,G221=0),C221*D221,IF(AND(F221=0,G221=0),C221*D221*E221,IF(G221=0,C221*D221*E221*F221,C221*D221*E221*F221*G221))))</f>
        <v>14</v>
      </c>
      <c r="J221" s="346"/>
      <c r="K221" s="308"/>
      <c r="L221" s="308"/>
    </row>
    <row r="222" spans="1:12" ht="30" customHeight="1">
      <c r="A222" s="257"/>
      <c r="B222" s="258"/>
      <c r="C222" s="257"/>
      <c r="D222" s="257"/>
      <c r="E222" s="257"/>
      <c r="F222" s="257"/>
      <c r="G222" s="257"/>
      <c r="H222" s="259"/>
      <c r="J222" s="346"/>
      <c r="K222" s="308"/>
      <c r="L222" s="308"/>
    </row>
    <row r="223" spans="1:12" ht="30" customHeight="1">
      <c r="A223" s="257"/>
      <c r="B223" s="258"/>
      <c r="C223" s="257"/>
      <c r="D223" s="257"/>
      <c r="E223" s="257"/>
      <c r="F223" s="257"/>
      <c r="G223" s="257"/>
      <c r="H223" s="259"/>
      <c r="J223" s="346"/>
      <c r="K223" s="308"/>
      <c r="L223" s="308"/>
    </row>
    <row r="224" spans="1:12" ht="30" customHeight="1">
      <c r="A224" s="257"/>
      <c r="B224" s="258"/>
      <c r="C224" s="257"/>
      <c r="D224" s="257"/>
      <c r="E224" s="257"/>
      <c r="F224" s="257"/>
      <c r="G224" s="257"/>
      <c r="H224" s="259"/>
      <c r="J224" s="346"/>
      <c r="K224" s="308"/>
      <c r="L224" s="308"/>
    </row>
    <row r="225" spans="1:12" ht="30" customHeight="1">
      <c r="A225" s="257"/>
      <c r="B225" s="258"/>
      <c r="C225" s="257"/>
      <c r="D225" s="257"/>
      <c r="E225" s="257"/>
      <c r="F225" s="257"/>
      <c r="G225" s="257"/>
      <c r="H225" s="259"/>
      <c r="J225" s="346"/>
      <c r="K225" s="308"/>
      <c r="L225" s="308"/>
    </row>
    <row r="226" spans="1:12" ht="30" customHeight="1">
      <c r="A226" s="257"/>
      <c r="B226" s="258"/>
      <c r="C226" s="257"/>
      <c r="D226" s="257"/>
      <c r="E226" s="257"/>
      <c r="F226" s="257"/>
      <c r="G226" s="257"/>
      <c r="H226" s="259"/>
      <c r="J226" s="346"/>
      <c r="K226" s="308"/>
      <c r="L226" s="308"/>
    </row>
    <row r="227" spans="1:12" ht="30" customHeight="1">
      <c r="A227" s="257"/>
      <c r="B227" s="258"/>
      <c r="C227" s="257"/>
      <c r="D227" s="257"/>
      <c r="E227" s="257"/>
      <c r="F227" s="257"/>
      <c r="G227" s="257"/>
      <c r="H227" s="259"/>
    </row>
    <row r="228" spans="1:12" ht="30" customHeight="1">
      <c r="A228" s="257"/>
      <c r="B228" s="258"/>
      <c r="C228" s="257"/>
      <c r="D228" s="257"/>
      <c r="E228" s="257"/>
      <c r="F228" s="257"/>
      <c r="G228" s="257"/>
      <c r="H228" s="259"/>
    </row>
    <row r="229" spans="1:12" ht="30" customHeight="1">
      <c r="A229" s="257"/>
      <c r="B229" s="258"/>
      <c r="C229" s="257"/>
      <c r="D229" s="257"/>
      <c r="E229" s="257"/>
      <c r="F229" s="257"/>
      <c r="G229" s="257"/>
      <c r="H229" s="259"/>
    </row>
    <row r="230" spans="1:12">
      <c r="A230" s="324" t="str">
        <f>+"TOTAL CANTIDAD ITEM "&amp;A219</f>
        <v xml:space="preserve">TOTAL CANTIDAD ITEM </v>
      </c>
      <c r="B230" s="325"/>
      <c r="C230" s="325"/>
      <c r="D230" s="325"/>
      <c r="E230" s="325"/>
      <c r="F230" s="325"/>
      <c r="G230" s="326"/>
      <c r="H230" s="255">
        <f>IFERROR(ROUND(IF(SUM(H221:H229)=0,"",SUM(H221:H229)),0),"")</f>
        <v>14</v>
      </c>
    </row>
    <row r="231" spans="1:12" ht="18.75">
      <c r="A231" s="327" t="str">
        <f>'[10]DATOS INICIALES'!$B$1</f>
        <v>DEPARTAMENTO DE ANTIOQUIA</v>
      </c>
      <c r="B231" s="328"/>
      <c r="C231" s="328"/>
      <c r="D231" s="328"/>
      <c r="E231" s="329" t="s">
        <v>91</v>
      </c>
      <c r="F231" s="329"/>
      <c r="G231" s="329"/>
      <c r="H231" s="329"/>
    </row>
    <row r="232" spans="1:12" ht="15.75">
      <c r="A232" s="330" t="str">
        <f>'[10]DATOS INICIALES'!$B$2</f>
        <v>MUNICIPIO DE DABEIBA</v>
      </c>
      <c r="B232" s="331"/>
      <c r="C232" s="331"/>
      <c r="D232" s="331"/>
      <c r="E232" s="329"/>
      <c r="F232" s="329"/>
      <c r="G232" s="329"/>
      <c r="H232" s="329"/>
    </row>
    <row r="233" spans="1:12" ht="78" customHeight="1">
      <c r="A233" s="332" t="str">
        <f>'DATOS INICIALES'!B3</f>
        <v>REPARACION DE PUENTE DE MADERA PARA CAMINOS DE HERRADURA QUE CONECTA LA VEREDA CHAMBUSCADO CON LA VEREDA LA  ARGELIA  Y DEMAS VEREDAS VECINAS DEL  MUNICIPIO DE DABEIBA ANTIOQUIA.</v>
      </c>
      <c r="B233" s="333"/>
      <c r="C233" s="333"/>
      <c r="D233" s="333"/>
      <c r="E233" s="329"/>
      <c r="F233" s="329"/>
      <c r="G233" s="329"/>
      <c r="H233" s="329"/>
    </row>
    <row r="234" spans="1:12">
      <c r="A234" s="334"/>
      <c r="B234" s="334"/>
      <c r="C234" s="334"/>
      <c r="D234" s="334"/>
      <c r="E234" s="329"/>
      <c r="F234" s="329"/>
      <c r="G234" s="329"/>
      <c r="H234" s="329"/>
    </row>
    <row r="235" spans="1:12">
      <c r="A235" s="335" t="s">
        <v>769</v>
      </c>
      <c r="B235" s="336"/>
      <c r="C235" s="336"/>
      <c r="D235" s="336"/>
      <c r="E235" s="329"/>
      <c r="F235" s="329"/>
      <c r="G235" s="329"/>
      <c r="H235" s="329"/>
    </row>
    <row r="237" spans="1:12">
      <c r="A237" s="88" t="s">
        <v>0</v>
      </c>
      <c r="B237" s="337" t="s">
        <v>13</v>
      </c>
      <c r="C237" s="338"/>
      <c r="D237" s="338"/>
      <c r="E237" s="338"/>
      <c r="F237" s="339"/>
      <c r="G237" s="88" t="s">
        <v>2</v>
      </c>
      <c r="H237" s="88" t="s">
        <v>3</v>
      </c>
    </row>
    <row r="238" spans="1:12" ht="30.4" customHeight="1">
      <c r="A238" s="257">
        <f>PRESUPUESTO!A22</f>
        <v>6.2</v>
      </c>
      <c r="B238" s="340" t="str">
        <f>PRESUPUESTO!B22</f>
        <v>Remplazo de listones de madera  de 4" x 2" x 3m para Pasamanos; incluye elementos de fijacion y todo lo necesario para su correcto funcionamiento.</v>
      </c>
      <c r="C238" s="340"/>
      <c r="D238" s="340"/>
      <c r="E238" s="340"/>
      <c r="F238" s="340"/>
      <c r="G238" s="254" t="s">
        <v>779</v>
      </c>
      <c r="H238" s="255">
        <f>IFERROR(ROUND(IF(SUM(H241:H249)=0,"",SUM(H241:H249)),0),"")</f>
        <v>48</v>
      </c>
    </row>
    <row r="240" spans="1:12">
      <c r="A240" s="341" t="s">
        <v>770</v>
      </c>
      <c r="B240" s="341"/>
      <c r="C240" s="256" t="s">
        <v>771</v>
      </c>
      <c r="D240" s="256" t="s">
        <v>3</v>
      </c>
      <c r="E240" s="256" t="s">
        <v>772</v>
      </c>
      <c r="F240" s="256" t="s">
        <v>773</v>
      </c>
      <c r="G240" s="256" t="s">
        <v>774</v>
      </c>
      <c r="H240" s="256" t="s">
        <v>775</v>
      </c>
    </row>
    <row r="241" spans="1:12" ht="59.25" customHeight="1">
      <c r="A241" s="257">
        <v>1</v>
      </c>
      <c r="B241" s="258" t="s">
        <v>873</v>
      </c>
      <c r="C241" s="257">
        <v>2</v>
      </c>
      <c r="D241" s="257">
        <v>3</v>
      </c>
      <c r="E241" s="257">
        <v>8</v>
      </c>
      <c r="F241" s="257">
        <v>0</v>
      </c>
      <c r="G241" s="257">
        <v>0</v>
      </c>
      <c r="H241" s="259">
        <f>+IF(A241=0,"",IF(AND(E241=0,F241=0,G241=0),C241*D241,IF(AND(F241=0,G241=0),C241*D241*E241,IF(G241=0,C241*D241*E241*F241,C241*D241*E241*F241*G241))))</f>
        <v>48</v>
      </c>
      <c r="J241" s="346"/>
      <c r="K241" s="308"/>
      <c r="L241" s="308"/>
    </row>
    <row r="242" spans="1:12" ht="30" customHeight="1">
      <c r="A242" s="257"/>
      <c r="B242" s="258"/>
      <c r="C242" s="257"/>
      <c r="D242" s="257"/>
      <c r="E242" s="257"/>
      <c r="F242" s="257"/>
      <c r="G242" s="257"/>
      <c r="H242" s="259"/>
      <c r="J242" s="346"/>
      <c r="K242" s="308"/>
      <c r="L242" s="308"/>
    </row>
    <row r="243" spans="1:12" ht="30" customHeight="1">
      <c r="A243" s="257"/>
      <c r="B243" s="258"/>
      <c r="C243" s="257"/>
      <c r="D243" s="257"/>
      <c r="E243" s="257"/>
      <c r="F243" s="257"/>
      <c r="G243" s="257"/>
      <c r="H243" s="259"/>
      <c r="J243" s="346"/>
      <c r="K243" s="308"/>
      <c r="L243" s="308"/>
    </row>
    <row r="244" spans="1:12" ht="30" customHeight="1">
      <c r="A244" s="257"/>
      <c r="B244" s="258"/>
      <c r="C244" s="257"/>
      <c r="D244" s="257"/>
      <c r="E244" s="257"/>
      <c r="F244" s="257"/>
      <c r="G244" s="257"/>
      <c r="H244" s="259"/>
      <c r="J244" s="346"/>
      <c r="K244" s="308"/>
      <c r="L244" s="308"/>
    </row>
    <row r="245" spans="1:12" ht="30" customHeight="1">
      <c r="A245" s="257"/>
      <c r="B245" s="258"/>
      <c r="C245" s="257"/>
      <c r="D245" s="257"/>
      <c r="E245" s="257"/>
      <c r="F245" s="257"/>
      <c r="G245" s="257"/>
      <c r="H245" s="259"/>
      <c r="J245" s="346"/>
      <c r="K245" s="308"/>
      <c r="L245" s="308"/>
    </row>
    <row r="246" spans="1:12" ht="30" customHeight="1">
      <c r="A246" s="257"/>
      <c r="B246" s="258"/>
      <c r="C246" s="257"/>
      <c r="D246" s="257"/>
      <c r="E246" s="257"/>
      <c r="F246" s="257"/>
      <c r="G246" s="257"/>
      <c r="H246" s="259"/>
      <c r="J246" s="346"/>
      <c r="K246" s="308"/>
      <c r="L246" s="308"/>
    </row>
    <row r="247" spans="1:12" ht="30" customHeight="1">
      <c r="A247" s="257"/>
      <c r="B247" s="258"/>
      <c r="C247" s="257"/>
      <c r="D247" s="257"/>
      <c r="E247" s="257"/>
      <c r="F247" s="257"/>
      <c r="G247" s="257"/>
      <c r="H247" s="259"/>
    </row>
    <row r="248" spans="1:12" ht="30" customHeight="1">
      <c r="A248" s="257"/>
      <c r="B248" s="258"/>
      <c r="C248" s="257"/>
      <c r="D248" s="257"/>
      <c r="E248" s="257"/>
      <c r="F248" s="257"/>
      <c r="G248" s="257"/>
      <c r="H248" s="259"/>
    </row>
    <row r="249" spans="1:12" ht="30" customHeight="1">
      <c r="A249" s="257"/>
      <c r="B249" s="258"/>
      <c r="C249" s="257"/>
      <c r="D249" s="257"/>
      <c r="E249" s="257"/>
      <c r="F249" s="257"/>
      <c r="G249" s="257"/>
      <c r="H249" s="259"/>
    </row>
    <row r="250" spans="1:12">
      <c r="A250" s="324" t="str">
        <f>+"TOTAL CANTIDAD ITEM "&amp;A239</f>
        <v xml:space="preserve">TOTAL CANTIDAD ITEM </v>
      </c>
      <c r="B250" s="325"/>
      <c r="C250" s="325"/>
      <c r="D250" s="325"/>
      <c r="E250" s="325"/>
      <c r="F250" s="325"/>
      <c r="G250" s="326"/>
      <c r="H250" s="255">
        <f>IFERROR(ROUND(IF(SUM(H241:H249)=0,"",SUM(H241:H249)),0),"")</f>
        <v>48</v>
      </c>
    </row>
    <row r="251" spans="1:12" ht="18.75">
      <c r="A251" s="327" t="str">
        <f>'[10]DATOS INICIALES'!$B$1</f>
        <v>DEPARTAMENTO DE ANTIOQUIA</v>
      </c>
      <c r="B251" s="328"/>
      <c r="C251" s="328"/>
      <c r="D251" s="328"/>
      <c r="E251" s="329" t="s">
        <v>91</v>
      </c>
      <c r="F251" s="329"/>
      <c r="G251" s="329"/>
      <c r="H251" s="329"/>
    </row>
    <row r="252" spans="1:12" ht="15.75">
      <c r="A252" s="330" t="str">
        <f>'[10]DATOS INICIALES'!$B$2</f>
        <v>MUNICIPIO DE DABEIBA</v>
      </c>
      <c r="B252" s="331"/>
      <c r="C252" s="331"/>
      <c r="D252" s="331"/>
      <c r="E252" s="329"/>
      <c r="F252" s="329"/>
      <c r="G252" s="329"/>
      <c r="H252" s="329"/>
    </row>
    <row r="253" spans="1:12" ht="70.5" customHeight="1">
      <c r="A253" s="332" t="str">
        <f>'DATOS INICIALES'!B3</f>
        <v>REPARACION DE PUENTE DE MADERA PARA CAMINOS DE HERRADURA QUE CONECTA LA VEREDA CHAMBUSCADO CON LA VEREDA LA  ARGELIA  Y DEMAS VEREDAS VECINAS DEL  MUNICIPIO DE DABEIBA ANTIOQUIA.</v>
      </c>
      <c r="B253" s="333"/>
      <c r="C253" s="333"/>
      <c r="D253" s="333"/>
      <c r="E253" s="329"/>
      <c r="F253" s="329"/>
      <c r="G253" s="329"/>
      <c r="H253" s="329"/>
    </row>
    <row r="254" spans="1:12">
      <c r="A254" s="334"/>
      <c r="B254" s="334"/>
      <c r="C254" s="334"/>
      <c r="D254" s="334"/>
      <c r="E254" s="329"/>
      <c r="F254" s="329"/>
      <c r="G254" s="329"/>
      <c r="H254" s="329"/>
    </row>
    <row r="255" spans="1:12">
      <c r="A255" s="335" t="s">
        <v>769</v>
      </c>
      <c r="B255" s="336"/>
      <c r="C255" s="336"/>
      <c r="D255" s="336"/>
      <c r="E255" s="329"/>
      <c r="F255" s="329"/>
      <c r="G255" s="329"/>
      <c r="H255" s="329"/>
    </row>
    <row r="257" spans="1:12">
      <c r="A257" s="88" t="s">
        <v>0</v>
      </c>
      <c r="B257" s="337" t="s">
        <v>13</v>
      </c>
      <c r="C257" s="338"/>
      <c r="D257" s="338"/>
      <c r="E257" s="338"/>
      <c r="F257" s="339"/>
      <c r="G257" s="88" t="s">
        <v>2</v>
      </c>
      <c r="H257" s="88" t="s">
        <v>3</v>
      </c>
    </row>
    <row r="258" spans="1:12" ht="30.4" customHeight="1">
      <c r="A258" s="257">
        <f>PRESUPUESTO!A23</f>
        <v>6.3</v>
      </c>
      <c r="B258" s="340" t="str">
        <f>PRESUPUESTO!B23</f>
        <v xml:space="preserve">Remplazo de cuartones de madera verticales  de 3" x 4" x 2.5m para soporte de(PORTICO VERTICAL) distribuidos en toda la longitud del puente de 12m, incluye elementos de fijacion y todo lo necesario para su correcto </v>
      </c>
      <c r="C258" s="340"/>
      <c r="D258" s="340"/>
      <c r="E258" s="340"/>
      <c r="F258" s="340"/>
      <c r="G258" s="254" t="s">
        <v>779</v>
      </c>
      <c r="H258" s="255">
        <f>IFERROR(ROUND(IF(SUM(H261:H269)=0,"",SUM(H261:H269)),0),"")</f>
        <v>14</v>
      </c>
    </row>
    <row r="260" spans="1:12">
      <c r="A260" s="341" t="s">
        <v>770</v>
      </c>
      <c r="B260" s="341"/>
      <c r="C260" s="256" t="s">
        <v>771</v>
      </c>
      <c r="D260" s="256" t="s">
        <v>3</v>
      </c>
      <c r="E260" s="256" t="s">
        <v>772</v>
      </c>
      <c r="F260" s="256" t="s">
        <v>773</v>
      </c>
      <c r="G260" s="256" t="s">
        <v>774</v>
      </c>
      <c r="H260" s="256" t="s">
        <v>775</v>
      </c>
    </row>
    <row r="261" spans="1:12" ht="30" customHeight="1">
      <c r="A261" s="257">
        <v>1</v>
      </c>
      <c r="B261" s="258" t="s">
        <v>874</v>
      </c>
      <c r="C261" s="257">
        <v>2</v>
      </c>
      <c r="D261" s="257">
        <v>7</v>
      </c>
      <c r="E261" s="257">
        <v>0</v>
      </c>
      <c r="F261" s="257">
        <v>0</v>
      </c>
      <c r="G261" s="257">
        <v>0</v>
      </c>
      <c r="H261" s="259">
        <f>+IF(A261=0,"",IF(AND(E261=0,F261=0,G261=0),C261*D261,IF(AND(F261=0,G261=0),C261*D261*E261,IF(G261=0,C261*D261*E261*F261,C261*D261*E261*F261*G261))))</f>
        <v>14</v>
      </c>
      <c r="J261" s="346"/>
      <c r="K261" s="308"/>
      <c r="L261" s="308"/>
    </row>
    <row r="262" spans="1:12" ht="30" customHeight="1">
      <c r="A262" s="257"/>
      <c r="B262" s="258"/>
      <c r="C262" s="257"/>
      <c r="D262" s="257"/>
      <c r="E262" s="257"/>
      <c r="F262" s="257"/>
      <c r="G262" s="257"/>
      <c r="H262" s="259"/>
      <c r="J262" s="346"/>
      <c r="K262" s="308"/>
      <c r="L262" s="308"/>
    </row>
    <row r="263" spans="1:12" ht="30" customHeight="1">
      <c r="A263" s="257"/>
      <c r="B263" s="258"/>
      <c r="C263" s="257"/>
      <c r="D263" s="257"/>
      <c r="E263" s="257"/>
      <c r="F263" s="257"/>
      <c r="G263" s="257"/>
      <c r="H263" s="259"/>
      <c r="J263" s="346"/>
      <c r="K263" s="308"/>
      <c r="L263" s="308"/>
    </row>
    <row r="264" spans="1:12" ht="30" customHeight="1">
      <c r="A264" s="257"/>
      <c r="B264" s="258"/>
      <c r="C264" s="257"/>
      <c r="D264" s="257"/>
      <c r="E264" s="257"/>
      <c r="F264" s="257"/>
      <c r="G264" s="257"/>
      <c r="H264" s="259"/>
      <c r="J264" s="346"/>
      <c r="K264" s="308"/>
      <c r="L264" s="308"/>
    </row>
    <row r="265" spans="1:12" ht="30" customHeight="1">
      <c r="A265" s="257"/>
      <c r="B265" s="258"/>
      <c r="C265" s="257"/>
      <c r="D265" s="257"/>
      <c r="E265" s="257"/>
      <c r="F265" s="257"/>
      <c r="G265" s="257"/>
      <c r="H265" s="259"/>
      <c r="J265" s="346"/>
      <c r="K265" s="308"/>
      <c r="L265" s="308"/>
    </row>
    <row r="266" spans="1:12" ht="30" customHeight="1">
      <c r="A266" s="257"/>
      <c r="B266" s="258"/>
      <c r="C266" s="257"/>
      <c r="D266" s="257"/>
      <c r="E266" s="257"/>
      <c r="F266" s="257"/>
      <c r="G266" s="257"/>
      <c r="H266" s="259"/>
      <c r="J266" s="346"/>
      <c r="K266" s="308"/>
      <c r="L266" s="308"/>
    </row>
    <row r="267" spans="1:12" ht="30" customHeight="1">
      <c r="A267" s="257"/>
      <c r="B267" s="258"/>
      <c r="C267" s="257"/>
      <c r="D267" s="257"/>
      <c r="E267" s="257"/>
      <c r="F267" s="257"/>
      <c r="G267" s="257"/>
      <c r="H267" s="259"/>
    </row>
    <row r="268" spans="1:12" ht="30" customHeight="1">
      <c r="A268" s="257"/>
      <c r="B268" s="258"/>
      <c r="C268" s="257"/>
      <c r="D268" s="257"/>
      <c r="E268" s="257"/>
      <c r="F268" s="257"/>
      <c r="G268" s="257"/>
      <c r="H268" s="259"/>
    </row>
    <row r="269" spans="1:12" ht="30" customHeight="1">
      <c r="A269" s="257"/>
      <c r="B269" s="258"/>
      <c r="C269" s="257"/>
      <c r="D269" s="257"/>
      <c r="E269" s="257"/>
      <c r="F269" s="257"/>
      <c r="G269" s="257"/>
      <c r="H269" s="259"/>
    </row>
    <row r="270" spans="1:12">
      <c r="A270" s="324" t="str">
        <f>+"TOTAL CANTIDAD ITEM "&amp;A259</f>
        <v xml:space="preserve">TOTAL CANTIDAD ITEM </v>
      </c>
      <c r="B270" s="325"/>
      <c r="C270" s="325"/>
      <c r="D270" s="325"/>
      <c r="E270" s="325"/>
      <c r="F270" s="325"/>
      <c r="G270" s="326"/>
      <c r="H270" s="255">
        <f>IFERROR(ROUND(IF(SUM(H261:H269)=0,"",SUM(H261:H269)),0),"")</f>
        <v>14</v>
      </c>
    </row>
    <row r="271" spans="1:12" ht="18.75">
      <c r="A271" s="327" t="str">
        <f>'[10]DATOS INICIALES'!$B$1</f>
        <v>DEPARTAMENTO DE ANTIOQUIA</v>
      </c>
      <c r="B271" s="328"/>
      <c r="C271" s="328"/>
      <c r="D271" s="328"/>
      <c r="E271" s="329" t="s">
        <v>91</v>
      </c>
      <c r="F271" s="329"/>
      <c r="G271" s="329"/>
      <c r="H271" s="329"/>
    </row>
    <row r="272" spans="1:12" ht="15.75">
      <c r="A272" s="330" t="str">
        <f>'[10]DATOS INICIALES'!$B$2</f>
        <v>MUNICIPIO DE DABEIBA</v>
      </c>
      <c r="B272" s="331"/>
      <c r="C272" s="331"/>
      <c r="D272" s="331"/>
      <c r="E272" s="329"/>
      <c r="F272" s="329"/>
      <c r="G272" s="329"/>
      <c r="H272" s="329"/>
    </row>
    <row r="273" spans="1:12" ht="90" customHeight="1">
      <c r="A273" s="332" t="str">
        <f>'DATOS INICIALES'!B3</f>
        <v>REPARACION DE PUENTE DE MADERA PARA CAMINOS DE HERRADURA QUE CONECTA LA VEREDA CHAMBUSCADO CON LA VEREDA LA  ARGELIA  Y DEMAS VEREDAS VECINAS DEL  MUNICIPIO DE DABEIBA ANTIOQUIA.</v>
      </c>
      <c r="B273" s="333"/>
      <c r="C273" s="333"/>
      <c r="D273" s="333"/>
      <c r="E273" s="329"/>
      <c r="F273" s="329"/>
      <c r="G273" s="329"/>
      <c r="H273" s="329"/>
    </row>
    <row r="274" spans="1:12">
      <c r="A274" s="334"/>
      <c r="B274" s="334"/>
      <c r="C274" s="334"/>
      <c r="D274" s="334"/>
      <c r="E274" s="329"/>
      <c r="F274" s="329"/>
      <c r="G274" s="329"/>
      <c r="H274" s="329"/>
    </row>
    <row r="275" spans="1:12">
      <c r="A275" s="335" t="s">
        <v>769</v>
      </c>
      <c r="B275" s="336"/>
      <c r="C275" s="336"/>
      <c r="D275" s="336"/>
      <c r="E275" s="329"/>
      <c r="F275" s="329"/>
      <c r="G275" s="329"/>
      <c r="H275" s="329"/>
    </row>
    <row r="277" spans="1:12">
      <c r="A277" s="88" t="s">
        <v>0</v>
      </c>
      <c r="B277" s="337" t="s">
        <v>13</v>
      </c>
      <c r="C277" s="338"/>
      <c r="D277" s="338"/>
      <c r="E277" s="338"/>
      <c r="F277" s="339"/>
      <c r="G277" s="88" t="s">
        <v>2</v>
      </c>
      <c r="H277" s="88" t="s">
        <v>3</v>
      </c>
    </row>
    <row r="278" spans="1:12" ht="30.4" customHeight="1">
      <c r="A278" s="257">
        <f>PRESUPUESTO!A25</f>
        <v>7.1</v>
      </c>
      <c r="B278" s="340" t="str">
        <f>PRESUPUESTO!B25</f>
        <v>Remplazo de Tablones de madera de 2" x 8" x 2m en zona de (TABLERO DEL PUENTE) distribuidos en toda la longitud del puente de 12m, incluye elementos de fijacion y todo lo necesario para su correcto funcionamiento.</v>
      </c>
      <c r="C278" s="340"/>
      <c r="D278" s="340"/>
      <c r="E278" s="340"/>
      <c r="F278" s="340"/>
      <c r="G278" s="254" t="s">
        <v>779</v>
      </c>
      <c r="H278" s="255">
        <f>IFERROR(ROUND(IF(SUM(H281:H289)=0,"",SUM(H281:H289)),0),"")</f>
        <v>60</v>
      </c>
    </row>
    <row r="280" spans="1:12">
      <c r="A280" s="341" t="s">
        <v>770</v>
      </c>
      <c r="B280" s="341"/>
      <c r="C280" s="256" t="s">
        <v>771</v>
      </c>
      <c r="D280" s="256" t="s">
        <v>3</v>
      </c>
      <c r="E280" s="256" t="s">
        <v>772</v>
      </c>
      <c r="F280" s="256" t="s">
        <v>773</v>
      </c>
      <c r="G280" s="256" t="s">
        <v>774</v>
      </c>
      <c r="H280" s="256" t="s">
        <v>775</v>
      </c>
    </row>
    <row r="281" spans="1:12" ht="42.75" customHeight="1">
      <c r="A281" s="257">
        <v>1</v>
      </c>
      <c r="B281" s="258" t="s">
        <v>875</v>
      </c>
      <c r="C281" s="257">
        <v>1</v>
      </c>
      <c r="D281" s="257">
        <f>12/0.2</f>
        <v>60</v>
      </c>
      <c r="E281" s="257">
        <v>0</v>
      </c>
      <c r="F281" s="257">
        <v>0</v>
      </c>
      <c r="G281" s="257">
        <v>0</v>
      </c>
      <c r="H281" s="259">
        <f>+IF(A281=0,"",IF(AND(E281=0,F281=0,G281=0),C281*D281,IF(AND(F281=0,G281=0),C281*D281*E281,IF(G281=0,C281*D281*E281*F281,C281*D281*E281*F281*G281))))</f>
        <v>60</v>
      </c>
      <c r="J281" s="346"/>
      <c r="K281" s="308"/>
      <c r="L281" s="308"/>
    </row>
    <row r="282" spans="1:12" ht="30" customHeight="1">
      <c r="A282" s="257"/>
      <c r="B282" s="258"/>
      <c r="C282" s="257"/>
      <c r="D282" s="257"/>
      <c r="E282" s="257"/>
      <c r="F282" s="257"/>
      <c r="G282" s="257"/>
      <c r="H282" s="259"/>
      <c r="J282" s="346"/>
      <c r="K282" s="308"/>
      <c r="L282" s="308"/>
    </row>
    <row r="283" spans="1:12" ht="30" customHeight="1">
      <c r="A283" s="257"/>
      <c r="B283" s="258"/>
      <c r="C283" s="257"/>
      <c r="D283" s="257"/>
      <c r="E283" s="257"/>
      <c r="F283" s="257"/>
      <c r="G283" s="257"/>
      <c r="H283" s="259"/>
      <c r="J283" s="346"/>
      <c r="K283" s="308"/>
      <c r="L283" s="308"/>
    </row>
    <row r="284" spans="1:12" ht="30" customHeight="1">
      <c r="A284" s="257"/>
      <c r="B284" s="258"/>
      <c r="C284" s="257"/>
      <c r="D284" s="257"/>
      <c r="E284" s="257"/>
      <c r="F284" s="257"/>
      <c r="G284" s="257"/>
      <c r="H284" s="259"/>
      <c r="J284" s="346"/>
      <c r="K284" s="308"/>
      <c r="L284" s="308"/>
    </row>
    <row r="285" spans="1:12" ht="30" customHeight="1">
      <c r="A285" s="257"/>
      <c r="B285" s="258"/>
      <c r="C285" s="257"/>
      <c r="D285" s="257"/>
      <c r="E285" s="257"/>
      <c r="F285" s="257"/>
      <c r="G285" s="257"/>
      <c r="H285" s="259"/>
      <c r="J285" s="346"/>
      <c r="K285" s="308"/>
      <c r="L285" s="308"/>
    </row>
    <row r="286" spans="1:12" ht="30" customHeight="1">
      <c r="A286" s="257"/>
      <c r="B286" s="258"/>
      <c r="C286" s="257"/>
      <c r="D286" s="257"/>
      <c r="E286" s="257"/>
      <c r="F286" s="257"/>
      <c r="G286" s="257"/>
      <c r="H286" s="259"/>
      <c r="J286" s="346"/>
      <c r="K286" s="308"/>
      <c r="L286" s="308"/>
    </row>
    <row r="287" spans="1:12" ht="30" customHeight="1">
      <c r="A287" s="257"/>
      <c r="B287" s="258"/>
      <c r="C287" s="257"/>
      <c r="D287" s="257"/>
      <c r="E287" s="257"/>
      <c r="F287" s="257"/>
      <c r="G287" s="257"/>
      <c r="H287" s="259"/>
    </row>
    <row r="288" spans="1:12" ht="30" customHeight="1">
      <c r="A288" s="257"/>
      <c r="B288" s="258"/>
      <c r="C288" s="257"/>
      <c r="D288" s="257"/>
      <c r="E288" s="257"/>
      <c r="F288" s="257"/>
      <c r="G288" s="257"/>
      <c r="H288" s="259"/>
    </row>
    <row r="289" spans="1:12" ht="30" customHeight="1">
      <c r="A289" s="257"/>
      <c r="B289" s="258"/>
      <c r="C289" s="257"/>
      <c r="D289" s="257"/>
      <c r="E289" s="257"/>
      <c r="F289" s="257"/>
      <c r="G289" s="257"/>
      <c r="H289" s="259"/>
    </row>
    <row r="290" spans="1:12">
      <c r="A290" s="324" t="str">
        <f>+"TOTAL CANTIDAD ITEM "&amp;A279</f>
        <v xml:space="preserve">TOTAL CANTIDAD ITEM </v>
      </c>
      <c r="B290" s="325"/>
      <c r="C290" s="325"/>
      <c r="D290" s="325"/>
      <c r="E290" s="325"/>
      <c r="F290" s="325"/>
      <c r="G290" s="326"/>
      <c r="H290" s="255">
        <f>IFERROR(ROUND(IF(SUM(H281:H289)=0,"",SUM(H281:H289)),0),"")</f>
        <v>60</v>
      </c>
    </row>
    <row r="291" spans="1:12" ht="18.75">
      <c r="A291" s="327" t="str">
        <f>'[10]DATOS INICIALES'!$B$1</f>
        <v>DEPARTAMENTO DE ANTIOQUIA</v>
      </c>
      <c r="B291" s="328"/>
      <c r="C291" s="328"/>
      <c r="D291" s="328"/>
      <c r="E291" s="329" t="s">
        <v>91</v>
      </c>
      <c r="F291" s="329"/>
      <c r="G291" s="329"/>
      <c r="H291" s="329"/>
    </row>
    <row r="292" spans="1:12" ht="15.75">
      <c r="A292" s="330" t="str">
        <f>'[10]DATOS INICIALES'!$B$2</f>
        <v>MUNICIPIO DE DABEIBA</v>
      </c>
      <c r="B292" s="331"/>
      <c r="C292" s="331"/>
      <c r="D292" s="331"/>
      <c r="E292" s="329"/>
      <c r="F292" s="329"/>
      <c r="G292" s="329"/>
      <c r="H292" s="329"/>
    </row>
    <row r="293" spans="1:12" ht="70.5" customHeight="1">
      <c r="A293" s="332" t="str">
        <f>'DATOS INICIALES'!B3</f>
        <v>REPARACION DE PUENTE DE MADERA PARA CAMINOS DE HERRADURA QUE CONECTA LA VEREDA CHAMBUSCADO CON LA VEREDA LA  ARGELIA  Y DEMAS VEREDAS VECINAS DEL  MUNICIPIO DE DABEIBA ANTIOQUIA.</v>
      </c>
      <c r="B293" s="333"/>
      <c r="C293" s="333"/>
      <c r="D293" s="333"/>
      <c r="E293" s="329"/>
      <c r="F293" s="329"/>
      <c r="G293" s="329"/>
      <c r="H293" s="329"/>
    </row>
    <row r="294" spans="1:12">
      <c r="A294" s="334"/>
      <c r="B294" s="334"/>
      <c r="C294" s="334"/>
      <c r="D294" s="334"/>
      <c r="E294" s="329"/>
      <c r="F294" s="329"/>
      <c r="G294" s="329"/>
      <c r="H294" s="329"/>
    </row>
    <row r="295" spans="1:12">
      <c r="A295" s="335" t="s">
        <v>769</v>
      </c>
      <c r="B295" s="336"/>
      <c r="C295" s="336"/>
      <c r="D295" s="336"/>
      <c r="E295" s="329"/>
      <c r="F295" s="329"/>
      <c r="G295" s="329"/>
      <c r="H295" s="329"/>
    </row>
    <row r="297" spans="1:12">
      <c r="A297" s="88" t="s">
        <v>0</v>
      </c>
      <c r="B297" s="337" t="s">
        <v>13</v>
      </c>
      <c r="C297" s="338"/>
      <c r="D297" s="338"/>
      <c r="E297" s="338"/>
      <c r="F297" s="339"/>
      <c r="G297" s="88" t="s">
        <v>2</v>
      </c>
      <c r="H297" s="88" t="s">
        <v>3</v>
      </c>
    </row>
    <row r="298" spans="1:12" ht="30.4" customHeight="1">
      <c r="A298" s="257">
        <f>PRESUPUESTO!A26</f>
        <v>7.2</v>
      </c>
      <c r="B298" s="340" t="str">
        <f>PRESUPUESTO!B26</f>
        <v>Remplazo de vigas secundarias en listones de madera de 3" x 4" x 2.5 m, en zona de (VIGATRANSVERSAL DEL TECHO) de acuerdo a la longitud del puente de 12m, incluye elementos de fijacion y todo lo necesario para su correcto funcionamiento.</v>
      </c>
      <c r="C298" s="340"/>
      <c r="D298" s="340"/>
      <c r="E298" s="340"/>
      <c r="F298" s="340"/>
      <c r="G298" s="254" t="s">
        <v>779</v>
      </c>
      <c r="H298" s="255">
        <f>IFERROR(ROUND(IF(SUM(H301:H309)=0,"",SUM(H301:H309)),0),"")</f>
        <v>8</v>
      </c>
    </row>
    <row r="300" spans="1:12">
      <c r="A300" s="341" t="s">
        <v>770</v>
      </c>
      <c r="B300" s="341"/>
      <c r="C300" s="256" t="s">
        <v>771</v>
      </c>
      <c r="D300" s="256" t="s">
        <v>3</v>
      </c>
      <c r="E300" s="256" t="s">
        <v>772</v>
      </c>
      <c r="F300" s="256" t="s">
        <v>773</v>
      </c>
      <c r="G300" s="256" t="s">
        <v>774</v>
      </c>
      <c r="H300" s="256" t="s">
        <v>775</v>
      </c>
    </row>
    <row r="301" spans="1:12" ht="30" customHeight="1">
      <c r="A301" s="257">
        <v>1</v>
      </c>
      <c r="B301" s="258" t="s">
        <v>870</v>
      </c>
      <c r="C301" s="257">
        <v>1</v>
      </c>
      <c r="D301" s="257">
        <v>8</v>
      </c>
      <c r="E301" s="257">
        <v>0</v>
      </c>
      <c r="F301" s="257">
        <v>0</v>
      </c>
      <c r="G301" s="257">
        <v>0</v>
      </c>
      <c r="H301" s="259">
        <f>+IF(A301=0,"",IF(AND(E301=0,F301=0,G301=0),C301*D301,IF(AND(F301=0,G301=0),C301*D301*E301,IF(G301=0,C301*D301*E301*F301,C301*D301*E301*F301*G301))))</f>
        <v>8</v>
      </c>
      <c r="J301" s="346"/>
      <c r="K301" s="308"/>
      <c r="L301" s="308"/>
    </row>
    <row r="302" spans="1:12" ht="30" customHeight="1">
      <c r="A302" s="257"/>
      <c r="B302" s="258"/>
      <c r="C302" s="257"/>
      <c r="D302" s="257"/>
      <c r="E302" s="257"/>
      <c r="F302" s="257"/>
      <c r="G302" s="257"/>
      <c r="H302" s="259"/>
      <c r="J302" s="346"/>
      <c r="K302" s="308"/>
      <c r="L302" s="308"/>
    </row>
    <row r="303" spans="1:12" ht="30" customHeight="1">
      <c r="A303" s="257"/>
      <c r="B303" s="258"/>
      <c r="C303" s="257"/>
      <c r="D303" s="257"/>
      <c r="E303" s="257"/>
      <c r="F303" s="257"/>
      <c r="G303" s="257"/>
      <c r="H303" s="259"/>
      <c r="J303" s="346"/>
      <c r="K303" s="308"/>
      <c r="L303" s="308"/>
    </row>
    <row r="304" spans="1:12" ht="30" customHeight="1">
      <c r="A304" s="257"/>
      <c r="B304" s="258"/>
      <c r="C304" s="257"/>
      <c r="D304" s="257"/>
      <c r="E304" s="257"/>
      <c r="F304" s="257"/>
      <c r="G304" s="257"/>
      <c r="H304" s="259"/>
      <c r="J304" s="346"/>
      <c r="K304" s="308"/>
      <c r="L304" s="308"/>
    </row>
    <row r="305" spans="1:12" ht="30" customHeight="1">
      <c r="A305" s="257"/>
      <c r="B305" s="258"/>
      <c r="C305" s="257"/>
      <c r="D305" s="257"/>
      <c r="E305" s="257"/>
      <c r="F305" s="257"/>
      <c r="G305" s="257"/>
      <c r="H305" s="259"/>
      <c r="J305" s="346"/>
      <c r="K305" s="308"/>
      <c r="L305" s="308"/>
    </row>
    <row r="306" spans="1:12" ht="30" customHeight="1">
      <c r="A306" s="257"/>
      <c r="B306" s="258"/>
      <c r="C306" s="257"/>
      <c r="D306" s="257"/>
      <c r="E306" s="257"/>
      <c r="F306" s="257"/>
      <c r="G306" s="257"/>
      <c r="H306" s="259"/>
      <c r="J306" s="346"/>
      <c r="K306" s="308"/>
      <c r="L306" s="308"/>
    </row>
    <row r="307" spans="1:12" ht="30" customHeight="1">
      <c r="A307" s="257"/>
      <c r="B307" s="258"/>
      <c r="C307" s="257"/>
      <c r="D307" s="257"/>
      <c r="E307" s="257"/>
      <c r="F307" s="257"/>
      <c r="G307" s="257"/>
      <c r="H307" s="259"/>
    </row>
    <row r="308" spans="1:12" ht="30" customHeight="1">
      <c r="A308" s="257"/>
      <c r="B308" s="258"/>
      <c r="C308" s="257"/>
      <c r="D308" s="257"/>
      <c r="E308" s="257"/>
      <c r="F308" s="257"/>
      <c r="G308" s="257"/>
      <c r="H308" s="259"/>
    </row>
    <row r="309" spans="1:12" ht="30" customHeight="1">
      <c r="A309" s="257"/>
      <c r="B309" s="258"/>
      <c r="C309" s="257"/>
      <c r="D309" s="257"/>
      <c r="E309" s="257"/>
      <c r="F309" s="257"/>
      <c r="G309" s="257"/>
      <c r="H309" s="259"/>
    </row>
    <row r="310" spans="1:12">
      <c r="A310" s="324" t="str">
        <f>+"TOTAL CANTIDAD ITEM "&amp;A299</f>
        <v xml:space="preserve">TOTAL CANTIDAD ITEM </v>
      </c>
      <c r="B310" s="325"/>
      <c r="C310" s="325"/>
      <c r="D310" s="325"/>
      <c r="E310" s="325"/>
      <c r="F310" s="325"/>
      <c r="G310" s="326"/>
      <c r="H310" s="255">
        <f>IFERROR(ROUND(IF(SUM(H301:H309)=0,"",SUM(H301:H309)),0),"")</f>
        <v>8</v>
      </c>
    </row>
    <row r="311" spans="1:12" ht="18.75">
      <c r="A311" s="327" t="str">
        <f>'[10]DATOS INICIALES'!$B$1</f>
        <v>DEPARTAMENTO DE ANTIOQUIA</v>
      </c>
      <c r="B311" s="328"/>
      <c r="C311" s="328"/>
      <c r="D311" s="328"/>
      <c r="E311" s="329" t="s">
        <v>91</v>
      </c>
      <c r="F311" s="329"/>
      <c r="G311" s="329"/>
      <c r="H311" s="329"/>
    </row>
    <row r="312" spans="1:12" ht="15.75">
      <c r="A312" s="330" t="str">
        <f>'[10]DATOS INICIALES'!$B$2</f>
        <v>MUNICIPIO DE DABEIBA</v>
      </c>
      <c r="B312" s="331"/>
      <c r="C312" s="331"/>
      <c r="D312" s="331"/>
      <c r="E312" s="329"/>
      <c r="F312" s="329"/>
      <c r="G312" s="329"/>
      <c r="H312" s="329"/>
    </row>
    <row r="313" spans="1:12" ht="89.25" customHeight="1">
      <c r="A313" s="332" t="str">
        <f>'DATOS INICIALES'!B3</f>
        <v>REPARACION DE PUENTE DE MADERA PARA CAMINOS DE HERRADURA QUE CONECTA LA VEREDA CHAMBUSCADO CON LA VEREDA LA  ARGELIA  Y DEMAS VEREDAS VECINAS DEL  MUNICIPIO DE DABEIBA ANTIOQUIA.</v>
      </c>
      <c r="B313" s="333"/>
      <c r="C313" s="333"/>
      <c r="D313" s="333"/>
      <c r="E313" s="329"/>
      <c r="F313" s="329"/>
      <c r="G313" s="329"/>
      <c r="H313" s="329"/>
    </row>
    <row r="314" spans="1:12">
      <c r="A314" s="334"/>
      <c r="B314" s="334"/>
      <c r="C314" s="334"/>
      <c r="D314" s="334"/>
      <c r="E314" s="329"/>
      <c r="F314" s="329"/>
      <c r="G314" s="329"/>
      <c r="H314" s="329"/>
    </row>
    <row r="315" spans="1:12">
      <c r="A315" s="335" t="s">
        <v>769</v>
      </c>
      <c r="B315" s="336"/>
      <c r="C315" s="336"/>
      <c r="D315" s="336"/>
      <c r="E315" s="329"/>
      <c r="F315" s="329"/>
      <c r="G315" s="329"/>
      <c r="H315" s="329"/>
    </row>
    <row r="317" spans="1:12">
      <c r="A317" s="88" t="s">
        <v>0</v>
      </c>
      <c r="B317" s="337" t="s">
        <v>13</v>
      </c>
      <c r="C317" s="338"/>
      <c r="D317" s="338"/>
      <c r="E317" s="338"/>
      <c r="F317" s="339"/>
      <c r="G317" s="88" t="s">
        <v>2</v>
      </c>
      <c r="H317" s="88" t="s">
        <v>3</v>
      </c>
    </row>
    <row r="318" spans="1:12" ht="30.4" customHeight="1">
      <c r="A318" s="257">
        <f>PRESUPUESTO!A27</f>
        <v>7.3</v>
      </c>
      <c r="B318" s="340" t="str">
        <f>PRESUPUESTO!B27</f>
        <v>Remplazo de vigas secundarias en listones de madera de 3" x 3" x 3m, en zona (LONGITUDINAL DE APOYO ALFARDAS) de acuerdo a la longitud del puente de 12m incluye elementos de fijacion y todo lo necesario para su correcto funcionamiento.</v>
      </c>
      <c r="C318" s="340"/>
      <c r="D318" s="340"/>
      <c r="E318" s="340"/>
      <c r="F318" s="340"/>
      <c r="G318" s="254" t="s">
        <v>225</v>
      </c>
      <c r="H318" s="255">
        <f>IFERROR(ROUND(IF(SUM(H321:H329)=0,"",SUM(H321:H329)),0),"")</f>
        <v>48</v>
      </c>
    </row>
    <row r="320" spans="1:12">
      <c r="A320" s="341" t="s">
        <v>770</v>
      </c>
      <c r="B320" s="341"/>
      <c r="C320" s="256" t="s">
        <v>771</v>
      </c>
      <c r="D320" s="256" t="s">
        <v>3</v>
      </c>
      <c r="E320" s="256" t="s">
        <v>772</v>
      </c>
      <c r="F320" s="256" t="s">
        <v>773</v>
      </c>
      <c r="G320" s="256" t="s">
        <v>774</v>
      </c>
      <c r="H320" s="256" t="s">
        <v>775</v>
      </c>
    </row>
    <row r="321" spans="1:12" ht="30" customHeight="1">
      <c r="A321" s="257">
        <v>1</v>
      </c>
      <c r="B321" s="258" t="s">
        <v>911</v>
      </c>
      <c r="C321" s="257">
        <v>1</v>
      </c>
      <c r="D321" s="257">
        <v>4</v>
      </c>
      <c r="E321" s="257">
        <v>12</v>
      </c>
      <c r="F321" s="257">
        <v>0</v>
      </c>
      <c r="G321" s="257">
        <v>0</v>
      </c>
      <c r="H321" s="259">
        <f>+IF(A321=0,"",IF(AND(E321=0,F321=0,G321=0),C321*D321,IF(AND(F321=0,G321=0),C321*D321*E321,IF(G321=0,C321*D321*E321*F321,C321*D321*E321*F321*G321))))</f>
        <v>48</v>
      </c>
      <c r="J321" s="346"/>
      <c r="K321" s="308"/>
      <c r="L321" s="308"/>
    </row>
    <row r="322" spans="1:12" ht="30" customHeight="1">
      <c r="A322" s="257"/>
      <c r="B322" s="258"/>
      <c r="C322" s="257"/>
      <c r="D322" s="257"/>
      <c r="E322" s="257"/>
      <c r="F322" s="257"/>
      <c r="G322" s="257"/>
      <c r="H322" s="259"/>
      <c r="J322" s="346"/>
      <c r="K322" s="308"/>
      <c r="L322" s="308"/>
    </row>
    <row r="323" spans="1:12" ht="30" customHeight="1">
      <c r="A323" s="257"/>
      <c r="B323" s="258"/>
      <c r="C323" s="257"/>
      <c r="D323" s="257"/>
      <c r="E323" s="257"/>
      <c r="F323" s="257"/>
      <c r="G323" s="257"/>
      <c r="H323" s="259"/>
      <c r="J323" s="346"/>
      <c r="K323" s="308"/>
      <c r="L323" s="308"/>
    </row>
    <row r="324" spans="1:12" ht="30" customHeight="1">
      <c r="A324" s="257"/>
      <c r="B324" s="258"/>
      <c r="C324" s="257"/>
      <c r="D324" s="257"/>
      <c r="E324" s="257"/>
      <c r="F324" s="257"/>
      <c r="G324" s="257"/>
      <c r="H324" s="259"/>
      <c r="J324" s="346"/>
      <c r="K324" s="308"/>
      <c r="L324" s="308"/>
    </row>
    <row r="325" spans="1:12" ht="30" customHeight="1">
      <c r="A325" s="257"/>
      <c r="B325" s="258"/>
      <c r="C325" s="257"/>
      <c r="D325" s="257"/>
      <c r="E325" s="257"/>
      <c r="F325" s="257"/>
      <c r="G325" s="257"/>
      <c r="H325" s="259"/>
      <c r="J325" s="346"/>
      <c r="K325" s="308"/>
      <c r="L325" s="308"/>
    </row>
    <row r="326" spans="1:12" ht="30" customHeight="1">
      <c r="A326" s="257"/>
      <c r="B326" s="258"/>
      <c r="C326" s="257"/>
      <c r="D326" s="257"/>
      <c r="E326" s="257"/>
      <c r="F326" s="257"/>
      <c r="G326" s="257"/>
      <c r="H326" s="259"/>
      <c r="J326" s="346"/>
      <c r="K326" s="308"/>
      <c r="L326" s="308"/>
    </row>
    <row r="327" spans="1:12" ht="30" customHeight="1">
      <c r="A327" s="257"/>
      <c r="B327" s="258"/>
      <c r="C327" s="257"/>
      <c r="D327" s="257"/>
      <c r="E327" s="257"/>
      <c r="F327" s="257"/>
      <c r="G327" s="257"/>
      <c r="H327" s="259"/>
    </row>
    <row r="328" spans="1:12" ht="30" customHeight="1">
      <c r="A328" s="257"/>
      <c r="B328" s="258"/>
      <c r="C328" s="257"/>
      <c r="D328" s="257"/>
      <c r="E328" s="257"/>
      <c r="F328" s="257"/>
      <c r="G328" s="257"/>
      <c r="H328" s="259"/>
    </row>
    <row r="329" spans="1:12" ht="30" customHeight="1">
      <c r="A329" s="257"/>
      <c r="B329" s="258"/>
      <c r="C329" s="257"/>
      <c r="D329" s="257"/>
      <c r="E329" s="257"/>
      <c r="F329" s="257"/>
      <c r="G329" s="257"/>
      <c r="H329" s="259"/>
    </row>
    <row r="330" spans="1:12">
      <c r="A330" s="324" t="str">
        <f>+"TOTAL CANTIDAD ITEM "&amp;A319</f>
        <v xml:space="preserve">TOTAL CANTIDAD ITEM </v>
      </c>
      <c r="B330" s="325"/>
      <c r="C330" s="325"/>
      <c r="D330" s="325"/>
      <c r="E330" s="325"/>
      <c r="F330" s="325"/>
      <c r="G330" s="326"/>
      <c r="H330" s="255">
        <f>IFERROR(ROUND(IF(SUM(H321:H329)=0,"",SUM(H321:H329)),0),"")</f>
        <v>48</v>
      </c>
    </row>
    <row r="331" spans="1:12" ht="18.75">
      <c r="A331" s="327" t="str">
        <f>'[10]DATOS INICIALES'!$B$1</f>
        <v>DEPARTAMENTO DE ANTIOQUIA</v>
      </c>
      <c r="B331" s="328"/>
      <c r="C331" s="328"/>
      <c r="D331" s="328"/>
      <c r="E331" s="329" t="s">
        <v>91</v>
      </c>
      <c r="F331" s="329"/>
      <c r="G331" s="329"/>
      <c r="H331" s="329"/>
    </row>
    <row r="332" spans="1:12" ht="15.75">
      <c r="A332" s="330" t="str">
        <f>'[10]DATOS INICIALES'!$B$2</f>
        <v>MUNICIPIO DE DABEIBA</v>
      </c>
      <c r="B332" s="331"/>
      <c r="C332" s="331"/>
      <c r="D332" s="331"/>
      <c r="E332" s="329"/>
      <c r="F332" s="329"/>
      <c r="G332" s="329"/>
      <c r="H332" s="329"/>
    </row>
    <row r="333" spans="1:12" ht="64.5" customHeight="1">
      <c r="A333" s="332" t="str">
        <f>'DATOS INICIALES'!B3</f>
        <v>REPARACION DE PUENTE DE MADERA PARA CAMINOS DE HERRADURA QUE CONECTA LA VEREDA CHAMBUSCADO CON LA VEREDA LA  ARGELIA  Y DEMAS VEREDAS VECINAS DEL  MUNICIPIO DE DABEIBA ANTIOQUIA.</v>
      </c>
      <c r="B333" s="333"/>
      <c r="C333" s="333"/>
      <c r="D333" s="333"/>
      <c r="E333" s="329"/>
      <c r="F333" s="329"/>
      <c r="G333" s="329"/>
      <c r="H333" s="329"/>
    </row>
    <row r="334" spans="1:12">
      <c r="A334" s="334"/>
      <c r="B334" s="334"/>
      <c r="C334" s="334"/>
      <c r="D334" s="334"/>
      <c r="E334" s="329"/>
      <c r="F334" s="329"/>
      <c r="G334" s="329"/>
      <c r="H334" s="329"/>
    </row>
    <row r="335" spans="1:12">
      <c r="A335" s="335" t="s">
        <v>769</v>
      </c>
      <c r="B335" s="336"/>
      <c r="C335" s="336"/>
      <c r="D335" s="336"/>
      <c r="E335" s="329"/>
      <c r="F335" s="329"/>
      <c r="G335" s="329"/>
      <c r="H335" s="329"/>
    </row>
    <row r="337" spans="1:12">
      <c r="A337" s="88" t="s">
        <v>0</v>
      </c>
      <c r="B337" s="337" t="s">
        <v>13</v>
      </c>
      <c r="C337" s="338"/>
      <c r="D337" s="338"/>
      <c r="E337" s="338"/>
      <c r="F337" s="339"/>
      <c r="G337" s="88" t="s">
        <v>2</v>
      </c>
      <c r="H337" s="88" t="s">
        <v>3</v>
      </c>
    </row>
    <row r="338" spans="1:12" ht="30.4" customHeight="1">
      <c r="A338" s="257">
        <f>PRESUPUESTO!A28</f>
        <v>7.4</v>
      </c>
      <c r="B338" s="340" t="str">
        <f>PRESUPUESTO!B28</f>
        <v>Remplazo de Alfardas de madera  de 4" x 2" x 2m para estructura de cubierta ; incluye elementos de fijacion y todo lo necesario para su correcto funcionamiento.</v>
      </c>
      <c r="C338" s="340"/>
      <c r="D338" s="340"/>
      <c r="E338" s="340"/>
      <c r="F338" s="340"/>
      <c r="G338" s="254" t="s">
        <v>779</v>
      </c>
      <c r="H338" s="255">
        <f>IFERROR(ROUND(IF(SUM(H341:H349)=0,"",SUM(H341:H349)),0),"")</f>
        <v>30</v>
      </c>
    </row>
    <row r="340" spans="1:12">
      <c r="A340" s="341" t="s">
        <v>770</v>
      </c>
      <c r="B340" s="341"/>
      <c r="C340" s="256" t="s">
        <v>771</v>
      </c>
      <c r="D340" s="256" t="s">
        <v>3</v>
      </c>
      <c r="E340" s="256" t="s">
        <v>772</v>
      </c>
      <c r="F340" s="256" t="s">
        <v>773</v>
      </c>
      <c r="G340" s="256" t="s">
        <v>774</v>
      </c>
      <c r="H340" s="256" t="s">
        <v>775</v>
      </c>
    </row>
    <row r="341" spans="1:12" ht="30" customHeight="1">
      <c r="A341" s="257">
        <v>1</v>
      </c>
      <c r="B341" s="258" t="s">
        <v>878</v>
      </c>
      <c r="C341" s="257">
        <v>1</v>
      </c>
      <c r="D341" s="257">
        <v>2</v>
      </c>
      <c r="E341" s="257">
        <f>12/0.8</f>
        <v>15</v>
      </c>
      <c r="F341" s="257">
        <v>0</v>
      </c>
      <c r="G341" s="257">
        <v>0</v>
      </c>
      <c r="H341" s="259">
        <f>+IF(A341=0,"",IF(AND(E341=0,F341=0,G341=0),C341*D341,IF(AND(F341=0,G341=0),C341*D341*E341,IF(G341=0,C341*D341*E341*F341,C341*D341*E341*F341*G341))))</f>
        <v>30</v>
      </c>
      <c r="J341" s="346"/>
      <c r="K341" s="308"/>
      <c r="L341" s="308"/>
    </row>
    <row r="342" spans="1:12" ht="30" customHeight="1">
      <c r="A342" s="257"/>
      <c r="B342" s="258"/>
      <c r="C342" s="257"/>
      <c r="D342" s="257"/>
      <c r="E342" s="257"/>
      <c r="F342" s="257"/>
      <c r="G342" s="257"/>
      <c r="H342" s="259"/>
      <c r="J342" s="346"/>
      <c r="K342" s="308"/>
      <c r="L342" s="308"/>
    </row>
    <row r="343" spans="1:12" ht="30" customHeight="1">
      <c r="A343" s="257"/>
      <c r="B343" s="258"/>
      <c r="C343" s="257"/>
      <c r="D343" s="257"/>
      <c r="E343" s="257"/>
      <c r="F343" s="257"/>
      <c r="G343" s="257"/>
      <c r="H343" s="259"/>
      <c r="J343" s="346"/>
      <c r="K343" s="308"/>
      <c r="L343" s="308"/>
    </row>
    <row r="344" spans="1:12" ht="30" customHeight="1">
      <c r="A344" s="257"/>
      <c r="B344" s="258"/>
      <c r="C344" s="257"/>
      <c r="D344" s="257"/>
      <c r="E344" s="257"/>
      <c r="F344" s="257"/>
      <c r="G344" s="257"/>
      <c r="H344" s="259"/>
      <c r="J344" s="346"/>
      <c r="K344" s="308"/>
      <c r="L344" s="308"/>
    </row>
    <row r="345" spans="1:12" ht="30" customHeight="1">
      <c r="A345" s="257"/>
      <c r="B345" s="258"/>
      <c r="C345" s="257"/>
      <c r="D345" s="257"/>
      <c r="E345" s="257"/>
      <c r="F345" s="257"/>
      <c r="G345" s="257"/>
      <c r="H345" s="259"/>
      <c r="J345" s="346"/>
      <c r="K345" s="308"/>
      <c r="L345" s="308"/>
    </row>
    <row r="346" spans="1:12" ht="30" customHeight="1">
      <c r="A346" s="257"/>
      <c r="B346" s="258"/>
      <c r="C346" s="257"/>
      <c r="D346" s="257"/>
      <c r="E346" s="257"/>
      <c r="F346" s="257"/>
      <c r="G346" s="257"/>
      <c r="H346" s="259"/>
      <c r="J346" s="346"/>
      <c r="K346" s="308"/>
      <c r="L346" s="308"/>
    </row>
    <row r="347" spans="1:12" ht="30" customHeight="1">
      <c r="A347" s="257"/>
      <c r="B347" s="258"/>
      <c r="C347" s="257"/>
      <c r="D347" s="257"/>
      <c r="E347" s="257"/>
      <c r="F347" s="257"/>
      <c r="G347" s="257"/>
      <c r="H347" s="259"/>
    </row>
    <row r="348" spans="1:12" ht="30" customHeight="1">
      <c r="A348" s="257"/>
      <c r="B348" s="258"/>
      <c r="C348" s="257"/>
      <c r="D348" s="257"/>
      <c r="E348" s="257"/>
      <c r="F348" s="257"/>
      <c r="G348" s="257"/>
      <c r="H348" s="259"/>
    </row>
    <row r="349" spans="1:12" ht="30" customHeight="1">
      <c r="A349" s="257"/>
      <c r="B349" s="258"/>
      <c r="C349" s="257"/>
      <c r="D349" s="257"/>
      <c r="E349" s="257"/>
      <c r="F349" s="257"/>
      <c r="G349" s="257"/>
      <c r="H349" s="259"/>
    </row>
    <row r="350" spans="1:12">
      <c r="A350" s="324" t="str">
        <f>+"TOTAL CANTIDAD ITEM "&amp;A339</f>
        <v xml:space="preserve">TOTAL CANTIDAD ITEM </v>
      </c>
      <c r="B350" s="325"/>
      <c r="C350" s="325"/>
      <c r="D350" s="325"/>
      <c r="E350" s="325"/>
      <c r="F350" s="325"/>
      <c r="G350" s="326"/>
      <c r="H350" s="255">
        <f>IFERROR(ROUND(IF(SUM(H341:H349)=0,"",SUM(H341:H349)),0),"")</f>
        <v>30</v>
      </c>
    </row>
    <row r="351" spans="1:12" ht="18.75">
      <c r="A351" s="327" t="str">
        <f>'[10]DATOS INICIALES'!$B$1</f>
        <v>DEPARTAMENTO DE ANTIOQUIA</v>
      </c>
      <c r="B351" s="328"/>
      <c r="C351" s="328"/>
      <c r="D351" s="328"/>
      <c r="E351" s="329" t="s">
        <v>91</v>
      </c>
      <c r="F351" s="329"/>
      <c r="G351" s="329"/>
      <c r="H351" s="329"/>
    </row>
    <row r="352" spans="1:12" ht="15.75">
      <c r="A352" s="330" t="str">
        <f>'[10]DATOS INICIALES'!$B$2</f>
        <v>MUNICIPIO DE DABEIBA</v>
      </c>
      <c r="B352" s="331"/>
      <c r="C352" s="331"/>
      <c r="D352" s="331"/>
      <c r="E352" s="329"/>
      <c r="F352" s="329"/>
      <c r="G352" s="329"/>
      <c r="H352" s="329"/>
    </row>
    <row r="353" spans="1:12" ht="117" customHeight="1">
      <c r="A353" s="332" t="str">
        <f>'DATOS INICIALES'!B3</f>
        <v>REPARACION DE PUENTE DE MADERA PARA CAMINOS DE HERRADURA QUE CONECTA LA VEREDA CHAMBUSCADO CON LA VEREDA LA  ARGELIA  Y DEMAS VEREDAS VECINAS DEL  MUNICIPIO DE DABEIBA ANTIOQUIA.</v>
      </c>
      <c r="B353" s="333"/>
      <c r="C353" s="333"/>
      <c r="D353" s="333"/>
      <c r="E353" s="329"/>
      <c r="F353" s="329"/>
      <c r="G353" s="329"/>
      <c r="H353" s="329"/>
    </row>
    <row r="354" spans="1:12">
      <c r="A354" s="334"/>
      <c r="B354" s="334"/>
      <c r="C354" s="334"/>
      <c r="D354" s="334"/>
      <c r="E354" s="329"/>
      <c r="F354" s="329"/>
      <c r="G354" s="329"/>
      <c r="H354" s="329"/>
    </row>
    <row r="355" spans="1:12">
      <c r="A355" s="335" t="s">
        <v>769</v>
      </c>
      <c r="B355" s="336"/>
      <c r="C355" s="336"/>
      <c r="D355" s="336"/>
      <c r="E355" s="329"/>
      <c r="F355" s="329"/>
      <c r="G355" s="329"/>
      <c r="H355" s="329"/>
    </row>
    <row r="357" spans="1:12">
      <c r="A357" s="88" t="s">
        <v>0</v>
      </c>
      <c r="B357" s="337" t="s">
        <v>13</v>
      </c>
      <c r="C357" s="338"/>
      <c r="D357" s="338"/>
      <c r="E357" s="338"/>
      <c r="F357" s="339"/>
      <c r="G357" s="88" t="s">
        <v>2</v>
      </c>
      <c r="H357" s="88" t="s">
        <v>3</v>
      </c>
    </row>
    <row r="358" spans="1:12" ht="30.4" customHeight="1">
      <c r="A358" s="257">
        <f>PRESUPUESTO!A29</f>
        <v>7.5</v>
      </c>
      <c r="B358" s="340" t="str">
        <f>PRESUPUESTO!B29</f>
        <v>Remplazo de correas de madera  de 2" x 1" x 3m para estructura de cubierta ; incluye elementos de fijacion y todo lo necesario para su correcto funcionamiento.</v>
      </c>
      <c r="C358" s="340"/>
      <c r="D358" s="340"/>
      <c r="E358" s="340"/>
      <c r="F358" s="340"/>
      <c r="G358" s="254" t="s">
        <v>225</v>
      </c>
      <c r="H358" s="255">
        <f>IFERROR(ROUND(IF(SUM(H361:H369)=0,"",SUM(H361:H369)),0),"")</f>
        <v>72</v>
      </c>
    </row>
    <row r="360" spans="1:12">
      <c r="A360" s="341" t="s">
        <v>770</v>
      </c>
      <c r="B360" s="341"/>
      <c r="C360" s="256" t="s">
        <v>771</v>
      </c>
      <c r="D360" s="256" t="s">
        <v>3</v>
      </c>
      <c r="E360" s="256" t="s">
        <v>772</v>
      </c>
      <c r="F360" s="256" t="s">
        <v>773</v>
      </c>
      <c r="G360" s="256" t="s">
        <v>774</v>
      </c>
      <c r="H360" s="256" t="s">
        <v>775</v>
      </c>
    </row>
    <row r="361" spans="1:12" ht="51.75" customHeight="1">
      <c r="A361" s="257">
        <v>1</v>
      </c>
      <c r="B361" s="258" t="s">
        <v>879</v>
      </c>
      <c r="C361" s="257">
        <v>2</v>
      </c>
      <c r="D361" s="257">
        <v>3</v>
      </c>
      <c r="E361" s="257">
        <v>12</v>
      </c>
      <c r="F361" s="257">
        <v>0</v>
      </c>
      <c r="G361" s="257">
        <v>0</v>
      </c>
      <c r="H361" s="259">
        <f>+IF(A361=0,"",IF(AND(E361=0,F361=0,G361=0),C361*D361,IF(AND(F361=0,G361=0),C361*D361*E361,IF(G361=0,C361*D361*E361*F361,C361*D361*E361*F361*G361))))</f>
        <v>72</v>
      </c>
      <c r="J361" s="346"/>
      <c r="K361" s="308"/>
      <c r="L361" s="308"/>
    </row>
    <row r="362" spans="1:12" ht="30" customHeight="1">
      <c r="A362" s="257"/>
      <c r="B362" s="258"/>
      <c r="C362" s="257"/>
      <c r="D362" s="257"/>
      <c r="E362" s="257"/>
      <c r="F362" s="257"/>
      <c r="G362" s="257"/>
      <c r="H362" s="259"/>
      <c r="J362" s="346"/>
      <c r="K362" s="308"/>
      <c r="L362" s="308"/>
    </row>
    <row r="363" spans="1:12" ht="30" customHeight="1">
      <c r="A363" s="257"/>
      <c r="B363" s="258"/>
      <c r="C363" s="257"/>
      <c r="D363" s="257"/>
      <c r="E363" s="257"/>
      <c r="F363" s="257"/>
      <c r="G363" s="257"/>
      <c r="H363" s="259"/>
      <c r="J363" s="346"/>
      <c r="K363" s="308"/>
      <c r="L363" s="308"/>
    </row>
    <row r="364" spans="1:12" ht="30" customHeight="1">
      <c r="A364" s="257"/>
      <c r="B364" s="258"/>
      <c r="C364" s="257"/>
      <c r="D364" s="257"/>
      <c r="E364" s="257"/>
      <c r="F364" s="257"/>
      <c r="G364" s="257"/>
      <c r="H364" s="259"/>
      <c r="J364" s="346"/>
      <c r="K364" s="308"/>
      <c r="L364" s="308"/>
    </row>
    <row r="365" spans="1:12" ht="30" customHeight="1">
      <c r="A365" s="257"/>
      <c r="B365" s="258"/>
      <c r="C365" s="257"/>
      <c r="D365" s="257"/>
      <c r="E365" s="257"/>
      <c r="F365" s="257"/>
      <c r="G365" s="257"/>
      <c r="H365" s="259"/>
      <c r="J365" s="346"/>
      <c r="K365" s="308"/>
      <c r="L365" s="308"/>
    </row>
    <row r="366" spans="1:12" ht="30" customHeight="1">
      <c r="A366" s="257"/>
      <c r="B366" s="258"/>
      <c r="C366" s="257"/>
      <c r="D366" s="257"/>
      <c r="E366" s="257"/>
      <c r="F366" s="257"/>
      <c r="G366" s="257"/>
      <c r="H366" s="259"/>
      <c r="J366" s="346"/>
      <c r="K366" s="308"/>
      <c r="L366" s="308"/>
    </row>
    <row r="367" spans="1:12" ht="30" customHeight="1">
      <c r="A367" s="257"/>
      <c r="B367" s="258"/>
      <c r="C367" s="257"/>
      <c r="D367" s="257"/>
      <c r="E367" s="257"/>
      <c r="F367" s="257"/>
      <c r="G367" s="257"/>
      <c r="H367" s="259"/>
    </row>
    <row r="368" spans="1:12" ht="30" customHeight="1">
      <c r="A368" s="257"/>
      <c r="B368" s="258"/>
      <c r="C368" s="257"/>
      <c r="D368" s="257"/>
      <c r="E368" s="257"/>
      <c r="F368" s="257"/>
      <c r="G368" s="257"/>
      <c r="H368" s="259"/>
    </row>
    <row r="369" spans="1:12" ht="30" customHeight="1">
      <c r="A369" s="257"/>
      <c r="B369" s="258"/>
      <c r="C369" s="257"/>
      <c r="D369" s="257"/>
      <c r="E369" s="257"/>
      <c r="F369" s="257"/>
      <c r="G369" s="257"/>
      <c r="H369" s="259"/>
    </row>
    <row r="370" spans="1:12">
      <c r="A370" s="324" t="str">
        <f>+"TOTAL CANTIDAD ITEM "&amp;A359</f>
        <v xml:space="preserve">TOTAL CANTIDAD ITEM </v>
      </c>
      <c r="B370" s="325"/>
      <c r="C370" s="325"/>
      <c r="D370" s="325"/>
      <c r="E370" s="325"/>
      <c r="F370" s="325"/>
      <c r="G370" s="326"/>
      <c r="H370" s="255">
        <f>IFERROR(ROUND(IF(SUM(H361:H369)=0,"",SUM(H361:H369)),0),"")</f>
        <v>72</v>
      </c>
    </row>
    <row r="371" spans="1:12" ht="18.75">
      <c r="A371" s="327" t="str">
        <f>'[10]DATOS INICIALES'!$B$1</f>
        <v>DEPARTAMENTO DE ANTIOQUIA</v>
      </c>
      <c r="B371" s="328"/>
      <c r="C371" s="328"/>
      <c r="D371" s="328"/>
      <c r="E371" s="329" t="s">
        <v>91</v>
      </c>
      <c r="F371" s="329"/>
      <c r="G371" s="329"/>
      <c r="H371" s="329"/>
    </row>
    <row r="372" spans="1:12" ht="15.75">
      <c r="A372" s="330" t="str">
        <f>'[10]DATOS INICIALES'!$B$2</f>
        <v>MUNICIPIO DE DABEIBA</v>
      </c>
      <c r="B372" s="331"/>
      <c r="C372" s="331"/>
      <c r="D372" s="331"/>
      <c r="E372" s="329"/>
      <c r="F372" s="329"/>
      <c r="G372" s="329"/>
      <c r="H372" s="329"/>
    </row>
    <row r="373" spans="1:12" ht="93" customHeight="1">
      <c r="A373" s="332" t="str">
        <f>'DATOS INICIALES'!B3</f>
        <v>REPARACION DE PUENTE DE MADERA PARA CAMINOS DE HERRADURA QUE CONECTA LA VEREDA CHAMBUSCADO CON LA VEREDA LA  ARGELIA  Y DEMAS VEREDAS VECINAS DEL  MUNICIPIO DE DABEIBA ANTIOQUIA.</v>
      </c>
      <c r="B373" s="333"/>
      <c r="C373" s="333"/>
      <c r="D373" s="333"/>
      <c r="E373" s="329"/>
      <c r="F373" s="329"/>
      <c r="G373" s="329"/>
      <c r="H373" s="329"/>
    </row>
    <row r="374" spans="1:12">
      <c r="A374" s="334"/>
      <c r="B374" s="334"/>
      <c r="C374" s="334"/>
      <c r="D374" s="334"/>
      <c r="E374" s="329"/>
      <c r="F374" s="329"/>
      <c r="G374" s="329"/>
      <c r="H374" s="329"/>
    </row>
    <row r="375" spans="1:12">
      <c r="A375" s="335" t="s">
        <v>769</v>
      </c>
      <c r="B375" s="336"/>
      <c r="C375" s="336"/>
      <c r="D375" s="336"/>
      <c r="E375" s="329"/>
      <c r="F375" s="329"/>
      <c r="G375" s="329"/>
      <c r="H375" s="329"/>
    </row>
    <row r="377" spans="1:12">
      <c r="A377" s="88" t="s">
        <v>0</v>
      </c>
      <c r="B377" s="337" t="s">
        <v>13</v>
      </c>
      <c r="C377" s="338"/>
      <c r="D377" s="338"/>
      <c r="E377" s="338"/>
      <c r="F377" s="339"/>
      <c r="G377" s="88" t="s">
        <v>2</v>
      </c>
      <c r="H377" s="88" t="s">
        <v>3</v>
      </c>
    </row>
    <row r="378" spans="1:12" ht="30.4" customHeight="1">
      <c r="A378" s="257">
        <f>PRESUPUESTO!A31</f>
        <v>8.1</v>
      </c>
      <c r="B378" s="340" t="str">
        <f>PRESUPUESTO!B31</f>
        <v>Pintura en esmalte para proteccion de  elementos de madera del puente (alfardas, vigas principales, vigas secundarias, pasamanos, listones verticales, y estructura de cubierta)</v>
      </c>
      <c r="C378" s="340"/>
      <c r="D378" s="340"/>
      <c r="E378" s="340"/>
      <c r="F378" s="340"/>
      <c r="G378" s="254" t="s">
        <v>225</v>
      </c>
      <c r="H378" s="255">
        <f>H391</f>
        <v>345</v>
      </c>
    </row>
    <row r="380" spans="1:12">
      <c r="A380" s="341" t="s">
        <v>770</v>
      </c>
      <c r="B380" s="341"/>
      <c r="C380" s="256" t="s">
        <v>771</v>
      </c>
      <c r="D380" s="256" t="s">
        <v>3</v>
      </c>
      <c r="E380" s="256" t="s">
        <v>772</v>
      </c>
      <c r="F380" s="256" t="s">
        <v>852</v>
      </c>
      <c r="G380" s="256" t="s">
        <v>855</v>
      </c>
      <c r="H380" s="256" t="s">
        <v>775</v>
      </c>
    </row>
    <row r="381" spans="1:12" ht="30" customHeight="1">
      <c r="A381" s="257">
        <v>1</v>
      </c>
      <c r="B381" s="258" t="s">
        <v>869</v>
      </c>
      <c r="C381" s="257">
        <v>1</v>
      </c>
      <c r="D381" s="257">
        <v>3</v>
      </c>
      <c r="E381" s="257">
        <v>0</v>
      </c>
      <c r="F381" s="257">
        <v>0</v>
      </c>
      <c r="G381" s="257">
        <v>0</v>
      </c>
      <c r="H381" s="259">
        <f t="shared" ref="H381:H390" si="1">+IF(A381=0,"",IF(AND(E381=0,F381=0,G381=0),C381*D381,IF(AND(F381=0,G381=0),C381*D381*E381,IF(G381=0,C381*D381*E381*F381,C381*D381*E381*F381*G381))))</f>
        <v>3</v>
      </c>
      <c r="J381" s="346"/>
      <c r="K381" s="308"/>
      <c r="L381" s="308"/>
    </row>
    <row r="382" spans="1:12" ht="30" customHeight="1">
      <c r="A382" s="257">
        <v>2</v>
      </c>
      <c r="B382" s="258" t="s">
        <v>870</v>
      </c>
      <c r="C382" s="257">
        <v>1</v>
      </c>
      <c r="D382" s="257">
        <v>8</v>
      </c>
      <c r="E382" s="257">
        <v>2.6</v>
      </c>
      <c r="F382" s="257">
        <v>0</v>
      </c>
      <c r="G382" s="257">
        <v>0</v>
      </c>
      <c r="H382" s="259">
        <f t="shared" si="1"/>
        <v>20.8</v>
      </c>
      <c r="J382" s="346"/>
      <c r="K382" s="308"/>
      <c r="L382" s="308"/>
    </row>
    <row r="383" spans="1:12" ht="30" customHeight="1">
      <c r="A383" s="257">
        <v>3</v>
      </c>
      <c r="B383" s="258" t="s">
        <v>871</v>
      </c>
      <c r="C383" s="257">
        <v>1</v>
      </c>
      <c r="D383" s="257">
        <v>8</v>
      </c>
      <c r="E383" s="257">
        <v>2</v>
      </c>
      <c r="F383" s="257">
        <v>0</v>
      </c>
      <c r="G383" s="257">
        <v>0</v>
      </c>
      <c r="H383" s="259">
        <f t="shared" si="1"/>
        <v>16</v>
      </c>
      <c r="J383" s="346"/>
      <c r="K383" s="308"/>
      <c r="L383" s="308"/>
    </row>
    <row r="384" spans="1:12" ht="30" customHeight="1">
      <c r="A384" s="257">
        <v>4</v>
      </c>
      <c r="B384" s="258" t="s">
        <v>872</v>
      </c>
      <c r="C384" s="257">
        <v>2</v>
      </c>
      <c r="D384" s="257">
        <v>7</v>
      </c>
      <c r="E384" s="257">
        <v>1.5</v>
      </c>
      <c r="F384" s="257">
        <v>0</v>
      </c>
      <c r="G384" s="257">
        <v>0</v>
      </c>
      <c r="H384" s="259">
        <f t="shared" si="1"/>
        <v>21</v>
      </c>
      <c r="J384" s="346"/>
      <c r="K384" s="308"/>
      <c r="L384" s="308"/>
    </row>
    <row r="385" spans="1:12" ht="51.75" customHeight="1">
      <c r="A385" s="257">
        <v>5</v>
      </c>
      <c r="B385" s="258" t="s">
        <v>882</v>
      </c>
      <c r="C385" s="257">
        <v>2</v>
      </c>
      <c r="D385" s="257">
        <v>3</v>
      </c>
      <c r="E385" s="257">
        <v>8</v>
      </c>
      <c r="F385" s="257">
        <v>0</v>
      </c>
      <c r="G385" s="257">
        <v>0</v>
      </c>
      <c r="H385" s="259">
        <f t="shared" si="1"/>
        <v>48</v>
      </c>
      <c r="J385" s="346"/>
      <c r="K385" s="308"/>
      <c r="L385" s="308"/>
    </row>
    <row r="386" spans="1:12" ht="30" customHeight="1">
      <c r="A386" s="257">
        <v>6</v>
      </c>
      <c r="B386" s="258" t="s">
        <v>874</v>
      </c>
      <c r="C386" s="257">
        <v>2</v>
      </c>
      <c r="D386" s="257">
        <v>7</v>
      </c>
      <c r="E386" s="257">
        <v>2</v>
      </c>
      <c r="F386" s="257">
        <v>0</v>
      </c>
      <c r="G386" s="257">
        <v>0</v>
      </c>
      <c r="H386" s="259">
        <f t="shared" si="1"/>
        <v>28</v>
      </c>
      <c r="J386" s="346"/>
      <c r="K386" s="308"/>
      <c r="L386" s="308"/>
    </row>
    <row r="387" spans="1:12" ht="30" customHeight="1">
      <c r="A387" s="257">
        <v>8</v>
      </c>
      <c r="B387" s="258" t="s">
        <v>870</v>
      </c>
      <c r="C387" s="257">
        <v>1</v>
      </c>
      <c r="D387" s="257">
        <v>8</v>
      </c>
      <c r="E387" s="257">
        <v>2</v>
      </c>
      <c r="F387" s="257">
        <v>0</v>
      </c>
      <c r="G387" s="257">
        <v>0</v>
      </c>
      <c r="H387" s="259">
        <f t="shared" si="1"/>
        <v>16</v>
      </c>
    </row>
    <row r="388" spans="1:12" ht="30" customHeight="1">
      <c r="A388" s="257">
        <v>9</v>
      </c>
      <c r="B388" s="258" t="s">
        <v>881</v>
      </c>
      <c r="C388" s="257">
        <v>1</v>
      </c>
      <c r="D388" s="257">
        <v>5</v>
      </c>
      <c r="E388" s="257">
        <v>12</v>
      </c>
      <c r="F388" s="257">
        <v>0</v>
      </c>
      <c r="G388" s="257">
        <v>0</v>
      </c>
      <c r="H388" s="259">
        <f t="shared" si="1"/>
        <v>60</v>
      </c>
    </row>
    <row r="389" spans="1:12" ht="30" customHeight="1">
      <c r="A389" s="257">
        <v>10</v>
      </c>
      <c r="B389" s="258" t="s">
        <v>878</v>
      </c>
      <c r="C389" s="257">
        <v>2</v>
      </c>
      <c r="D389" s="257">
        <v>15</v>
      </c>
      <c r="E389" s="257">
        <v>2</v>
      </c>
      <c r="F389" s="257">
        <v>0</v>
      </c>
      <c r="G389" s="257">
        <v>0</v>
      </c>
      <c r="H389" s="259">
        <f t="shared" si="1"/>
        <v>60</v>
      </c>
    </row>
    <row r="390" spans="1:12" ht="30" customHeight="1">
      <c r="A390" s="257">
        <v>11</v>
      </c>
      <c r="B390" s="258" t="s">
        <v>879</v>
      </c>
      <c r="C390" s="257">
        <v>2</v>
      </c>
      <c r="D390" s="257">
        <v>3</v>
      </c>
      <c r="E390" s="257">
        <v>12</v>
      </c>
      <c r="F390" s="257">
        <v>0</v>
      </c>
      <c r="G390" s="257">
        <v>0</v>
      </c>
      <c r="H390" s="259">
        <f t="shared" si="1"/>
        <v>72</v>
      </c>
    </row>
    <row r="391" spans="1:12">
      <c r="A391" s="324" t="str">
        <f>+"TOTAL CANTIDAD ITEM "&amp;A379</f>
        <v xml:space="preserve">TOTAL CANTIDAD ITEM </v>
      </c>
      <c r="B391" s="325"/>
      <c r="C391" s="325"/>
      <c r="D391" s="325"/>
      <c r="E391" s="325"/>
      <c r="F391" s="325"/>
      <c r="G391" s="326"/>
      <c r="H391" s="255">
        <f>IFERROR(ROUND(IF(SUM(H381:H390)=0,"",SUM(H381:H390)),0),"")</f>
        <v>345</v>
      </c>
    </row>
    <row r="392" spans="1:12">
      <c r="A392" s="342"/>
      <c r="B392" s="342"/>
      <c r="C392" s="342"/>
      <c r="D392" s="342"/>
      <c r="E392" s="342"/>
      <c r="F392" s="342"/>
      <c r="G392" s="342"/>
      <c r="H392" s="342"/>
    </row>
    <row r="394" spans="1:12" ht="13.9" customHeight="1"/>
  </sheetData>
  <mergeCells count="207">
    <mergeCell ref="B377:F377"/>
    <mergeCell ref="B378:F378"/>
    <mergeCell ref="A380:B380"/>
    <mergeCell ref="J381:J386"/>
    <mergeCell ref="A391:G391"/>
    <mergeCell ref="B357:F357"/>
    <mergeCell ref="B358:F358"/>
    <mergeCell ref="A360:B360"/>
    <mergeCell ref="J361:J366"/>
    <mergeCell ref="A370:G370"/>
    <mergeCell ref="A371:D371"/>
    <mergeCell ref="E371:H375"/>
    <mergeCell ref="A372:D372"/>
    <mergeCell ref="A373:D373"/>
    <mergeCell ref="A374:D374"/>
    <mergeCell ref="A375:D375"/>
    <mergeCell ref="B337:F337"/>
    <mergeCell ref="B338:F338"/>
    <mergeCell ref="A340:B340"/>
    <mergeCell ref="J341:J346"/>
    <mergeCell ref="A350:G350"/>
    <mergeCell ref="A351:D351"/>
    <mergeCell ref="E351:H355"/>
    <mergeCell ref="A352:D352"/>
    <mergeCell ref="A353:D353"/>
    <mergeCell ref="A354:D354"/>
    <mergeCell ref="A355:D355"/>
    <mergeCell ref="B317:F317"/>
    <mergeCell ref="B318:F318"/>
    <mergeCell ref="A320:B320"/>
    <mergeCell ref="J321:J326"/>
    <mergeCell ref="A330:G330"/>
    <mergeCell ref="A331:D331"/>
    <mergeCell ref="E331:H335"/>
    <mergeCell ref="A332:D332"/>
    <mergeCell ref="A333:D333"/>
    <mergeCell ref="A334:D334"/>
    <mergeCell ref="A335:D335"/>
    <mergeCell ref="B297:F297"/>
    <mergeCell ref="B298:F298"/>
    <mergeCell ref="A300:B300"/>
    <mergeCell ref="J301:J306"/>
    <mergeCell ref="A310:G310"/>
    <mergeCell ref="A311:D311"/>
    <mergeCell ref="E311:H315"/>
    <mergeCell ref="A312:D312"/>
    <mergeCell ref="A313:D313"/>
    <mergeCell ref="A314:D314"/>
    <mergeCell ref="A315:D315"/>
    <mergeCell ref="B277:F277"/>
    <mergeCell ref="B278:F278"/>
    <mergeCell ref="A280:B280"/>
    <mergeCell ref="J281:J286"/>
    <mergeCell ref="A290:G290"/>
    <mergeCell ref="A291:D291"/>
    <mergeCell ref="E291:H295"/>
    <mergeCell ref="A292:D292"/>
    <mergeCell ref="A293:D293"/>
    <mergeCell ref="A294:D294"/>
    <mergeCell ref="A295:D295"/>
    <mergeCell ref="B257:F257"/>
    <mergeCell ref="B258:F258"/>
    <mergeCell ref="A260:B260"/>
    <mergeCell ref="J261:J266"/>
    <mergeCell ref="A270:G270"/>
    <mergeCell ref="A271:D271"/>
    <mergeCell ref="E271:H275"/>
    <mergeCell ref="A272:D272"/>
    <mergeCell ref="A273:D273"/>
    <mergeCell ref="A274:D274"/>
    <mergeCell ref="A275:D275"/>
    <mergeCell ref="A240:B240"/>
    <mergeCell ref="J241:J246"/>
    <mergeCell ref="A250:G250"/>
    <mergeCell ref="A251:D251"/>
    <mergeCell ref="E251:H255"/>
    <mergeCell ref="A252:D252"/>
    <mergeCell ref="A253:D253"/>
    <mergeCell ref="A254:D254"/>
    <mergeCell ref="A255:D255"/>
    <mergeCell ref="J221:J226"/>
    <mergeCell ref="A231:D231"/>
    <mergeCell ref="E231:H235"/>
    <mergeCell ref="A232:D232"/>
    <mergeCell ref="A233:D233"/>
    <mergeCell ref="A234:D234"/>
    <mergeCell ref="A235:D235"/>
    <mergeCell ref="B237:F237"/>
    <mergeCell ref="B238:F238"/>
    <mergeCell ref="A40:G40"/>
    <mergeCell ref="A41:H41"/>
    <mergeCell ref="B134:F134"/>
    <mergeCell ref="B135:F135"/>
    <mergeCell ref="A137:B137"/>
    <mergeCell ref="A112:D112"/>
    <mergeCell ref="B114:F114"/>
    <mergeCell ref="B115:F115"/>
    <mergeCell ref="A117:B117"/>
    <mergeCell ref="A126:G126"/>
    <mergeCell ref="A127:H127"/>
    <mergeCell ref="A107:H107"/>
    <mergeCell ref="A108:D108"/>
    <mergeCell ref="E108:H112"/>
    <mergeCell ref="A109:D109"/>
    <mergeCell ref="A110:D110"/>
    <mergeCell ref="A111:D111"/>
    <mergeCell ref="A89:D89"/>
    <mergeCell ref="B91:F91"/>
    <mergeCell ref="B92:F92"/>
    <mergeCell ref="A94:B94"/>
    <mergeCell ref="A104:G104"/>
    <mergeCell ref="A105:H105"/>
    <mergeCell ref="A52:B52"/>
    <mergeCell ref="A148:H148"/>
    <mergeCell ref="A128:D128"/>
    <mergeCell ref="E128:H132"/>
    <mergeCell ref="A129:D129"/>
    <mergeCell ref="A130:D130"/>
    <mergeCell ref="A131:D131"/>
    <mergeCell ref="A132:D132"/>
    <mergeCell ref="A62:G62"/>
    <mergeCell ref="A63:H63"/>
    <mergeCell ref="A85:D85"/>
    <mergeCell ref="E85:H89"/>
    <mergeCell ref="A86:D86"/>
    <mergeCell ref="A87:D87"/>
    <mergeCell ref="A88:D88"/>
    <mergeCell ref="A147:G147"/>
    <mergeCell ref="A64:D64"/>
    <mergeCell ref="E64:H68"/>
    <mergeCell ref="A65:D65"/>
    <mergeCell ref="A66:D66"/>
    <mergeCell ref="A67:D67"/>
    <mergeCell ref="A68:D68"/>
    <mergeCell ref="B70:F70"/>
    <mergeCell ref="B71:F71"/>
    <mergeCell ref="A73:B73"/>
    <mergeCell ref="A83:G83"/>
    <mergeCell ref="A214:D214"/>
    <mergeCell ref="A215:D215"/>
    <mergeCell ref="B217:F217"/>
    <mergeCell ref="B218:F218"/>
    <mergeCell ref="A220:B220"/>
    <mergeCell ref="A230:G230"/>
    <mergeCell ref="B198:F198"/>
    <mergeCell ref="A21:D21"/>
    <mergeCell ref="E21:H25"/>
    <mergeCell ref="B28:F28"/>
    <mergeCell ref="B27:F27"/>
    <mergeCell ref="A30:B30"/>
    <mergeCell ref="A22:D22"/>
    <mergeCell ref="A23:D23"/>
    <mergeCell ref="A24:D24"/>
    <mergeCell ref="A25:D25"/>
    <mergeCell ref="A43:D43"/>
    <mergeCell ref="E43:H47"/>
    <mergeCell ref="A44:D44"/>
    <mergeCell ref="A45:D45"/>
    <mergeCell ref="A46:D46"/>
    <mergeCell ref="A47:D47"/>
    <mergeCell ref="B49:F49"/>
    <mergeCell ref="B50:F50"/>
    <mergeCell ref="B197:F197"/>
    <mergeCell ref="A195:D195"/>
    <mergeCell ref="A200:B200"/>
    <mergeCell ref="A210:G210"/>
    <mergeCell ref="A392:H392"/>
    <mergeCell ref="A171:D171"/>
    <mergeCell ref="E171:H175"/>
    <mergeCell ref="A172:D172"/>
    <mergeCell ref="A173:D173"/>
    <mergeCell ref="A174:D174"/>
    <mergeCell ref="A175:D175"/>
    <mergeCell ref="B177:F177"/>
    <mergeCell ref="B178:F178"/>
    <mergeCell ref="A180:B180"/>
    <mergeCell ref="A190:G190"/>
    <mergeCell ref="A191:D191"/>
    <mergeCell ref="E191:H195"/>
    <mergeCell ref="A192:D192"/>
    <mergeCell ref="A193:D193"/>
    <mergeCell ref="A194:D194"/>
    <mergeCell ref="A211:D211"/>
    <mergeCell ref="E211:H215"/>
    <mergeCell ref="A212:D212"/>
    <mergeCell ref="A213:D213"/>
    <mergeCell ref="A149:H149"/>
    <mergeCell ref="A170:G170"/>
    <mergeCell ref="A151:D151"/>
    <mergeCell ref="E151:H155"/>
    <mergeCell ref="A152:D152"/>
    <mergeCell ref="A153:D153"/>
    <mergeCell ref="A154:D154"/>
    <mergeCell ref="A155:D155"/>
    <mergeCell ref="B157:F157"/>
    <mergeCell ref="B158:F158"/>
    <mergeCell ref="A160:B160"/>
    <mergeCell ref="A20:G20"/>
    <mergeCell ref="A1:D1"/>
    <mergeCell ref="E1:H5"/>
    <mergeCell ref="A2:D2"/>
    <mergeCell ref="A3:D3"/>
    <mergeCell ref="A4:D4"/>
    <mergeCell ref="A5:D5"/>
    <mergeCell ref="B7:F7"/>
    <mergeCell ref="B8:F8"/>
    <mergeCell ref="A10:B10"/>
  </mergeCells>
  <pageMargins left="0.70866141732283472" right="0.70866141732283472" top="0.74803149606299213" bottom="0.74803149606299213" header="0.31496062992125984" footer="0.31496062992125984"/>
  <pageSetup scale="19" orientation="portrait" r:id="rId1"/>
  <rowBreaks count="3" manualBreakCount="3">
    <brk id="84" max="16383" man="1"/>
    <brk id="190" max="7" man="1"/>
    <brk id="310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74"/>
  <sheetViews>
    <sheetView zoomScaleNormal="100" zoomScaleSheetLayoutView="100" workbookViewId="0">
      <selection sqref="A1:F2"/>
    </sheetView>
  </sheetViews>
  <sheetFormatPr baseColWidth="10" defaultRowHeight="15"/>
  <cols>
    <col min="1" max="1" width="11.85546875" customWidth="1"/>
    <col min="2" max="2" width="49.7109375" customWidth="1"/>
    <col min="3" max="3" width="13.42578125" customWidth="1"/>
    <col min="4" max="4" width="14.140625" customWidth="1"/>
    <col min="5" max="5" width="17" customWidth="1"/>
    <col min="6" max="6" width="23.5703125" customWidth="1"/>
    <col min="8" max="8" width="15.7109375" customWidth="1"/>
    <col min="9" max="10" width="13" bestFit="1" customWidth="1"/>
    <col min="12" max="12" width="21.5703125" customWidth="1"/>
    <col min="16" max="16" width="11.7109375" bestFit="1" customWidth="1"/>
  </cols>
  <sheetData>
    <row r="1" spans="1:10">
      <c r="A1" s="347" t="str">
        <f>'DATOS INICIALES'!B3</f>
        <v>REPARACION DE PUENTE DE MADERA PARA CAMINOS DE HERRADURA QUE CONECTA LA VEREDA CHAMBUSCADO CON LA VEREDA LA  ARGELIA  Y DEMAS VEREDAS VECINAS DEL  MUNICIPIO DE DABEIBA ANTIOQUIA.</v>
      </c>
      <c r="B1" s="348"/>
      <c r="C1" s="348"/>
      <c r="D1" s="348"/>
      <c r="E1" s="348"/>
      <c r="F1" s="349"/>
    </row>
    <row r="2" spans="1:10" ht="58.5" customHeight="1" thickBot="1">
      <c r="A2" s="350"/>
      <c r="B2" s="351"/>
      <c r="C2" s="351"/>
      <c r="D2" s="351"/>
      <c r="E2" s="351"/>
      <c r="F2" s="352"/>
    </row>
    <row r="4" spans="1:10" ht="18">
      <c r="A4" s="288" t="s">
        <v>0</v>
      </c>
      <c r="B4" s="288" t="s">
        <v>1</v>
      </c>
      <c r="C4" s="288" t="s">
        <v>2</v>
      </c>
      <c r="D4" s="288" t="s">
        <v>3</v>
      </c>
      <c r="E4" s="288" t="s">
        <v>4</v>
      </c>
      <c r="F4" s="288" t="s">
        <v>5</v>
      </c>
    </row>
    <row r="5" spans="1:10" ht="16.5">
      <c r="A5" s="291">
        <v>1</v>
      </c>
      <c r="B5" s="274" t="s">
        <v>835</v>
      </c>
      <c r="C5" s="273"/>
      <c r="D5" s="275"/>
      <c r="E5" s="275"/>
      <c r="F5" s="285">
        <f>SUBTOTAL(9,F6:F7)</f>
        <v>2336603.1771999998</v>
      </c>
    </row>
    <row r="6" spans="1:10" ht="33">
      <c r="A6" s="319">
        <v>1.1000000000000001</v>
      </c>
      <c r="B6" s="276" t="s">
        <v>860</v>
      </c>
      <c r="C6" s="296" t="s">
        <v>836</v>
      </c>
      <c r="D6" s="297">
        <f>MEMORIAS!H8</f>
        <v>9.5315999999999992</v>
      </c>
      <c r="E6" s="298">
        <f>'1.1'!J33</f>
        <v>166667</v>
      </c>
      <c r="F6" s="287">
        <f>Tabla3[[#This Row],[CANTIDAD]]*Tabla3[[#This Row],[V. UNITARIO]]</f>
        <v>1588603.1771999998</v>
      </c>
    </row>
    <row r="7" spans="1:10" ht="49.5">
      <c r="A7" s="320">
        <v>1.2</v>
      </c>
      <c r="B7" s="316" t="s">
        <v>891</v>
      </c>
      <c r="C7" s="296" t="s">
        <v>836</v>
      </c>
      <c r="D7" s="297">
        <f>MEMORIAS!H28</f>
        <v>374</v>
      </c>
      <c r="E7" s="298">
        <f>'1.2'!J32</f>
        <v>2000</v>
      </c>
      <c r="F7" s="287">
        <f>Tabla3[[#This Row],[CANTIDAD]]*Tabla3[[#This Row],[V. UNITARIO]]</f>
        <v>748000</v>
      </c>
    </row>
    <row r="8" spans="1:10" ht="23.25" customHeight="1">
      <c r="A8" s="291">
        <v>2</v>
      </c>
      <c r="B8" s="274" t="s">
        <v>834</v>
      </c>
      <c r="C8" s="273"/>
      <c r="D8" s="275"/>
      <c r="E8" s="284"/>
      <c r="F8" s="285">
        <f>SUBTOTAL(9,F9:F10)</f>
        <v>820374</v>
      </c>
    </row>
    <row r="9" spans="1:10" ht="33">
      <c r="A9" s="279">
        <v>2.1</v>
      </c>
      <c r="B9" s="280" t="s">
        <v>800</v>
      </c>
      <c r="C9" s="277" t="s">
        <v>10</v>
      </c>
      <c r="D9" s="278">
        <f>MEMORIAS!H50</f>
        <v>6</v>
      </c>
      <c r="E9" s="283">
        <f>'2,1'!J32</f>
        <v>37679</v>
      </c>
      <c r="F9" s="286">
        <f>PRESUPUESTO!$D9*PRESUPUESTO!$E9</f>
        <v>226074</v>
      </c>
    </row>
    <row r="10" spans="1:10" ht="66.75" customHeight="1">
      <c r="A10" s="279">
        <v>2.2000000000000002</v>
      </c>
      <c r="B10" s="276" t="s">
        <v>805</v>
      </c>
      <c r="C10" s="277" t="s">
        <v>10</v>
      </c>
      <c r="D10" s="278">
        <f>MEMORIAS!H71</f>
        <v>6</v>
      </c>
      <c r="E10" s="283">
        <f>'2.2'!J33</f>
        <v>99050</v>
      </c>
      <c r="F10" s="286">
        <f>PRESUPUESTO!$D10*PRESUPUESTO!$E10</f>
        <v>594300</v>
      </c>
    </row>
    <row r="11" spans="1:10" ht="16.5">
      <c r="A11" s="291">
        <v>3</v>
      </c>
      <c r="B11" s="274" t="s">
        <v>801</v>
      </c>
      <c r="C11" s="273"/>
      <c r="D11" s="275"/>
      <c r="E11" s="284"/>
      <c r="F11" s="285">
        <f>SUBTOTAL(9,F12:F13)</f>
        <v>2751567</v>
      </c>
    </row>
    <row r="12" spans="1:10" ht="82.5">
      <c r="A12" s="279">
        <v>3.1</v>
      </c>
      <c r="B12" s="276" t="s">
        <v>807</v>
      </c>
      <c r="C12" s="277" t="s">
        <v>10</v>
      </c>
      <c r="D12" s="278">
        <f>MEMORIAS!H92</f>
        <v>2</v>
      </c>
      <c r="E12" s="283">
        <f>'3,1'!J41</f>
        <v>1023427</v>
      </c>
      <c r="F12" s="286">
        <f>PRESUPUESTO!$D12*PRESUPUESTO!$E12</f>
        <v>2046854</v>
      </c>
    </row>
    <row r="13" spans="1:10" ht="33">
      <c r="A13" s="281">
        <v>3.2</v>
      </c>
      <c r="B13" s="276" t="s">
        <v>802</v>
      </c>
      <c r="C13" s="277" t="s">
        <v>10</v>
      </c>
      <c r="D13" s="278">
        <f>MEMORIAS!H115</f>
        <v>1</v>
      </c>
      <c r="E13" s="283">
        <f>'3,2'!J30</f>
        <v>704713</v>
      </c>
      <c r="F13" s="286">
        <f>PRESUPUESTO!$D13*PRESUPUESTO!$E13</f>
        <v>704713</v>
      </c>
      <c r="J13" t="s">
        <v>778</v>
      </c>
    </row>
    <row r="14" spans="1:10" ht="33">
      <c r="A14" s="273">
        <v>4</v>
      </c>
      <c r="B14" s="274" t="s">
        <v>804</v>
      </c>
      <c r="C14" s="273"/>
      <c r="D14" s="275"/>
      <c r="E14" s="284"/>
      <c r="F14" s="285">
        <f>SUBTOTAL(9,F15:F15)</f>
        <v>794248</v>
      </c>
    </row>
    <row r="15" spans="1:10" ht="33">
      <c r="A15" s="279">
        <v>4.0999999999999996</v>
      </c>
      <c r="B15" s="276" t="s">
        <v>803</v>
      </c>
      <c r="C15" s="277" t="s">
        <v>222</v>
      </c>
      <c r="D15" s="278">
        <f>MEMORIAS!H135</f>
        <v>91</v>
      </c>
      <c r="E15" s="283">
        <f>'4,1'!J29</f>
        <v>8728</v>
      </c>
      <c r="F15" s="286">
        <f>PRESUPUESTO!$D15*PRESUPUESTO!$E15</f>
        <v>794248</v>
      </c>
      <c r="J15" t="s">
        <v>778</v>
      </c>
    </row>
    <row r="16" spans="1:10" ht="33">
      <c r="A16" s="291">
        <v>5</v>
      </c>
      <c r="B16" s="274" t="s">
        <v>858</v>
      </c>
      <c r="C16" s="273"/>
      <c r="D16" s="275"/>
      <c r="E16" s="284"/>
      <c r="F16" s="285">
        <f>SUBTOTAL(9,F17:F19)</f>
        <v>7612208</v>
      </c>
    </row>
    <row r="17" spans="1:6" ht="49.5">
      <c r="A17" s="279">
        <v>5.0999999999999996</v>
      </c>
      <c r="B17" s="276" t="s">
        <v>894</v>
      </c>
      <c r="C17" s="277" t="s">
        <v>225</v>
      </c>
      <c r="D17" s="278">
        <f>MEMORIAS!H158</f>
        <v>36</v>
      </c>
      <c r="E17" s="283">
        <f>'5,1'!J33</f>
        <v>169564</v>
      </c>
      <c r="F17" s="286">
        <f>PRESUPUESTO!$D17*PRESUPUESTO!$E17</f>
        <v>6104304</v>
      </c>
    </row>
    <row r="18" spans="1:6" ht="66">
      <c r="A18" s="279">
        <v>5.2</v>
      </c>
      <c r="B18" s="276" t="s">
        <v>861</v>
      </c>
      <c r="C18" s="277" t="s">
        <v>779</v>
      </c>
      <c r="D18" s="278">
        <f>MEMORIAS!H178</f>
        <v>8</v>
      </c>
      <c r="E18" s="283">
        <f>'5.2'!J30</f>
        <v>130244</v>
      </c>
      <c r="F18" s="286">
        <f>PRESUPUESTO!$D18*PRESUPUESTO!$E18</f>
        <v>1041952</v>
      </c>
    </row>
    <row r="19" spans="1:6" ht="82.5">
      <c r="A19" s="279">
        <v>5.3</v>
      </c>
      <c r="B19" s="276" t="s">
        <v>862</v>
      </c>
      <c r="C19" s="277" t="s">
        <v>779</v>
      </c>
      <c r="D19" s="278">
        <f>MEMORIAS!H198</f>
        <v>8</v>
      </c>
      <c r="E19" s="283">
        <f>'5.3'!J30</f>
        <v>58244</v>
      </c>
      <c r="F19" s="286">
        <f>PRESUPUESTO!$D19*PRESUPUESTO!$E19</f>
        <v>465952</v>
      </c>
    </row>
    <row r="20" spans="1:6" ht="33">
      <c r="A20" s="291">
        <v>6</v>
      </c>
      <c r="B20" s="274" t="s">
        <v>880</v>
      </c>
      <c r="C20" s="273"/>
      <c r="D20" s="275"/>
      <c r="E20" s="284"/>
      <c r="F20" s="285">
        <f>SUBTOTAL(9,F21:F23)</f>
        <v>3526954</v>
      </c>
    </row>
    <row r="21" spans="1:6" ht="66">
      <c r="A21" s="279">
        <v>6.1</v>
      </c>
      <c r="B21" s="276" t="s">
        <v>863</v>
      </c>
      <c r="C21" s="277" t="s">
        <v>779</v>
      </c>
      <c r="D21" s="278">
        <f>MEMORIAS!H218</f>
        <v>14</v>
      </c>
      <c r="E21" s="283">
        <f>'6,1'!J36</f>
        <v>67359</v>
      </c>
      <c r="F21" s="286">
        <f>PRESUPUESTO!$D21*PRESUPUESTO!$E21</f>
        <v>943026</v>
      </c>
    </row>
    <row r="22" spans="1:6" ht="49.5">
      <c r="A22" s="279">
        <v>6.2</v>
      </c>
      <c r="B22" s="276" t="s">
        <v>857</v>
      </c>
      <c r="C22" s="277" t="s">
        <v>225</v>
      </c>
      <c r="D22" s="278">
        <f>MEMORIAS!H238</f>
        <v>48</v>
      </c>
      <c r="E22" s="283">
        <f>'6.2'!J35</f>
        <v>21794</v>
      </c>
      <c r="F22" s="286">
        <f>PRESUPUESTO!$D22*PRESUPUESTO!$E22</f>
        <v>1046112</v>
      </c>
    </row>
    <row r="23" spans="1:6" ht="66">
      <c r="A23" s="318">
        <v>6.3</v>
      </c>
      <c r="B23" s="276" t="s">
        <v>864</v>
      </c>
      <c r="C23" s="296" t="s">
        <v>779</v>
      </c>
      <c r="D23" s="297">
        <f>MEMORIAS!H258</f>
        <v>14</v>
      </c>
      <c r="E23" s="298">
        <f>'6.3'!J35</f>
        <v>109844</v>
      </c>
      <c r="F23" s="286">
        <f>PRESUPUESTO!$D23*PRESUPUESTO!$E23</f>
        <v>1537816</v>
      </c>
    </row>
    <row r="24" spans="1:6" ht="33">
      <c r="A24" s="291">
        <v>7</v>
      </c>
      <c r="B24" s="274" t="s">
        <v>859</v>
      </c>
      <c r="C24" s="273"/>
      <c r="D24" s="275"/>
      <c r="E24" s="284"/>
      <c r="F24" s="285">
        <f>SUBTOTAL(9,F25:F29)</f>
        <v>7637608</v>
      </c>
    </row>
    <row r="25" spans="1:6" ht="66">
      <c r="A25" s="279">
        <v>7.1</v>
      </c>
      <c r="B25" s="276" t="s">
        <v>865</v>
      </c>
      <c r="C25" s="277" t="s">
        <v>779</v>
      </c>
      <c r="D25" s="278">
        <f>MEMORIAS!H278</f>
        <v>60</v>
      </c>
      <c r="E25" s="283">
        <f>'7,1'!J32</f>
        <v>54344</v>
      </c>
      <c r="F25" s="286">
        <f>PRESUPUESTO!$D25*PRESUPUESTO!$E25</f>
        <v>3260640</v>
      </c>
    </row>
    <row r="26" spans="1:6" ht="82.5">
      <c r="A26" s="279">
        <v>7.2</v>
      </c>
      <c r="B26" s="276" t="s">
        <v>905</v>
      </c>
      <c r="C26" s="277" t="s">
        <v>779</v>
      </c>
      <c r="D26" s="278">
        <f>MEMORIAS!H298</f>
        <v>8</v>
      </c>
      <c r="E26" s="283">
        <f>'7.2'!J30</f>
        <v>109844</v>
      </c>
      <c r="F26" s="286">
        <f>PRESUPUESTO!$D26*PRESUPUESTO!$E26</f>
        <v>878752</v>
      </c>
    </row>
    <row r="27" spans="1:6" ht="82.5">
      <c r="A27" s="279">
        <v>7.3</v>
      </c>
      <c r="B27" s="276" t="s">
        <v>876</v>
      </c>
      <c r="C27" s="277" t="s">
        <v>225</v>
      </c>
      <c r="D27" s="278">
        <f>MEMORIAS!H318</f>
        <v>48</v>
      </c>
      <c r="E27" s="283">
        <f>'7.3'!J30</f>
        <v>30637</v>
      </c>
      <c r="F27" s="286">
        <f>PRESUPUESTO!$D27*PRESUPUESTO!$E27</f>
        <v>1470576</v>
      </c>
    </row>
    <row r="28" spans="1:6" ht="49.5">
      <c r="A28" s="318">
        <v>7.4</v>
      </c>
      <c r="B28" s="316" t="s">
        <v>877</v>
      </c>
      <c r="C28" s="296" t="s">
        <v>779</v>
      </c>
      <c r="D28" s="297">
        <f>MEMORIAS!H338</f>
        <v>30</v>
      </c>
      <c r="E28" s="298">
        <f>'7.4'!J35</f>
        <v>42244</v>
      </c>
      <c r="F28" s="286">
        <f>PRESUPUESTO!$D28*PRESUPUESTO!$E28</f>
        <v>1267320</v>
      </c>
    </row>
    <row r="29" spans="1:6" ht="49.5">
      <c r="A29" s="318">
        <v>7.5</v>
      </c>
      <c r="B29" s="316" t="s">
        <v>893</v>
      </c>
      <c r="C29" s="296" t="s">
        <v>225</v>
      </c>
      <c r="D29" s="297">
        <f>MEMORIAS!H358</f>
        <v>72</v>
      </c>
      <c r="E29" s="298">
        <f>'7.5'!J35</f>
        <v>10560</v>
      </c>
      <c r="F29" s="286">
        <f>PRESUPUESTO!$D29*PRESUPUESTO!$E29</f>
        <v>760320</v>
      </c>
    </row>
    <row r="30" spans="1:6" ht="33">
      <c r="A30" s="291">
        <v>8</v>
      </c>
      <c r="B30" s="274" t="s">
        <v>856</v>
      </c>
      <c r="C30" s="273"/>
      <c r="D30" s="275"/>
      <c r="E30" s="284"/>
      <c r="F30" s="285">
        <f>SUBTOTAL(9,F31:F31)</f>
        <v>2224215</v>
      </c>
    </row>
    <row r="31" spans="1:6" ht="49.5">
      <c r="A31" s="279">
        <v>8.1</v>
      </c>
      <c r="B31" s="276" t="s">
        <v>866</v>
      </c>
      <c r="C31" s="277" t="s">
        <v>225</v>
      </c>
      <c r="D31" s="278">
        <f>MEMORIAS!H378</f>
        <v>345</v>
      </c>
      <c r="E31" s="283">
        <f>'8.1'!J32</f>
        <v>6447</v>
      </c>
      <c r="F31" s="286">
        <f>PRESUPUESTO!$D31*PRESUPUESTO!$E31</f>
        <v>2224215</v>
      </c>
    </row>
    <row r="32" spans="1:6" ht="33">
      <c r="A32" s="291">
        <v>9</v>
      </c>
      <c r="B32" s="274" t="s">
        <v>884</v>
      </c>
      <c r="C32" s="273"/>
      <c r="D32" s="275"/>
      <c r="E32" s="284"/>
      <c r="F32" s="285">
        <f>SUBTOTAL(9,F33:F33)</f>
        <v>1163376</v>
      </c>
    </row>
    <row r="33" spans="1:16" ht="33">
      <c r="A33" s="279">
        <v>9.1</v>
      </c>
      <c r="B33" s="276" t="s">
        <v>883</v>
      </c>
      <c r="C33" s="277" t="s">
        <v>146</v>
      </c>
      <c r="D33" s="278">
        <f>12*3.6</f>
        <v>43.2</v>
      </c>
      <c r="E33" s="283">
        <f>'9.1'!J32</f>
        <v>26930</v>
      </c>
      <c r="F33" s="286">
        <f>PRESUPUESTO!$D33*PRESUPUESTO!$E33</f>
        <v>1163376</v>
      </c>
    </row>
    <row r="34" spans="1:16" ht="16.5">
      <c r="A34" s="282"/>
      <c r="B34" s="289" t="s">
        <v>795</v>
      </c>
      <c r="C34" s="289"/>
      <c r="D34" s="289"/>
      <c r="E34" s="289"/>
      <c r="F34" s="287">
        <f>SUBTOTAL(9,F5:F33)</f>
        <v>28867153.177200001</v>
      </c>
      <c r="H34" s="89">
        <f>F5+F8+F11+F14+F16+F20+F24+F30+F32</f>
        <v>28867153.177200001</v>
      </c>
    </row>
    <row r="35" spans="1:16" ht="16.5">
      <c r="A35" s="282"/>
      <c r="B35" s="289" t="s">
        <v>796</v>
      </c>
      <c r="C35" s="289"/>
      <c r="D35" s="289"/>
      <c r="E35" s="321">
        <f ca="1">AIU!I48</f>
        <v>0.37190000000000001</v>
      </c>
      <c r="F35" s="287">
        <f ca="1">F34*PRESUPUESTO!$E35</f>
        <v>10735694.26660068</v>
      </c>
    </row>
    <row r="36" spans="1:16" ht="16.5">
      <c r="A36" s="282"/>
      <c r="B36" s="289" t="s">
        <v>797</v>
      </c>
      <c r="C36" s="289"/>
      <c r="D36" s="289"/>
      <c r="E36" s="289"/>
      <c r="F36" s="287">
        <f ca="1">F34+F35</f>
        <v>39602847.44380068</v>
      </c>
    </row>
    <row r="37" spans="1:16" ht="16.5">
      <c r="A37" s="282"/>
      <c r="B37" s="289" t="s">
        <v>794</v>
      </c>
      <c r="C37" s="289"/>
      <c r="D37" s="289"/>
      <c r="E37" s="290">
        <v>0.01</v>
      </c>
      <c r="F37" s="287">
        <f ca="1">F36*PRESUPUESTO!$E37</f>
        <v>396028.47443800682</v>
      </c>
    </row>
    <row r="38" spans="1:16" ht="21" customHeight="1">
      <c r="A38" s="292"/>
      <c r="B38" s="293" t="s">
        <v>798</v>
      </c>
      <c r="C38" s="294"/>
      <c r="D38" s="294"/>
      <c r="E38" s="294"/>
      <c r="F38" s="295">
        <f ca="1">SUM(F36:F37)</f>
        <v>39998875.918238685</v>
      </c>
      <c r="H38" s="89"/>
    </row>
    <row r="40" spans="1:16">
      <c r="B40" s="3" t="s">
        <v>789</v>
      </c>
    </row>
    <row r="41" spans="1:16">
      <c r="B41" t="s">
        <v>790</v>
      </c>
    </row>
    <row r="42" spans="1:16">
      <c r="B42" t="s">
        <v>799</v>
      </c>
      <c r="H42" s="89"/>
    </row>
    <row r="45" spans="1:16">
      <c r="B45" s="3"/>
      <c r="K45" s="1"/>
      <c r="L45" s="1"/>
      <c r="M45" s="1"/>
      <c r="N45" s="1"/>
      <c r="O45" s="1"/>
      <c r="P45" s="1"/>
    </row>
    <row r="46" spans="1:16">
      <c r="B46" s="3"/>
      <c r="K46" s="1"/>
      <c r="L46" s="1"/>
      <c r="M46" s="1"/>
      <c r="N46" s="1"/>
      <c r="O46" s="1"/>
      <c r="P46" s="1"/>
    </row>
    <row r="47" spans="1:16">
      <c r="C47" s="218"/>
      <c r="D47" s="218"/>
      <c r="E47" s="218"/>
      <c r="F47" s="218"/>
      <c r="P47" s="1"/>
    </row>
    <row r="48" spans="1:16">
      <c r="B48" s="3"/>
      <c r="C48" s="4"/>
      <c r="D48" s="4"/>
      <c r="E48" s="4"/>
      <c r="F48" s="4"/>
    </row>
    <row r="49" spans="2:12">
      <c r="C49" s="218"/>
      <c r="E49" s="1"/>
      <c r="F49" s="1"/>
    </row>
    <row r="50" spans="2:12">
      <c r="C50" s="218"/>
      <c r="E50" s="1"/>
      <c r="F50" s="1"/>
    </row>
    <row r="51" spans="2:12">
      <c r="C51" s="218"/>
      <c r="E51" s="1"/>
      <c r="F51" s="1"/>
    </row>
    <row r="52" spans="2:12">
      <c r="E52" s="1"/>
      <c r="F52" s="2"/>
    </row>
    <row r="53" spans="2:12">
      <c r="C53" s="1"/>
      <c r="E53" s="1"/>
      <c r="F53" s="1"/>
    </row>
    <row r="55" spans="2:12">
      <c r="B55" s="3"/>
      <c r="C55" s="3"/>
      <c r="D55" s="3"/>
      <c r="E55" s="3"/>
      <c r="F55" s="2"/>
      <c r="I55" s="5"/>
      <c r="J55" s="6"/>
      <c r="L55" s="6"/>
    </row>
    <row r="56" spans="2:12">
      <c r="I56" s="5"/>
      <c r="J56" s="6"/>
      <c r="L56" s="6"/>
    </row>
    <row r="57" spans="2:12">
      <c r="B57" s="3"/>
      <c r="L57" s="6"/>
    </row>
    <row r="58" spans="2:12">
      <c r="B58" s="3"/>
    </row>
    <row r="59" spans="2:12">
      <c r="C59" s="218"/>
      <c r="D59" s="218"/>
      <c r="E59" s="218"/>
      <c r="F59" s="218"/>
    </row>
    <row r="60" spans="2:12">
      <c r="B60" s="3"/>
      <c r="C60" s="4"/>
      <c r="D60" s="4"/>
      <c r="E60" s="4"/>
      <c r="F60" s="4"/>
    </row>
    <row r="61" spans="2:12">
      <c r="C61" s="218"/>
      <c r="E61" s="1"/>
      <c r="F61" s="1"/>
    </row>
    <row r="62" spans="2:12">
      <c r="C62" s="218"/>
      <c r="E62" s="1"/>
      <c r="F62" s="1"/>
    </row>
    <row r="63" spans="2:12">
      <c r="C63" s="218"/>
      <c r="E63" s="1"/>
      <c r="F63" s="1"/>
    </row>
    <row r="64" spans="2:12">
      <c r="C64" s="218"/>
      <c r="E64" s="1"/>
      <c r="F64" s="1"/>
    </row>
    <row r="65" spans="2:6">
      <c r="E65" s="1"/>
      <c r="F65" s="1"/>
    </row>
    <row r="66" spans="2:6">
      <c r="C66" s="1"/>
      <c r="E66" s="1"/>
      <c r="F66" s="1"/>
    </row>
    <row r="67" spans="2:6">
      <c r="E67" s="1"/>
      <c r="F67" s="1"/>
    </row>
    <row r="68" spans="2:6">
      <c r="B68" s="3"/>
      <c r="E68" s="1"/>
      <c r="F68" s="2"/>
    </row>
    <row r="72" spans="2:6">
      <c r="B72" s="3"/>
    </row>
    <row r="73" spans="2:6">
      <c r="B73" t="s">
        <v>11</v>
      </c>
    </row>
    <row r="74" spans="2:6">
      <c r="B74" t="s">
        <v>12</v>
      </c>
    </row>
  </sheetData>
  <mergeCells count="1">
    <mergeCell ref="A1:F2"/>
  </mergeCells>
  <hyperlinks>
    <hyperlink ref="A9" location="'2,1'!A1" display="'2,1'!A1" xr:uid="{00000000-0004-0000-0200-000000000000}"/>
    <hyperlink ref="A12" location="'3,1'!A1" display="'3,1'!A1" xr:uid="{00000000-0004-0000-0200-000001000000}"/>
    <hyperlink ref="A13" location="'3,2'!A1" display="'3,2'!A1" xr:uid="{00000000-0004-0000-0200-000002000000}"/>
    <hyperlink ref="A15" location="'4,1'!A1" display="'4,1'!A1" xr:uid="{00000000-0004-0000-0200-000003000000}"/>
    <hyperlink ref="A21" location="'6,1'!A1" display="'6,1'!A1" xr:uid="{00000000-0004-0000-0200-000004000000}"/>
    <hyperlink ref="A22" location="'6.2'!A1" display="'6.2'!A1" xr:uid="{00000000-0004-0000-0200-000005000000}"/>
    <hyperlink ref="A25" location="'7,1'!A1" display="'7,1'!A1" xr:uid="{00000000-0004-0000-0200-000006000000}"/>
    <hyperlink ref="A26" location="'7.2'!A1" display="'7.2'!A1" xr:uid="{00000000-0004-0000-0200-000007000000}"/>
    <hyperlink ref="A27" location="'7.3'!A1" display="'7.3'!A1" xr:uid="{00000000-0004-0000-0200-000008000000}"/>
    <hyperlink ref="A10" location="'2.2'!A1" display="'2.2'!A1" xr:uid="{00000000-0004-0000-0200-000009000000}"/>
    <hyperlink ref="A31" location="'8.1'!A1" display="'8.1'!A1" xr:uid="{00000000-0004-0000-0200-00000A000000}"/>
    <hyperlink ref="A17" location="'5,1'!A1" display="'5,1'!A1" xr:uid="{00000000-0004-0000-0200-00000B000000}"/>
    <hyperlink ref="A18" location="'5.2'!A1" display="'5.2'!A1" xr:uid="{00000000-0004-0000-0200-00000C000000}"/>
    <hyperlink ref="A19" location="'5.3'!A1" display="'5.3'!A1" xr:uid="{00000000-0004-0000-0200-00000D000000}"/>
    <hyperlink ref="A23" location="'6.3'!A1" display="'6.3'!A1" xr:uid="{00000000-0004-0000-0200-00000E000000}"/>
    <hyperlink ref="A28" location="'7.4'!A1" display="'7.4'!A1" xr:uid="{00000000-0004-0000-0200-00000F000000}"/>
    <hyperlink ref="A29" location="'7.5'!A1" display="'7.5'!A1" xr:uid="{00000000-0004-0000-0200-000010000000}"/>
    <hyperlink ref="A33" location="'9.1'!A1" display="'9.1'!A1" xr:uid="{00000000-0004-0000-0200-000011000000}"/>
    <hyperlink ref="A6" location="'1.1'!A1" display="'1.1'!A1" xr:uid="{00000000-0004-0000-0200-000012000000}"/>
    <hyperlink ref="A7" location="'1.2'!A1" display="'1.2'!A1" xr:uid="{00000000-0004-0000-0200-000013000000}"/>
  </hyperlinks>
  <pageMargins left="0.7" right="0.7" top="0.75" bottom="0.75" header="0.3" footer="0.3"/>
  <pageSetup scale="69" orientation="portrait" r:id="rId1"/>
  <rowBreaks count="1" manualBreakCount="1">
    <brk id="23" max="7" man="1"/>
  </rowBreaks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8"/>
  <sheetViews>
    <sheetView view="pageBreakPreview" topLeftCell="A15" zoomScale="130" zoomScaleNormal="70" zoomScaleSheetLayoutView="130" workbookViewId="0">
      <selection activeCell="A19" sqref="A19:F19"/>
    </sheetView>
  </sheetViews>
  <sheetFormatPr baseColWidth="10" defaultRowHeight="15"/>
  <cols>
    <col min="1" max="1" width="37.28515625" customWidth="1"/>
    <col min="2" max="2" width="14.7109375" bestFit="1" customWidth="1"/>
    <col min="3" max="3" width="17.28515625" customWidth="1"/>
    <col min="4" max="4" width="18.140625" customWidth="1"/>
    <col min="5" max="5" width="12.28515625" bestFit="1" customWidth="1"/>
    <col min="6" max="6" width="11.7109375" bestFit="1" customWidth="1"/>
    <col min="7" max="7" width="16.42578125" customWidth="1"/>
  </cols>
  <sheetData>
    <row r="1" spans="1:7" ht="23.25">
      <c r="A1" s="363" t="s">
        <v>294</v>
      </c>
      <c r="B1" s="364"/>
      <c r="C1" s="364"/>
      <c r="D1" s="364"/>
      <c r="E1" s="364"/>
      <c r="F1" s="356" t="s">
        <v>91</v>
      </c>
      <c r="G1" s="356"/>
    </row>
    <row r="2" spans="1:7" ht="15.75">
      <c r="A2" s="330" t="str">
        <f>'DATOS INICIALES'!B6</f>
        <v>MUNICIPIO DE DABEIBA</v>
      </c>
      <c r="B2" s="331"/>
      <c r="C2" s="331"/>
      <c r="D2" s="331"/>
      <c r="E2" s="331"/>
      <c r="F2" s="356"/>
      <c r="G2" s="356"/>
    </row>
    <row r="3" spans="1:7" ht="46.9" customHeight="1">
      <c r="A3" s="357" t="str">
        <f>'DATOS INICIALES'!B3</f>
        <v>REPARACION DE PUENTE DE MADERA PARA CAMINOS DE HERRADURA QUE CONECTA LA VEREDA CHAMBUSCADO CON LA VEREDA LA  ARGELIA  Y DEMAS VEREDAS VECINAS DEL  MUNICIPIO DE DABEIBA ANTIOQUIA.</v>
      </c>
      <c r="B3" s="358"/>
      <c r="C3" s="358"/>
      <c r="D3" s="358"/>
      <c r="E3" s="358"/>
      <c r="F3" s="356"/>
      <c r="G3" s="356"/>
    </row>
    <row r="4" spans="1:7">
      <c r="A4" s="107"/>
      <c r="B4" s="107"/>
      <c r="C4" s="107"/>
      <c r="D4" s="107"/>
      <c r="E4" s="106"/>
      <c r="F4" s="356"/>
      <c r="G4" s="356"/>
    </row>
    <row r="5" spans="1:7" ht="12.6" customHeight="1">
      <c r="A5" s="335" t="s">
        <v>468</v>
      </c>
      <c r="B5" s="336"/>
      <c r="C5" s="336"/>
      <c r="D5" s="336"/>
      <c r="E5" s="336"/>
      <c r="F5" s="356"/>
      <c r="G5" s="356"/>
    </row>
    <row r="6" spans="1:7">
      <c r="A6" s="155" t="s">
        <v>467</v>
      </c>
      <c r="B6" s="157">
        <f ca="1">PRESUPUESTO!F36</f>
        <v>39602847.44380068</v>
      </c>
      <c r="C6" s="361">
        <f ca="1">IFERROR(B6/'DATOS INICIALES'!B12,"")</f>
        <v>27.820756897647122</v>
      </c>
      <c r="D6" s="362"/>
    </row>
    <row r="7" spans="1:7">
      <c r="A7" s="155" t="s">
        <v>466</v>
      </c>
      <c r="B7" s="156">
        <v>1</v>
      </c>
      <c r="C7" s="353">
        <f>+IFERROR(B7*30,"")</f>
        <v>30</v>
      </c>
      <c r="D7" s="353"/>
    </row>
    <row r="8" spans="1:7">
      <c r="A8" s="155" t="s">
        <v>465</v>
      </c>
      <c r="B8" s="154">
        <v>0</v>
      </c>
      <c r="C8" s="354">
        <f ca="1">+IFERROR(B8*B6,"")</f>
        <v>0</v>
      </c>
      <c r="D8" s="354"/>
    </row>
    <row r="10" spans="1:7">
      <c r="A10" s="359" t="s">
        <v>464</v>
      </c>
      <c r="B10" s="359" t="s">
        <v>463</v>
      </c>
      <c r="C10" s="359"/>
      <c r="D10" s="359"/>
      <c r="E10" s="359" t="s">
        <v>462</v>
      </c>
      <c r="F10" s="359" t="s">
        <v>461</v>
      </c>
      <c r="G10" s="366" t="s">
        <v>449</v>
      </c>
    </row>
    <row r="11" spans="1:7">
      <c r="A11" s="359"/>
      <c r="B11" s="105" t="s">
        <v>379</v>
      </c>
      <c r="C11" s="105" t="s">
        <v>460</v>
      </c>
      <c r="D11" s="105" t="s">
        <v>459</v>
      </c>
      <c r="E11" s="360"/>
      <c r="F11" s="359"/>
      <c r="G11" s="366"/>
    </row>
    <row r="12" spans="1:7">
      <c r="A12" s="153" t="s">
        <v>458</v>
      </c>
      <c r="B12" s="152">
        <v>0.2</v>
      </c>
      <c r="C12" s="151">
        <f ca="1">$B$6</f>
        <v>39602847.44380068</v>
      </c>
      <c r="D12" s="150">
        <f ca="1">IFERROR(B12*C12,"")</f>
        <v>7920569.4887601361</v>
      </c>
      <c r="E12" s="149">
        <f>IFERROR($C$7+180,"")</f>
        <v>210</v>
      </c>
      <c r="F12" s="148">
        <v>2E-3</v>
      </c>
      <c r="G12" s="138">
        <f ca="1">IFERROR(F12*D12*E12/360,"")</f>
        <v>9240.6644035534937</v>
      </c>
    </row>
    <row r="13" spans="1:7" ht="25.5">
      <c r="A13" s="153" t="s">
        <v>457</v>
      </c>
      <c r="B13" s="152">
        <v>1</v>
      </c>
      <c r="C13" s="151">
        <f ca="1">$C$8</f>
        <v>0</v>
      </c>
      <c r="D13" s="150">
        <f ca="1">IFERROR(B13*C13,"")</f>
        <v>0</v>
      </c>
      <c r="E13" s="149">
        <f>IFERROR($C$7+180,"")</f>
        <v>210</v>
      </c>
      <c r="F13" s="148">
        <v>1.5E-3</v>
      </c>
      <c r="G13" s="138">
        <f ca="1">IFERROR(F13*D13*E13/360,"")</f>
        <v>0</v>
      </c>
    </row>
    <row r="14" spans="1:7">
      <c r="A14" s="153" t="s">
        <v>456</v>
      </c>
      <c r="B14" s="152">
        <v>0.2</v>
      </c>
      <c r="C14" s="151">
        <f ca="1">$B$6</f>
        <v>39602847.44380068</v>
      </c>
      <c r="D14" s="150">
        <f ca="1">IFERROR(B14*C14,"")</f>
        <v>7920569.4887601361</v>
      </c>
      <c r="E14" s="149">
        <f>IFERROR($C$7+1080,"")</f>
        <v>1110</v>
      </c>
      <c r="F14" s="148">
        <v>1.5E-3</v>
      </c>
      <c r="G14" s="138">
        <f ca="1">IFERROR(F14*D14*E14/360,"")</f>
        <v>36632.633885515628</v>
      </c>
    </row>
    <row r="15" spans="1:7">
      <c r="A15" s="153" t="s">
        <v>455</v>
      </c>
      <c r="B15" s="152">
        <v>0.2</v>
      </c>
      <c r="C15" s="151">
        <f ca="1">$B$6</f>
        <v>39602847.44380068</v>
      </c>
      <c r="D15" s="150">
        <f ca="1">IFERROR(B15*C15,"")</f>
        <v>7920569.4887601361</v>
      </c>
      <c r="E15" s="149">
        <f ca="1">IF($B$6="","",1800)</f>
        <v>1800</v>
      </c>
      <c r="F15" s="148">
        <v>2E-3</v>
      </c>
      <c r="G15" s="138">
        <f ca="1">IFERROR(F15*D15*E15/360,"")</f>
        <v>79205.694887601363</v>
      </c>
    </row>
    <row r="16" spans="1:7" ht="25.5">
      <c r="A16" s="147" t="s">
        <v>454</v>
      </c>
      <c r="B16" s="145" t="s">
        <v>453</v>
      </c>
      <c r="C16" s="367" t="s">
        <v>452</v>
      </c>
      <c r="D16" s="367"/>
      <c r="E16" s="146" t="s">
        <v>451</v>
      </c>
      <c r="F16" s="145" t="s">
        <v>450</v>
      </c>
      <c r="G16" s="144" t="s">
        <v>449</v>
      </c>
    </row>
    <row r="17" spans="1:7">
      <c r="A17" s="143">
        <f ca="1">+IF(B6="","",IF(C6&lt;=1500,200,IF(C6&lt;=2500,300,IF(C6&lt;=5000,400,IF(C6&lt;=10000,500,"5%")))))</f>
        <v>200</v>
      </c>
      <c r="B17" s="142">
        <f>'DATOS INICIALES'!B12</f>
        <v>1423500</v>
      </c>
      <c r="C17" s="368">
        <f ca="1">IFERROR(IF(C6&gt;10000,B6+5%,A17*B17),"")</f>
        <v>284700000</v>
      </c>
      <c r="D17" s="368"/>
      <c r="E17" s="141">
        <f>B7</f>
        <v>1</v>
      </c>
      <c r="F17" s="140">
        <v>2E-3</v>
      </c>
      <c r="G17" s="139">
        <f ca="1">IFERROR(F17*E17*C17/12,"")</f>
        <v>47450</v>
      </c>
    </row>
    <row r="18" spans="1:7">
      <c r="A18" s="355" t="s">
        <v>448</v>
      </c>
      <c r="B18" s="355"/>
      <c r="C18" s="355"/>
      <c r="D18" s="355"/>
      <c r="E18" s="355"/>
      <c r="F18" s="355"/>
      <c r="G18" s="138">
        <f ca="1">IF(SUM(G12:G15,G17)=0,"",SUM(G12:G15,G17))</f>
        <v>172528.99317667048</v>
      </c>
    </row>
    <row r="19" spans="1:7">
      <c r="A19" s="355" t="s">
        <v>447</v>
      </c>
      <c r="B19" s="355"/>
      <c r="C19" s="355"/>
      <c r="D19" s="355"/>
      <c r="E19" s="355"/>
      <c r="F19" s="355"/>
      <c r="G19" s="138">
        <f ca="1">IF(G19="","",20000)</f>
        <v>20000</v>
      </c>
    </row>
    <row r="20" spans="1:7">
      <c r="A20" s="355" t="s">
        <v>446</v>
      </c>
      <c r="B20" s="355"/>
      <c r="C20" s="355"/>
      <c r="D20" s="355"/>
      <c r="E20" s="355"/>
      <c r="F20" s="355"/>
      <c r="G20" s="138">
        <f ca="1">IFERROR((G18+G19)*0.19,"")</f>
        <v>36580.508703567393</v>
      </c>
    </row>
    <row r="21" spans="1:7">
      <c r="A21" s="355" t="s">
        <v>445</v>
      </c>
      <c r="B21" s="355"/>
      <c r="C21" s="355"/>
      <c r="D21" s="355"/>
      <c r="E21" s="355"/>
      <c r="F21" s="355"/>
      <c r="G21" s="138">
        <f ca="1">IF(G18="","",SUM(G18:G20))</f>
        <v>229109.50188023789</v>
      </c>
    </row>
    <row r="26" spans="1:7" ht="40.15" customHeight="1"/>
    <row r="27" spans="1:7">
      <c r="A27" s="37"/>
    </row>
    <row r="28" spans="1:7">
      <c r="A28" s="365" t="s">
        <v>139</v>
      </c>
      <c r="B28" s="365"/>
    </row>
  </sheetData>
  <protectedRanges>
    <protectedRange sqref="B8" name="Rango1"/>
    <protectedRange sqref="B12:B15" name="Rango1_1"/>
  </protectedRanges>
  <mergeCells count="20">
    <mergeCell ref="A20:F20"/>
    <mergeCell ref="F10:F11"/>
    <mergeCell ref="A28:B28"/>
    <mergeCell ref="A21:F21"/>
    <mergeCell ref="G10:G11"/>
    <mergeCell ref="C16:D16"/>
    <mergeCell ref="C17:D17"/>
    <mergeCell ref="C7:D7"/>
    <mergeCell ref="C8:D8"/>
    <mergeCell ref="A19:F19"/>
    <mergeCell ref="F1:G5"/>
    <mergeCell ref="A2:E2"/>
    <mergeCell ref="A3:E3"/>
    <mergeCell ref="A5:E5"/>
    <mergeCell ref="A18:F18"/>
    <mergeCell ref="A10:A11"/>
    <mergeCell ref="B10:D10"/>
    <mergeCell ref="E10:E11"/>
    <mergeCell ref="C6:D6"/>
    <mergeCell ref="A1:E1"/>
  </mergeCells>
  <pageMargins left="0.7" right="0.7" top="0.75" bottom="0.75" header="0.3" footer="0.3"/>
  <pageSetup scale="7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65"/>
  <sheetViews>
    <sheetView view="pageBreakPreview" zoomScale="110" zoomScaleNormal="60" zoomScaleSheetLayoutView="110" workbookViewId="0">
      <pane ySplit="7" topLeftCell="A39" activePane="bottomLeft" state="frozen"/>
      <selection activeCell="B19" sqref="B19"/>
      <selection pane="bottomLeft" activeCell="H18" sqref="H18"/>
    </sheetView>
  </sheetViews>
  <sheetFormatPr baseColWidth="10" defaultRowHeight="15"/>
  <cols>
    <col min="2" max="2" width="15.7109375" customWidth="1"/>
    <col min="3" max="3" width="39.28515625" customWidth="1"/>
    <col min="4" max="4" width="10.5703125" customWidth="1"/>
    <col min="5" max="5" width="18.28515625" style="5" customWidth="1"/>
    <col min="6" max="6" width="13.42578125" style="5" customWidth="1"/>
    <col min="9" max="9" width="17" customWidth="1"/>
    <col min="12" max="12" width="15.42578125" bestFit="1" customWidth="1"/>
  </cols>
  <sheetData>
    <row r="1" spans="1:12" ht="26.25">
      <c r="A1" s="372" t="s">
        <v>294</v>
      </c>
      <c r="B1" s="372"/>
      <c r="C1" s="372"/>
      <c r="D1" s="372"/>
      <c r="E1" s="372"/>
      <c r="F1" s="372"/>
      <c r="G1" s="373" t="s">
        <v>91</v>
      </c>
      <c r="H1" s="373"/>
      <c r="I1" s="374"/>
    </row>
    <row r="2" spans="1:12" ht="21">
      <c r="A2" s="379" t="str">
        <f>'DATOS INICIALES'!B2</f>
        <v>MUNICIPIO DE DABEIBA</v>
      </c>
      <c r="B2" s="379"/>
      <c r="C2" s="379"/>
      <c r="D2" s="379"/>
      <c r="E2" s="379"/>
      <c r="F2" s="379"/>
      <c r="G2" s="375"/>
      <c r="H2" s="375"/>
      <c r="I2" s="376"/>
    </row>
    <row r="3" spans="1:12" ht="46.15" customHeight="1">
      <c r="A3" s="380" t="str">
        <f>'DATOS INICIALES'!B3</f>
        <v>REPARACION DE PUENTE DE MADERA PARA CAMINOS DE HERRADURA QUE CONECTA LA VEREDA CHAMBUSCADO CON LA VEREDA LA  ARGELIA  Y DEMAS VEREDAS VECINAS DEL  MUNICIPIO DE DABEIBA ANTIOQUIA.</v>
      </c>
      <c r="B3" s="380"/>
      <c r="C3" s="380"/>
      <c r="D3" s="380"/>
      <c r="E3" s="380"/>
      <c r="F3" s="380"/>
      <c r="G3" s="375"/>
      <c r="H3" s="375"/>
      <c r="I3" s="376"/>
    </row>
    <row r="4" spans="1:12" ht="9" customHeight="1">
      <c r="A4" s="169"/>
      <c r="B4" s="106"/>
      <c r="C4" s="106"/>
      <c r="D4" s="106"/>
      <c r="E4" s="165"/>
      <c r="F4" s="165"/>
      <c r="G4" s="375"/>
      <c r="H4" s="375"/>
      <c r="I4" s="376"/>
    </row>
    <row r="5" spans="1:12">
      <c r="A5" s="381" t="s">
        <v>621</v>
      </c>
      <c r="B5" s="381"/>
      <c r="C5" s="381"/>
      <c r="D5" s="381"/>
      <c r="E5" s="381"/>
      <c r="F5" s="381"/>
      <c r="G5" s="377"/>
      <c r="H5" s="377"/>
      <c r="I5" s="378"/>
    </row>
    <row r="6" spans="1:12" ht="7.15" customHeight="1"/>
    <row r="7" spans="1:12">
      <c r="A7" s="207" t="s">
        <v>0</v>
      </c>
      <c r="B7" s="207" t="s">
        <v>94</v>
      </c>
      <c r="C7" s="207" t="s">
        <v>13</v>
      </c>
      <c r="D7" s="207" t="s">
        <v>9</v>
      </c>
      <c r="E7" s="208" t="s">
        <v>620</v>
      </c>
      <c r="F7" s="208" t="s">
        <v>619</v>
      </c>
      <c r="G7" s="207" t="s">
        <v>618</v>
      </c>
      <c r="H7" s="207" t="s">
        <v>617</v>
      </c>
      <c r="I7" s="206" t="s">
        <v>616</v>
      </c>
      <c r="J7" s="113"/>
    </row>
    <row r="8" spans="1:12">
      <c r="A8" s="87">
        <v>1</v>
      </c>
      <c r="B8" s="204" t="s">
        <v>615</v>
      </c>
      <c r="C8" s="204"/>
      <c r="D8" s="204"/>
      <c r="E8" s="205"/>
      <c r="F8" s="205"/>
      <c r="G8" s="204"/>
      <c r="H8" s="204"/>
      <c r="I8" s="190">
        <f>IF(SUM(I9:I12)=0,"",SUM(I9:I12))</f>
        <v>2491500</v>
      </c>
      <c r="J8" s="113"/>
    </row>
    <row r="9" spans="1:12">
      <c r="A9" s="188" t="s">
        <v>14</v>
      </c>
      <c r="B9" s="188" t="str">
        <f>IF(C9="","",INDEX(CODIGOSMANODEOBRA,MATCH($C9,'INSUMOS MANO DE OBRA'!$B$7:$B$61,0)))</f>
        <v>MO003</v>
      </c>
      <c r="C9" s="187" t="s">
        <v>614</v>
      </c>
      <c r="D9" s="192">
        <v>1</v>
      </c>
      <c r="E9" s="185">
        <v>3000000</v>
      </c>
      <c r="F9" s="203">
        <f>IF(C9="","",IFERROR(ROUND((VLOOKUP($B9,INSUMOSMANODEOBRA,5,0)-1)*E9,0),""))</f>
        <v>1530000</v>
      </c>
      <c r="G9" s="186">
        <v>0.55000000000000004</v>
      </c>
      <c r="H9" s="192">
        <f>'DATOS INICIALES'!B18</f>
        <v>1</v>
      </c>
      <c r="I9" s="185">
        <f>+IF(D9=0,"",IFERROR(D9*(E9+F9)*G9*H9,""))</f>
        <v>2491500</v>
      </c>
      <c r="J9" s="113"/>
    </row>
    <row r="10" spans="1:12" hidden="1">
      <c r="A10" s="188" t="s">
        <v>613</v>
      </c>
      <c r="B10" s="188" t="str">
        <f>IF(C10="","",INDEX(CODIGOSMANODEOBRA,MATCH($C10,'INSUMOS MANO DE OBRA'!$B$7:$B$61,0)))</f>
        <v/>
      </c>
      <c r="C10" s="187"/>
      <c r="D10" s="192"/>
      <c r="E10" s="185" t="str">
        <f>IF(C10="","",IFERROR(VLOOKUP($B10,INSUMOSMANODEOBRA,4,0),""))</f>
        <v/>
      </c>
      <c r="F10" s="203" t="str">
        <f>IF(C10="","",IFERROR(ROUND((VLOOKUP($B10,INSUMOSMANODEOBRA,5,0)-1)*E10,0),""))</f>
        <v/>
      </c>
      <c r="G10" s="186"/>
      <c r="H10" s="192"/>
      <c r="I10" s="185" t="str">
        <f>+IF(D10=0,"",IFERROR(D10*(E10+F10)*G10*H10,""))</f>
        <v/>
      </c>
      <c r="J10" s="113"/>
      <c r="L10" s="6"/>
    </row>
    <row r="11" spans="1:12" hidden="1">
      <c r="A11" s="188" t="s">
        <v>612</v>
      </c>
      <c r="B11" s="188" t="str">
        <f>IF(C11="","",INDEX(CODIGOSMANODEOBRA,MATCH($C11,'INSUMOS MANO DE OBRA'!$B$7:$B$61,0)))</f>
        <v/>
      </c>
      <c r="C11" s="187"/>
      <c r="D11" s="192"/>
      <c r="E11" s="185" t="str">
        <f>IF(C11="","",IFERROR(VLOOKUP($B11,INSUMOSMANODEOBRA,4,0),""))</f>
        <v/>
      </c>
      <c r="F11" s="203" t="str">
        <f>IF(C11="","",IFERROR(ROUND((VLOOKUP($B11,INSUMOSMANODEOBRA,5,0)-1)*E11,0),""))</f>
        <v/>
      </c>
      <c r="G11" s="186"/>
      <c r="H11" s="192"/>
      <c r="I11" s="185" t="str">
        <f>+IF(D11=0,"",IFERROR(D11*(E11+F11)*G11*H11,""))</f>
        <v/>
      </c>
      <c r="J11" s="113"/>
      <c r="L11" s="6"/>
    </row>
    <row r="12" spans="1:12" hidden="1">
      <c r="A12" s="188" t="s">
        <v>611</v>
      </c>
      <c r="B12" s="188" t="str">
        <f>IF(C12="","",INDEX(CODIGOSMANODEOBRA,MATCH($C12,'INSUMOS MANO DE OBRA'!$B$7:$B$61,0)))</f>
        <v/>
      </c>
      <c r="C12" s="187"/>
      <c r="D12" s="192"/>
      <c r="E12" s="185" t="str">
        <f>IF(C12="","",IFERROR(VLOOKUP($B12,INSUMOSMANODEOBRA,4,0),""))</f>
        <v/>
      </c>
      <c r="F12" s="203" t="str">
        <f>IF(C12="","",IFERROR(ROUND((VLOOKUP($B12,INSUMOSMANODEOBRA,5,0)-1)*E12,0),""))</f>
        <v/>
      </c>
      <c r="G12" s="186"/>
      <c r="H12" s="192"/>
      <c r="I12" s="185" t="str">
        <f>+IF(D12=0,"",IFERROR(D12*(E12+F12)*G12*H12,""))</f>
        <v/>
      </c>
      <c r="J12" s="113"/>
      <c r="L12" s="6"/>
    </row>
    <row r="13" spans="1:12" hidden="1">
      <c r="A13" s="87">
        <v>2</v>
      </c>
      <c r="B13" s="370" t="s">
        <v>610</v>
      </c>
      <c r="C13" s="370"/>
      <c r="D13" s="370"/>
      <c r="E13" s="370"/>
      <c r="F13" s="370"/>
      <c r="G13" s="370"/>
      <c r="H13" s="371"/>
      <c r="I13" s="190" t="str">
        <f>IF(SUM(I14:I15)=0,"",SUM(I14:I15))</f>
        <v/>
      </c>
      <c r="J13" s="113"/>
      <c r="L13" s="6"/>
    </row>
    <row r="14" spans="1:12" hidden="1">
      <c r="A14" s="188" t="s">
        <v>609</v>
      </c>
      <c r="B14" s="188" t="str">
        <f>IF(C14="","",INDEX(CODIGOSMANODEOBRA,MATCH($C14,'INSUMOS MANO DE OBRA'!$B$7:$B$61,0)))</f>
        <v/>
      </c>
      <c r="C14" s="187"/>
      <c r="D14" s="192">
        <v>1</v>
      </c>
      <c r="E14" s="185" t="str">
        <f>IF(C14="","",IFERROR(VLOOKUP($B14,INSUMOSMANODEOBRA,4,0),""))</f>
        <v/>
      </c>
      <c r="F14" s="185" t="str">
        <f>IF(C14="","",IFERROR(ROUND((VLOOKUP($B14,INSUMOSMANODEOBRA,5,0)-1)*E14,0),""))</f>
        <v/>
      </c>
      <c r="G14" s="186"/>
      <c r="H14" s="192"/>
      <c r="I14" s="185" t="str">
        <f>+IF(D14=0,"",IFERROR(D14*(E14+F14)*G14*H14,""))</f>
        <v/>
      </c>
      <c r="J14" s="113"/>
    </row>
    <row r="15" spans="1:12" hidden="1">
      <c r="A15" s="188" t="s">
        <v>608</v>
      </c>
      <c r="B15" s="184"/>
      <c r="C15" s="187"/>
      <c r="D15" s="202">
        <f>+IF(SUM(D9:D10)=0,"",SUM(D9:D10))</f>
        <v>1</v>
      </c>
      <c r="E15" s="201"/>
      <c r="F15" s="185"/>
      <c r="G15" s="184"/>
      <c r="H15" s="192"/>
      <c r="I15" s="185">
        <f>+IFERROR(D15*E15*H15,"")</f>
        <v>0</v>
      </c>
      <c r="J15" s="113"/>
    </row>
    <row r="16" spans="1:12">
      <c r="A16" s="87">
        <v>3</v>
      </c>
      <c r="B16" s="370" t="s">
        <v>607</v>
      </c>
      <c r="C16" s="370"/>
      <c r="D16" s="370"/>
      <c r="E16" s="370"/>
      <c r="F16" s="370"/>
      <c r="G16" s="370"/>
      <c r="H16" s="371"/>
      <c r="I16" s="190">
        <f>IF(SUM(I17:I19)=0,"",SUM(I17:I18))</f>
        <v>233800</v>
      </c>
      <c r="J16" s="113"/>
    </row>
    <row r="17" spans="1:10">
      <c r="A17" s="188" t="s">
        <v>19</v>
      </c>
      <c r="B17" s="188" t="str">
        <f>IF(C17="","",INDEX(CODIGOSMANODEOBRA,MATCH($C17,'INSUMOS MANO DE OBRA'!$B$7:$B$61,0)))</f>
        <v>MO013</v>
      </c>
      <c r="C17" s="187" t="s">
        <v>606</v>
      </c>
      <c r="D17" s="192">
        <v>1</v>
      </c>
      <c r="E17" s="185">
        <f>IF(C17="","",IFERROR(VLOOKUP($B17,INSUMOSMANODEOBRA,4,0),""))</f>
        <v>1300000</v>
      </c>
      <c r="F17" s="185">
        <f>IF(C17="","",IFERROR(ROUND((VLOOKUP($B17,INSUMOSMANODEOBRA,5,0)-1)*E17,0),""))</f>
        <v>988000</v>
      </c>
      <c r="G17" s="186">
        <v>0.1</v>
      </c>
      <c r="H17" s="101">
        <v>1</v>
      </c>
      <c r="I17" s="191">
        <f>+IF(D17=0,"",IFERROR(D17*(E17+F17)*G17*H17,""))</f>
        <v>228800</v>
      </c>
      <c r="J17" s="113"/>
    </row>
    <row r="18" spans="1:10">
      <c r="A18" s="188" t="s">
        <v>605</v>
      </c>
      <c r="B18" s="184"/>
      <c r="C18" s="184" t="s">
        <v>604</v>
      </c>
      <c r="D18" s="200">
        <v>1</v>
      </c>
      <c r="E18" s="201">
        <v>50000</v>
      </c>
      <c r="F18" s="185"/>
      <c r="G18" s="186">
        <v>0.1</v>
      </c>
      <c r="H18" s="200">
        <v>1</v>
      </c>
      <c r="I18" s="191">
        <f>+IF(D18=0,"",IFERROR(D18*(E18+F18)*G18*H18,""))</f>
        <v>5000</v>
      </c>
      <c r="J18" s="113"/>
    </row>
    <row r="19" spans="1:10">
      <c r="A19" s="188" t="s">
        <v>603</v>
      </c>
      <c r="B19" s="184"/>
      <c r="C19" s="184" t="s">
        <v>602</v>
      </c>
      <c r="D19" s="200">
        <v>1</v>
      </c>
      <c r="E19" s="201">
        <v>300000</v>
      </c>
      <c r="F19" s="185"/>
      <c r="G19" s="186">
        <v>0.1</v>
      </c>
      <c r="H19" s="200">
        <v>1</v>
      </c>
      <c r="I19" s="191">
        <f>+IF(D19=0,"",IFERROR(D19*(E19+F19)*G19*H19,""))</f>
        <v>30000</v>
      </c>
      <c r="J19" s="113"/>
    </row>
    <row r="20" spans="1:10" hidden="1">
      <c r="A20" s="87">
        <v>4</v>
      </c>
      <c r="B20" s="370" t="s">
        <v>601</v>
      </c>
      <c r="C20" s="370"/>
      <c r="D20" s="370"/>
      <c r="E20" s="370"/>
      <c r="F20" s="370"/>
      <c r="G20" s="370"/>
      <c r="H20" s="371"/>
      <c r="I20" s="190" t="str">
        <f>IF(SUM(I21:I22)=0,"",SUM(I21:I22))</f>
        <v/>
      </c>
      <c r="J20" s="113"/>
    </row>
    <row r="21" spans="1:10" hidden="1">
      <c r="A21" s="188" t="s">
        <v>15</v>
      </c>
      <c r="B21" s="188" t="str">
        <f>IF(C21="","",INDEX(CODIGOSSERVICIOS,MATCH($C21,'INSUMOS SERVICIOS'!B7:B21,0)))</f>
        <v/>
      </c>
      <c r="C21" s="187"/>
      <c r="D21" s="192">
        <v>1</v>
      </c>
      <c r="E21" s="185" t="str">
        <f>IF(C21="","",(VLOOKUP($B21,INSUMOSSERVICIOS,4,0)))</f>
        <v/>
      </c>
      <c r="F21" s="185"/>
      <c r="G21" s="184"/>
      <c r="H21" s="200"/>
      <c r="I21" s="185" t="str">
        <f>IFERROR(D21*E21*H21,"")</f>
        <v/>
      </c>
      <c r="J21" s="113"/>
    </row>
    <row r="22" spans="1:10" hidden="1">
      <c r="A22" s="188" t="s">
        <v>16</v>
      </c>
      <c r="B22" s="188" t="str">
        <f>IF(C22="","",INDEX(CODIGOEQUIPOS,MATCH($C22,'[11]INSUMOS EQUIPOS'!B7:B39,0)))</f>
        <v/>
      </c>
      <c r="C22" s="187"/>
      <c r="D22" s="192">
        <v>1</v>
      </c>
      <c r="E22" s="185" t="str">
        <f>IF(C22="","",(VLOOKUP($B22,INSUMOSEQUIPOS,4,0)))</f>
        <v/>
      </c>
      <c r="F22" s="185"/>
      <c r="G22" s="184"/>
      <c r="H22" s="200"/>
      <c r="I22" s="185" t="str">
        <f>IFERROR(D22*E22*H22,"")</f>
        <v/>
      </c>
      <c r="J22" s="113"/>
    </row>
    <row r="23" spans="1:10" hidden="1">
      <c r="A23" s="87">
        <v>5</v>
      </c>
      <c r="B23" s="370" t="s">
        <v>600</v>
      </c>
      <c r="C23" s="370"/>
      <c r="D23" s="370"/>
      <c r="E23" s="370"/>
      <c r="F23" s="370"/>
      <c r="G23" s="370"/>
      <c r="H23" s="371"/>
      <c r="I23" s="190" t="str">
        <f>IF(SUM(I24:I26)=0,"",SUM(I24:I26))</f>
        <v/>
      </c>
      <c r="J23" s="113"/>
    </row>
    <row r="24" spans="1:10" ht="77.45" hidden="1" customHeight="1">
      <c r="A24" s="197" t="s">
        <v>599</v>
      </c>
      <c r="B24" s="197" t="str">
        <f>IF(C24="","",INDEX(CODIGOEQUIPOS,MATCH($C24,'[11]INSUMOS EQUIPOS'!$B$7:$B$39,0)))</f>
        <v/>
      </c>
      <c r="C24" s="199"/>
      <c r="D24" s="195">
        <v>1</v>
      </c>
      <c r="E24" s="193" t="str">
        <f>IF(C24="","",(VLOOKUP($B24,INSUMOSEQUIPOS,4,FALSE)))</f>
        <v/>
      </c>
      <c r="F24" s="185"/>
      <c r="G24" s="184"/>
      <c r="H24" s="198"/>
      <c r="I24" s="193" t="str">
        <f>IF(D24=0,"",IFERROR(D24*E24*H24,""))</f>
        <v/>
      </c>
      <c r="J24" s="113"/>
    </row>
    <row r="25" spans="1:10" hidden="1">
      <c r="A25" s="188" t="s">
        <v>598</v>
      </c>
      <c r="B25" s="197" t="str">
        <f>IF(C25="","",INDEX(CODIGOEQUIPOS,MATCH($C25,'[11]INSUMOS EQUIPOS'!$B$7:$B$39,0)))</f>
        <v/>
      </c>
      <c r="C25" s="187"/>
      <c r="D25" s="192">
        <v>1</v>
      </c>
      <c r="E25" s="193" t="str">
        <f>IF(C25="","",(VLOOKUP($B25,INSUMOSEQUIPOS,4,FALSE)))</f>
        <v/>
      </c>
      <c r="F25" s="185"/>
      <c r="G25" s="184"/>
      <c r="H25" s="198"/>
      <c r="I25" s="193" t="str">
        <f>IF(D25=0,"",IFERROR(D25*E25*H25,""))</f>
        <v/>
      </c>
      <c r="J25" s="113"/>
    </row>
    <row r="26" spans="1:10" hidden="1">
      <c r="A26" s="188" t="s">
        <v>597</v>
      </c>
      <c r="B26" s="197" t="str">
        <f>IF(C26="","",INDEX(CODIGOEQUIPOS,MATCH($C26,'[11]INSUMOS EQUIPOS'!$B$7:$B$39,0)))</f>
        <v/>
      </c>
      <c r="C26" s="187"/>
      <c r="D26" s="192">
        <v>2</v>
      </c>
      <c r="E26" s="193" t="str">
        <f>IF(C26="","",(VLOOKUP($B26,INSUMOSEQUIPOS,4,FALSE)))</f>
        <v/>
      </c>
      <c r="F26" s="185"/>
      <c r="G26" s="184"/>
      <c r="H26" s="198"/>
      <c r="I26" s="193" t="str">
        <f>IF(D26=0,"",IFERROR(D26*E26*H26,""))</f>
        <v/>
      </c>
      <c r="J26" s="113"/>
    </row>
    <row r="27" spans="1:10" hidden="1">
      <c r="A27" s="87">
        <v>6</v>
      </c>
      <c r="B27" s="370" t="s">
        <v>596</v>
      </c>
      <c r="C27" s="370"/>
      <c r="D27" s="370"/>
      <c r="E27" s="370"/>
      <c r="F27" s="370"/>
      <c r="G27" s="370"/>
      <c r="H27" s="371"/>
      <c r="I27" s="190" t="str">
        <f>IF(SUM(I28:I29)=0,"",SUM(I28:I29))</f>
        <v/>
      </c>
      <c r="J27" s="113"/>
    </row>
    <row r="28" spans="1:10" hidden="1">
      <c r="A28" s="197" t="s">
        <v>17</v>
      </c>
      <c r="B28" s="197" t="str">
        <f>IF(C28="","",INDEX(CODIGOSSERVICIOS,MATCH($C28,'INSUMOS SERVICIOS'!$B$7:$B$21,0)))</f>
        <v/>
      </c>
      <c r="C28" s="196"/>
      <c r="D28" s="195"/>
      <c r="E28" s="193" t="str">
        <f>IF(C28="","",(VLOOKUP($B28,INSUMOSSERVICIOS,4,0)))</f>
        <v/>
      </c>
      <c r="F28" s="193"/>
      <c r="G28" s="194"/>
      <c r="H28" s="194"/>
      <c r="I28" s="193" t="str">
        <f>IF(D28=0,"",IFERROR(D28*E28,""))</f>
        <v/>
      </c>
      <c r="J28" s="113"/>
    </row>
    <row r="29" spans="1:10" hidden="1">
      <c r="A29" s="197" t="s">
        <v>18</v>
      </c>
      <c r="B29" s="197" t="str">
        <f>IF(C29="","",INDEX(CODIGOSSERVICIOS,MATCH($C29,'INSUMOS SERVICIOS'!$B$7:$B$21,0)))</f>
        <v/>
      </c>
      <c r="C29" s="196"/>
      <c r="D29" s="195"/>
      <c r="E29" s="193" t="str">
        <f>IF(C29="","",(VLOOKUP($B29,INSUMOSSERVICIOS,4,0)))</f>
        <v/>
      </c>
      <c r="F29" s="193"/>
      <c r="G29" s="194"/>
      <c r="H29" s="194"/>
      <c r="I29" s="193" t="str">
        <f>IF(D29=0,"",IFERROR(D29*E29,""))</f>
        <v/>
      </c>
      <c r="J29" s="113"/>
    </row>
    <row r="30" spans="1:10" hidden="1">
      <c r="A30" s="197" t="s">
        <v>595</v>
      </c>
      <c r="B30" s="197" t="str">
        <f>IF(C30="","",INDEX(CODIGOSSERVICIOS,MATCH($C30,'INSUMOS SERVICIOS'!$B$7:$B$21,0)))</f>
        <v/>
      </c>
      <c r="C30" s="196"/>
      <c r="D30" s="195"/>
      <c r="E30" s="193" t="str">
        <f>IF(C30="","",(VLOOKUP($B30,INSUMOSSERVICIOS,4,0)))</f>
        <v/>
      </c>
      <c r="F30" s="193"/>
      <c r="G30" s="194"/>
      <c r="H30" s="194"/>
      <c r="I30" s="193" t="str">
        <f>IF(D30=0,"",IFERROR(D30*E30,""))</f>
        <v/>
      </c>
      <c r="J30" s="113"/>
    </row>
    <row r="31" spans="1:10" hidden="1">
      <c r="A31" s="87">
        <v>7</v>
      </c>
      <c r="B31" s="370" t="s">
        <v>594</v>
      </c>
      <c r="C31" s="370"/>
      <c r="D31" s="370"/>
      <c r="E31" s="370"/>
      <c r="F31" s="370"/>
      <c r="G31" s="370"/>
      <c r="H31" s="371"/>
      <c r="I31" s="190" t="str">
        <f>IF(SUM(I32)=0,"",SUM(I32))</f>
        <v/>
      </c>
      <c r="J31" s="113"/>
    </row>
    <row r="32" spans="1:10" hidden="1">
      <c r="A32" s="188" t="s">
        <v>593</v>
      </c>
      <c r="B32" s="188" t="str">
        <f>IF(C32="","",INDEX(CODIGOMATERIALES,MATCH($C32,'[11]INSUMOS MATERIALES'!$B$7:$B$51,0)))</f>
        <v/>
      </c>
      <c r="C32" s="187"/>
      <c r="D32" s="192"/>
      <c r="E32" s="191" t="str">
        <f>IF(C32="","",(VLOOKUP($B32,INSUMOSMATERIALES,4,0)))</f>
        <v/>
      </c>
      <c r="F32" s="185"/>
      <c r="G32" s="184"/>
      <c r="H32" s="184"/>
      <c r="I32" s="185" t="str">
        <f>IF(D32=0,"",IFERROR(D32*E32,""))</f>
        <v/>
      </c>
      <c r="J32" s="113"/>
    </row>
    <row r="33" spans="1:10">
      <c r="A33" s="87">
        <v>8</v>
      </c>
      <c r="B33" s="370" t="s">
        <v>592</v>
      </c>
      <c r="C33" s="370"/>
      <c r="D33" s="370"/>
      <c r="E33" s="370"/>
      <c r="F33" s="370"/>
      <c r="G33" s="370"/>
      <c r="H33" s="371"/>
      <c r="I33" s="190">
        <f ca="1">IF(SUM(I34:I40)=0,"",SUM(I34:I40))</f>
        <v>6565565.0928883469</v>
      </c>
      <c r="J33" s="113"/>
    </row>
    <row r="34" spans="1:10">
      <c r="A34" s="188" t="s">
        <v>591</v>
      </c>
      <c r="B34" s="184"/>
      <c r="C34" s="184" t="s">
        <v>590</v>
      </c>
      <c r="D34" s="184"/>
      <c r="E34" s="185"/>
      <c r="F34" s="185"/>
      <c r="G34" s="184"/>
      <c r="H34" s="184"/>
      <c r="I34" s="183">
        <f ca="1">IF('POLIZAS OBRA'!$G$21=0,"",'POLIZAS OBRA'!$G$21)</f>
        <v>229109.50188023789</v>
      </c>
      <c r="J34" s="113"/>
    </row>
    <row r="35" spans="1:10">
      <c r="A35" s="188" t="s">
        <v>589</v>
      </c>
      <c r="B35" s="184"/>
      <c r="C35" s="184" t="s">
        <v>588</v>
      </c>
      <c r="D35" s="189">
        <v>0.05</v>
      </c>
      <c r="E35" s="185">
        <f ca="1">PRESUPUESTO!F36</f>
        <v>39602847.44380068</v>
      </c>
      <c r="F35" s="185"/>
      <c r="G35" s="184"/>
      <c r="H35" s="184"/>
      <c r="I35" s="183">
        <f t="shared" ref="I35:I40" ca="1" si="0">IFERROR(IF(D35*E35=0,"",D35*E35),"")</f>
        <v>1980142.372190034</v>
      </c>
      <c r="J35" s="113"/>
    </row>
    <row r="36" spans="1:10">
      <c r="A36" s="188" t="s">
        <v>587</v>
      </c>
      <c r="B36" s="184"/>
      <c r="C36" s="184" t="s">
        <v>788</v>
      </c>
      <c r="D36" s="189">
        <v>0.02</v>
      </c>
      <c r="E36" s="185">
        <f ca="1">E35</f>
        <v>39602847.44380068</v>
      </c>
      <c r="F36" s="185"/>
      <c r="G36" s="184"/>
      <c r="H36" s="184"/>
      <c r="I36" s="183">
        <f t="shared" ca="1" si="0"/>
        <v>792056.94887601363</v>
      </c>
      <c r="J36" s="113"/>
    </row>
    <row r="37" spans="1:10">
      <c r="A37" s="188" t="s">
        <v>586</v>
      </c>
      <c r="B37" s="184"/>
      <c r="C37" s="187" t="s">
        <v>585</v>
      </c>
      <c r="D37" s="186">
        <v>0.01</v>
      </c>
      <c r="E37" s="185">
        <f ca="1">E36</f>
        <v>39602847.44380068</v>
      </c>
      <c r="F37" s="185"/>
      <c r="G37" s="184"/>
      <c r="H37" s="184"/>
      <c r="I37" s="183">
        <f t="shared" ca="1" si="0"/>
        <v>396028.47443800682</v>
      </c>
      <c r="J37" s="113"/>
    </row>
    <row r="38" spans="1:10">
      <c r="A38" s="188" t="s">
        <v>584</v>
      </c>
      <c r="B38" s="184"/>
      <c r="C38" s="187" t="s">
        <v>583</v>
      </c>
      <c r="D38" s="186">
        <v>0.02</v>
      </c>
      <c r="E38" s="185">
        <f ca="1">E37</f>
        <v>39602847.44380068</v>
      </c>
      <c r="F38" s="185"/>
      <c r="G38" s="184"/>
      <c r="H38" s="184"/>
      <c r="I38" s="183">
        <f t="shared" ca="1" si="0"/>
        <v>792056.94887601363</v>
      </c>
      <c r="J38" s="113"/>
    </row>
    <row r="39" spans="1:10">
      <c r="A39" s="188" t="s">
        <v>582</v>
      </c>
      <c r="B39" s="184"/>
      <c r="C39" s="187" t="s">
        <v>581</v>
      </c>
      <c r="D39" s="186">
        <v>0.04</v>
      </c>
      <c r="E39" s="185">
        <f ca="1">E38</f>
        <v>39602847.44380068</v>
      </c>
      <c r="F39" s="185"/>
      <c r="G39" s="184"/>
      <c r="H39" s="184"/>
      <c r="I39" s="183">
        <f t="shared" ca="1" si="0"/>
        <v>1584113.8977520273</v>
      </c>
      <c r="J39" s="113"/>
    </row>
    <row r="40" spans="1:10">
      <c r="A40" s="188" t="s">
        <v>580</v>
      </c>
      <c r="B40" s="184"/>
      <c r="C40" s="187" t="s">
        <v>579</v>
      </c>
      <c r="D40" s="186">
        <v>0.02</v>
      </c>
      <c r="E40" s="185">
        <f ca="1">E39</f>
        <v>39602847.44380068</v>
      </c>
      <c r="F40" s="185"/>
      <c r="G40" s="184"/>
      <c r="H40" s="184"/>
      <c r="I40" s="183">
        <f t="shared" ca="1" si="0"/>
        <v>792056.94887601363</v>
      </c>
      <c r="J40" s="113"/>
    </row>
    <row r="41" spans="1:10">
      <c r="A41" s="369" t="s">
        <v>578</v>
      </c>
      <c r="B41" s="369"/>
      <c r="C41" s="369"/>
      <c r="D41" s="369"/>
      <c r="E41" s="369"/>
      <c r="F41" s="369"/>
      <c r="G41" s="369"/>
      <c r="H41" s="369"/>
      <c r="I41" s="182">
        <f ca="1">IF(SUM(I8,I13,I16,I20,I23,I27,I31,I33)=0,"",SUM(I8,I13,I16,I20,I23,I27,I31,I33))</f>
        <v>9290865.0928883478</v>
      </c>
      <c r="J41" s="113"/>
    </row>
    <row r="42" spans="1:10">
      <c r="A42" s="369" t="s">
        <v>577</v>
      </c>
      <c r="B42" s="369"/>
      <c r="C42" s="369"/>
      <c r="D42" s="369"/>
      <c r="E42" s="369"/>
      <c r="F42" s="369"/>
      <c r="G42" s="369"/>
      <c r="H42" s="369"/>
      <c r="I42" s="182">
        <v>66</v>
      </c>
      <c r="J42" s="113"/>
    </row>
    <row r="43" spans="1:10">
      <c r="A43" s="369" t="s">
        <v>576</v>
      </c>
      <c r="B43" s="369"/>
      <c r="C43" s="369"/>
      <c r="D43" s="369"/>
      <c r="E43" s="369"/>
      <c r="F43" s="369"/>
      <c r="G43" s="369"/>
      <c r="H43" s="369"/>
      <c r="I43" s="182">
        <f ca="1">IFERROR(I41+I42,"")</f>
        <v>9290931.0928883478</v>
      </c>
      <c r="J43" s="113"/>
    </row>
    <row r="44" spans="1:10">
      <c r="A44" s="369" t="s">
        <v>575</v>
      </c>
      <c r="B44" s="369"/>
      <c r="C44" s="369"/>
      <c r="D44" s="369"/>
      <c r="E44" s="369"/>
      <c r="F44" s="369"/>
      <c r="G44" s="369"/>
      <c r="H44" s="369"/>
      <c r="I44" s="182">
        <f>PRESUPUESTO!F34</f>
        <v>28867153.177200001</v>
      </c>
      <c r="J44" s="113"/>
    </row>
    <row r="45" spans="1:10">
      <c r="A45" s="369" t="s">
        <v>574</v>
      </c>
      <c r="B45" s="369"/>
      <c r="C45" s="369"/>
      <c r="D45" s="369"/>
      <c r="E45" s="369"/>
      <c r="F45" s="369"/>
      <c r="G45" s="369"/>
      <c r="H45" s="369"/>
      <c r="I45" s="180">
        <f ca="1">IFERROR(ROUND(I43/I44,4),"")</f>
        <v>0.32190000000000002</v>
      </c>
      <c r="J45" s="113"/>
    </row>
    <row r="46" spans="1:10">
      <c r="A46" s="369" t="s">
        <v>573</v>
      </c>
      <c r="B46" s="369"/>
      <c r="C46" s="369"/>
      <c r="D46" s="369"/>
      <c r="E46" s="369"/>
      <c r="F46" s="369"/>
      <c r="G46" s="369"/>
      <c r="H46" s="369"/>
      <c r="I46" s="181">
        <v>0</v>
      </c>
      <c r="J46" s="113"/>
    </row>
    <row r="47" spans="1:10">
      <c r="A47" s="369" t="s">
        <v>572</v>
      </c>
      <c r="B47" s="369"/>
      <c r="C47" s="369"/>
      <c r="D47" s="369"/>
      <c r="E47" s="369"/>
      <c r="F47" s="369"/>
      <c r="G47" s="369"/>
      <c r="H47" s="369"/>
      <c r="I47" s="181">
        <v>0.05</v>
      </c>
      <c r="J47" s="113"/>
    </row>
    <row r="48" spans="1:10">
      <c r="A48" s="369" t="s">
        <v>571</v>
      </c>
      <c r="B48" s="369"/>
      <c r="C48" s="369"/>
      <c r="D48" s="369"/>
      <c r="E48" s="369"/>
      <c r="F48" s="369"/>
      <c r="G48" s="369"/>
      <c r="H48" s="369"/>
      <c r="I48" s="180">
        <f ca="1">IF(SUM(I45:I47)=0,"",SUM(I45:I47))</f>
        <v>0.37190000000000001</v>
      </c>
      <c r="J48" s="113"/>
    </row>
    <row r="49" spans="1:10">
      <c r="A49" s="113"/>
      <c r="B49" s="113"/>
      <c r="C49" s="113"/>
      <c r="D49" s="113"/>
      <c r="E49" s="178"/>
      <c r="F49" s="178"/>
      <c r="G49" s="113"/>
      <c r="H49" s="113"/>
      <c r="I49" s="113"/>
      <c r="J49" s="113"/>
    </row>
    <row r="50" spans="1:10">
      <c r="A50" s="113"/>
      <c r="B50" s="113"/>
      <c r="C50" s="113"/>
      <c r="D50" s="113"/>
      <c r="E50" s="178"/>
      <c r="F50" s="178"/>
      <c r="G50" s="113"/>
      <c r="H50" s="113"/>
      <c r="I50" s="113"/>
      <c r="J50" s="113"/>
    </row>
    <row r="51" spans="1:10">
      <c r="A51" s="113"/>
      <c r="B51" s="113"/>
      <c r="C51" s="113"/>
      <c r="D51" s="113"/>
      <c r="E51" s="178"/>
      <c r="F51" s="178"/>
      <c r="G51" s="113"/>
      <c r="H51" s="113"/>
      <c r="I51" s="113"/>
      <c r="J51" s="113"/>
    </row>
    <row r="52" spans="1:10">
      <c r="A52" s="113"/>
      <c r="B52" s="113"/>
      <c r="C52" s="113"/>
      <c r="D52" s="113"/>
      <c r="E52" s="178"/>
      <c r="F52" s="178"/>
      <c r="G52" s="113"/>
      <c r="H52" s="113"/>
      <c r="I52" s="113"/>
      <c r="J52" s="113"/>
    </row>
    <row r="53" spans="1:10">
      <c r="A53" s="113"/>
      <c r="B53" s="113"/>
      <c r="C53" s="113"/>
      <c r="D53" s="113"/>
      <c r="E53" s="178"/>
      <c r="F53" s="178"/>
      <c r="G53" s="113"/>
      <c r="H53" s="113"/>
      <c r="I53" s="113"/>
      <c r="J53" s="113"/>
    </row>
    <row r="54" spans="1:10">
      <c r="A54" s="113"/>
      <c r="B54" s="113"/>
      <c r="C54" s="113"/>
      <c r="D54" s="113"/>
      <c r="E54" s="178"/>
      <c r="F54" s="178"/>
      <c r="G54" s="113"/>
      <c r="H54" s="113"/>
      <c r="I54" s="113"/>
      <c r="J54" s="113"/>
    </row>
    <row r="55" spans="1:10">
      <c r="A55" s="113"/>
      <c r="B55" s="113"/>
      <c r="C55" s="113" t="s">
        <v>570</v>
      </c>
      <c r="D55" s="113"/>
      <c r="E55" s="178"/>
      <c r="F55" s="178"/>
      <c r="G55" s="113"/>
      <c r="H55" s="113"/>
      <c r="I55" s="113"/>
      <c r="J55" s="113"/>
    </row>
    <row r="56" spans="1:10">
      <c r="A56" s="113"/>
      <c r="B56" s="113"/>
      <c r="C56" s="179"/>
      <c r="D56" s="113"/>
      <c r="E56" s="178"/>
      <c r="F56" s="178"/>
      <c r="G56" s="113"/>
      <c r="H56" s="113"/>
      <c r="I56" s="113"/>
      <c r="J56" s="113"/>
    </row>
    <row r="57" spans="1:10">
      <c r="A57" s="113"/>
      <c r="B57" s="113"/>
      <c r="C57" s="113" t="s">
        <v>139</v>
      </c>
      <c r="D57" s="113"/>
      <c r="E57" s="178"/>
      <c r="F57" s="178"/>
      <c r="G57" s="113"/>
      <c r="H57" s="113"/>
      <c r="I57" s="113"/>
      <c r="J57" s="113"/>
    </row>
    <row r="58" spans="1:10">
      <c r="A58" s="113"/>
      <c r="B58" s="113"/>
      <c r="C58" s="113"/>
      <c r="D58" s="113"/>
      <c r="E58" s="178"/>
      <c r="F58" s="178"/>
      <c r="G58" s="113"/>
      <c r="H58" s="113"/>
      <c r="I58" s="113"/>
      <c r="J58" s="113"/>
    </row>
    <row r="59" spans="1:10">
      <c r="A59" s="113"/>
      <c r="B59" s="113"/>
      <c r="C59" s="113"/>
      <c r="D59" s="113"/>
      <c r="E59" s="178"/>
      <c r="F59" s="178"/>
      <c r="G59" s="113"/>
      <c r="H59" s="113"/>
      <c r="I59" s="113"/>
      <c r="J59" s="113"/>
    </row>
    <row r="60" spans="1:10">
      <c r="A60" s="113"/>
      <c r="B60" s="113"/>
      <c r="C60" s="113"/>
      <c r="D60" s="113"/>
      <c r="E60" s="178"/>
      <c r="F60" s="178"/>
      <c r="G60" s="113"/>
      <c r="H60" s="113"/>
      <c r="I60" s="113"/>
      <c r="J60" s="113"/>
    </row>
    <row r="61" spans="1:10">
      <c r="A61" s="113"/>
      <c r="B61" s="113"/>
      <c r="C61" s="113"/>
      <c r="D61" s="113"/>
      <c r="E61" s="178"/>
      <c r="F61" s="178"/>
      <c r="G61" s="113"/>
      <c r="H61" s="113"/>
      <c r="I61" s="113"/>
      <c r="J61" s="113"/>
    </row>
    <row r="62" spans="1:10">
      <c r="A62" s="113"/>
      <c r="B62" s="113"/>
      <c r="C62" s="113"/>
      <c r="D62" s="113"/>
      <c r="E62" s="178"/>
      <c r="F62" s="178"/>
      <c r="G62" s="113"/>
      <c r="H62" s="113"/>
      <c r="I62" s="113"/>
      <c r="J62" s="113"/>
    </row>
    <row r="63" spans="1:10">
      <c r="A63" s="113"/>
      <c r="B63" s="113"/>
      <c r="C63" s="113"/>
      <c r="D63" s="113"/>
      <c r="E63" s="178"/>
      <c r="F63" s="178"/>
      <c r="G63" s="113"/>
      <c r="H63" s="113"/>
      <c r="I63" s="113"/>
      <c r="J63" s="113"/>
    </row>
    <row r="64" spans="1:10">
      <c r="A64" s="113"/>
      <c r="B64" s="113"/>
      <c r="C64" s="113"/>
      <c r="D64" s="113"/>
      <c r="E64" s="178"/>
      <c r="F64" s="178"/>
      <c r="G64" s="113"/>
      <c r="H64" s="113"/>
      <c r="I64" s="113"/>
      <c r="J64" s="113"/>
    </row>
    <row r="65" spans="1:10">
      <c r="A65" s="113"/>
      <c r="B65" s="113"/>
      <c r="C65" s="113"/>
      <c r="D65" s="113"/>
      <c r="E65" s="178"/>
      <c r="F65" s="178"/>
      <c r="G65" s="113"/>
      <c r="H65" s="113"/>
      <c r="I65" s="113"/>
      <c r="J65" s="113"/>
    </row>
  </sheetData>
  <mergeCells count="20">
    <mergeCell ref="A1:F1"/>
    <mergeCell ref="G1:I5"/>
    <mergeCell ref="A2:F2"/>
    <mergeCell ref="A3:F3"/>
    <mergeCell ref="B31:H31"/>
    <mergeCell ref="B23:H23"/>
    <mergeCell ref="B27:H27"/>
    <mergeCell ref="B20:H20"/>
    <mergeCell ref="A5:F5"/>
    <mergeCell ref="B13:H13"/>
    <mergeCell ref="B16:H16"/>
    <mergeCell ref="A45:H45"/>
    <mergeCell ref="A46:H46"/>
    <mergeCell ref="A47:H47"/>
    <mergeCell ref="A48:H48"/>
    <mergeCell ref="B33:H33"/>
    <mergeCell ref="A41:H41"/>
    <mergeCell ref="A42:H42"/>
    <mergeCell ref="A43:H43"/>
    <mergeCell ref="A44:H44"/>
  </mergeCells>
  <pageMargins left="0.7" right="0.7" top="0.75" bottom="0.75" header="0.3" footer="0.3"/>
  <pageSetup scale="60" orientation="portrait" horizontalDpi="4294967292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6"/>
  <sheetViews>
    <sheetView view="pageBreakPreview" zoomScaleNormal="90" zoomScaleSheetLayoutView="100" workbookViewId="0">
      <pane ySplit="7" topLeftCell="A17" activePane="bottomLeft" state="frozen"/>
      <selection activeCell="B19" sqref="B19"/>
      <selection pane="bottomLeft" activeCell="G10" sqref="G10"/>
    </sheetView>
  </sheetViews>
  <sheetFormatPr baseColWidth="10" defaultRowHeight="15"/>
  <cols>
    <col min="2" max="2" width="65.28515625" customWidth="1"/>
    <col min="4" max="5" width="13.7109375" bestFit="1" customWidth="1"/>
  </cols>
  <sheetData>
    <row r="1" spans="1:4" ht="26.25">
      <c r="A1" s="372" t="s">
        <v>294</v>
      </c>
      <c r="B1" s="383"/>
      <c r="C1" s="356" t="s">
        <v>91</v>
      </c>
      <c r="D1" s="356"/>
    </row>
    <row r="2" spans="1:4" ht="21" customHeight="1">
      <c r="A2" s="379" t="str">
        <f>'DATOS INICIALES'!$B$2</f>
        <v>MUNICIPIO DE DABEIBA</v>
      </c>
      <c r="B2" s="384"/>
      <c r="C2" s="356"/>
      <c r="D2" s="356"/>
    </row>
    <row r="3" spans="1:4" ht="52.15" customHeight="1">
      <c r="A3" s="385" t="str">
        <f>'DATOS INICIALES'!$B$3</f>
        <v>REPARACION DE PUENTE DE MADERA PARA CAMINOS DE HERRADURA QUE CONECTA LA VEREDA CHAMBUSCADO CON LA VEREDA LA  ARGELIA  Y DEMAS VEREDAS VECINAS DEL  MUNICIPIO DE DABEIBA ANTIOQUIA.</v>
      </c>
      <c r="B3" s="386"/>
      <c r="C3" s="356"/>
      <c r="D3" s="356"/>
    </row>
    <row r="4" spans="1:4" ht="14.45" customHeight="1">
      <c r="A4" s="107"/>
      <c r="B4" s="106"/>
      <c r="C4" s="356"/>
      <c r="D4" s="356"/>
    </row>
    <row r="5" spans="1:4" ht="15.6" customHeight="1">
      <c r="A5" s="387" t="s">
        <v>293</v>
      </c>
      <c r="B5" s="388"/>
      <c r="C5" s="356"/>
      <c r="D5" s="356"/>
    </row>
    <row r="7" spans="1:4" ht="25.5">
      <c r="A7" s="105" t="s">
        <v>94</v>
      </c>
      <c r="B7" s="105" t="s">
        <v>13</v>
      </c>
      <c r="C7" s="105" t="s">
        <v>2</v>
      </c>
      <c r="D7" s="104" t="s">
        <v>292</v>
      </c>
    </row>
    <row r="8" spans="1:4" ht="14.45" customHeight="1">
      <c r="B8" s="103" t="s">
        <v>291</v>
      </c>
      <c r="C8" s="101"/>
      <c r="D8" s="108"/>
    </row>
    <row r="9" spans="1:4">
      <c r="A9" s="95" t="s">
        <v>138</v>
      </c>
      <c r="B9" s="102" t="s">
        <v>296</v>
      </c>
      <c r="C9" s="101" t="s">
        <v>10</v>
      </c>
      <c r="D9" s="100" t="str">
        <f t="shared" ref="D9:D16" si="0">IFERROR(VLOOKUP(A9,APUAUXILIARES,7,0),"")</f>
        <v/>
      </c>
    </row>
    <row r="10" spans="1:4">
      <c r="A10" s="95" t="s">
        <v>137</v>
      </c>
      <c r="B10" s="102" t="s">
        <v>297</v>
      </c>
      <c r="C10" s="101" t="s">
        <v>10</v>
      </c>
      <c r="D10" s="100" t="str">
        <f t="shared" si="0"/>
        <v/>
      </c>
    </row>
    <row r="11" spans="1:4">
      <c r="A11" s="95" t="s">
        <v>136</v>
      </c>
      <c r="B11" s="102" t="s">
        <v>298</v>
      </c>
      <c r="C11" s="101" t="s">
        <v>10</v>
      </c>
      <c r="D11" s="100" t="str">
        <f t="shared" si="0"/>
        <v/>
      </c>
    </row>
    <row r="12" spans="1:4">
      <c r="A12" s="95" t="s">
        <v>135</v>
      </c>
      <c r="B12" s="102" t="s">
        <v>299</v>
      </c>
      <c r="C12" s="101" t="s">
        <v>10</v>
      </c>
      <c r="D12" s="100" t="str">
        <f t="shared" si="0"/>
        <v/>
      </c>
    </row>
    <row r="13" spans="1:4">
      <c r="A13" s="95" t="s">
        <v>133</v>
      </c>
      <c r="B13" s="102" t="s">
        <v>301</v>
      </c>
      <c r="C13" s="101" t="s">
        <v>10</v>
      </c>
      <c r="D13" s="100" t="str">
        <f t="shared" si="0"/>
        <v/>
      </c>
    </row>
    <row r="14" spans="1:4">
      <c r="A14" s="95" t="s">
        <v>131</v>
      </c>
      <c r="B14" s="102" t="s">
        <v>385</v>
      </c>
      <c r="C14" s="101" t="s">
        <v>10</v>
      </c>
      <c r="D14" s="100" t="str">
        <f t="shared" si="0"/>
        <v/>
      </c>
    </row>
    <row r="15" spans="1:4">
      <c r="A15" s="95" t="s">
        <v>129</v>
      </c>
      <c r="B15" s="102" t="s">
        <v>386</v>
      </c>
      <c r="C15" s="101" t="s">
        <v>10</v>
      </c>
      <c r="D15" s="100" t="str">
        <f t="shared" si="0"/>
        <v/>
      </c>
    </row>
    <row r="16" spans="1:4">
      <c r="A16" s="95" t="s">
        <v>128</v>
      </c>
      <c r="B16" s="102" t="s">
        <v>302</v>
      </c>
      <c r="C16" s="101" t="s">
        <v>10</v>
      </c>
      <c r="D16" s="100" t="str">
        <f t="shared" si="0"/>
        <v/>
      </c>
    </row>
    <row r="17" spans="1:5">
      <c r="A17" s="95" t="s">
        <v>127</v>
      </c>
      <c r="B17" s="102" t="s">
        <v>303</v>
      </c>
      <c r="C17" s="101" t="s">
        <v>10</v>
      </c>
      <c r="D17" s="100">
        <f>'APU AUXILIARES (2)'!G173</f>
        <v>714543</v>
      </c>
    </row>
    <row r="18" spans="1:5">
      <c r="A18" s="95" t="s">
        <v>126</v>
      </c>
      <c r="B18" s="102" t="s">
        <v>387</v>
      </c>
      <c r="C18" s="101" t="s">
        <v>10</v>
      </c>
      <c r="D18" s="100" t="str">
        <f t="shared" ref="D18:D23" si="1">IFERROR(VLOOKUP(A18,APUAUXILIARES,7,0),"")</f>
        <v/>
      </c>
    </row>
    <row r="19" spans="1:5">
      <c r="A19" s="95" t="s">
        <v>124</v>
      </c>
      <c r="B19" s="102" t="s">
        <v>388</v>
      </c>
      <c r="C19" s="101" t="s">
        <v>10</v>
      </c>
      <c r="D19" s="100" t="str">
        <f t="shared" si="1"/>
        <v/>
      </c>
    </row>
    <row r="20" spans="1:5">
      <c r="A20" s="95" t="s">
        <v>122</v>
      </c>
      <c r="B20" s="102" t="s">
        <v>389</v>
      </c>
      <c r="C20" s="101" t="s">
        <v>10</v>
      </c>
      <c r="D20" s="100" t="str">
        <f t="shared" si="1"/>
        <v/>
      </c>
    </row>
    <row r="21" spans="1:5">
      <c r="A21" s="95" t="s">
        <v>119</v>
      </c>
      <c r="B21" s="102" t="s">
        <v>290</v>
      </c>
      <c r="C21" s="101" t="s">
        <v>10</v>
      </c>
      <c r="D21" s="100" t="str">
        <f t="shared" si="1"/>
        <v/>
      </c>
    </row>
    <row r="22" spans="1:5">
      <c r="A22" s="95" t="s">
        <v>287</v>
      </c>
      <c r="B22" s="102" t="s">
        <v>289</v>
      </c>
      <c r="C22" s="101" t="s">
        <v>10</v>
      </c>
      <c r="D22" s="100" t="str">
        <f t="shared" si="1"/>
        <v/>
      </c>
    </row>
    <row r="23" spans="1:5">
      <c r="A23" s="95" t="s">
        <v>285</v>
      </c>
      <c r="B23" s="102" t="s">
        <v>288</v>
      </c>
      <c r="C23" s="101" t="s">
        <v>10</v>
      </c>
      <c r="D23" s="100" t="str">
        <f t="shared" si="1"/>
        <v/>
      </c>
    </row>
    <row r="24" spans="1:5">
      <c r="A24" s="95" t="s">
        <v>283</v>
      </c>
      <c r="B24" s="102" t="s">
        <v>286</v>
      </c>
      <c r="C24" s="101" t="s">
        <v>10</v>
      </c>
      <c r="D24" s="100" t="str">
        <f>+IFERROR(VLOOKUP(A24,APU_AUXILIARES,7,0),"")</f>
        <v/>
      </c>
    </row>
    <row r="25" spans="1:5">
      <c r="A25" s="95" t="s">
        <v>281</v>
      </c>
      <c r="B25" s="102" t="s">
        <v>284</v>
      </c>
      <c r="C25" s="101" t="s">
        <v>10</v>
      </c>
      <c r="D25" s="100" t="str">
        <f>+IFERROR(VLOOKUP(A25,APU_AUXILIARES,7,0),"")</f>
        <v/>
      </c>
    </row>
    <row r="26" spans="1:5">
      <c r="A26" s="95" t="s">
        <v>279</v>
      </c>
      <c r="B26" s="102" t="s">
        <v>282</v>
      </c>
      <c r="C26" s="101" t="s">
        <v>10</v>
      </c>
      <c r="D26" s="100" t="str">
        <f>+IFERROR(VLOOKUP(A26,APU_AUXILIARES,7,0),"")</f>
        <v/>
      </c>
    </row>
    <row r="27" spans="1:5">
      <c r="A27" s="95" t="s">
        <v>278</v>
      </c>
      <c r="B27" s="102" t="s">
        <v>280</v>
      </c>
      <c r="C27" s="101" t="s">
        <v>146</v>
      </c>
      <c r="D27" s="100" t="str">
        <f>+IFERROR(VLOOKUP(A27,APU_AUXILIARES,7,0),"")</f>
        <v/>
      </c>
    </row>
    <row r="28" spans="1:5">
      <c r="A28" s="99"/>
      <c r="B28" s="99" t="s">
        <v>78</v>
      </c>
      <c r="C28" s="98"/>
      <c r="D28" s="97"/>
    </row>
    <row r="29" spans="1:5">
      <c r="A29" s="95" t="s">
        <v>277</v>
      </c>
      <c r="B29" s="94" t="s">
        <v>112</v>
      </c>
      <c r="C29" s="93" t="s">
        <v>276</v>
      </c>
      <c r="D29" s="92">
        <v>39000</v>
      </c>
    </row>
    <row r="30" spans="1:5">
      <c r="A30" s="95" t="s">
        <v>275</v>
      </c>
      <c r="B30" s="94" t="s">
        <v>125</v>
      </c>
      <c r="C30" s="93" t="s">
        <v>10</v>
      </c>
      <c r="D30" s="92">
        <v>38500</v>
      </c>
    </row>
    <row r="31" spans="1:5">
      <c r="A31" s="95" t="s">
        <v>274</v>
      </c>
      <c r="B31" s="94" t="s">
        <v>123</v>
      </c>
      <c r="C31" s="93" t="s">
        <v>10</v>
      </c>
      <c r="D31" s="92">
        <v>50000</v>
      </c>
    </row>
    <row r="32" spans="1:5">
      <c r="A32" s="95" t="s">
        <v>273</v>
      </c>
      <c r="B32" s="94" t="s">
        <v>111</v>
      </c>
      <c r="C32" s="93" t="s">
        <v>10</v>
      </c>
      <c r="D32" s="92">
        <v>50000</v>
      </c>
      <c r="E32">
        <f>34000*1.19</f>
        <v>40460</v>
      </c>
    </row>
    <row r="33" spans="1:4">
      <c r="A33" s="95" t="s">
        <v>272</v>
      </c>
      <c r="B33" s="94" t="s">
        <v>132</v>
      </c>
      <c r="C33" s="93" t="s">
        <v>10</v>
      </c>
      <c r="D33" s="92">
        <v>80000</v>
      </c>
    </row>
    <row r="34" spans="1:4">
      <c r="A34" s="95" t="s">
        <v>271</v>
      </c>
      <c r="B34" s="94" t="s">
        <v>65</v>
      </c>
      <c r="C34" s="93" t="s">
        <v>270</v>
      </c>
      <c r="D34" s="92">
        <v>50</v>
      </c>
    </row>
    <row r="35" spans="1:4">
      <c r="A35" s="95" t="s">
        <v>269</v>
      </c>
      <c r="B35" s="94" t="s">
        <v>268</v>
      </c>
      <c r="C35" s="93" t="s">
        <v>222</v>
      </c>
      <c r="D35" s="92">
        <v>16000</v>
      </c>
    </row>
    <row r="36" spans="1:4">
      <c r="A36" s="95" t="s">
        <v>267</v>
      </c>
      <c r="B36" s="94" t="s">
        <v>266</v>
      </c>
      <c r="C36" s="93" t="s">
        <v>146</v>
      </c>
      <c r="D36" s="92">
        <v>73000</v>
      </c>
    </row>
    <row r="37" spans="1:4">
      <c r="A37" s="95" t="s">
        <v>265</v>
      </c>
      <c r="B37" s="94" t="s">
        <v>264</v>
      </c>
      <c r="C37" s="93" t="s">
        <v>222</v>
      </c>
      <c r="D37" s="92">
        <v>4500</v>
      </c>
    </row>
    <row r="38" spans="1:4">
      <c r="A38" s="95" t="s">
        <v>263</v>
      </c>
      <c r="B38" s="94" t="s">
        <v>262</v>
      </c>
      <c r="C38" s="93" t="s">
        <v>222</v>
      </c>
      <c r="D38" s="92">
        <v>6800</v>
      </c>
    </row>
    <row r="39" spans="1:4">
      <c r="A39" s="95" t="s">
        <v>261</v>
      </c>
      <c r="B39" s="94" t="s">
        <v>260</v>
      </c>
      <c r="C39" s="93" t="s">
        <v>202</v>
      </c>
      <c r="D39" s="92">
        <v>11000</v>
      </c>
    </row>
    <row r="40" spans="1:4">
      <c r="A40" s="95" t="s">
        <v>259</v>
      </c>
      <c r="B40" s="94" t="s">
        <v>258</v>
      </c>
      <c r="C40" s="93" t="s">
        <v>202</v>
      </c>
      <c r="D40" s="92">
        <v>149000</v>
      </c>
    </row>
    <row r="41" spans="1:4">
      <c r="A41" s="95" t="s">
        <v>257</v>
      </c>
      <c r="B41" s="94" t="s">
        <v>899</v>
      </c>
      <c r="C41" s="93" t="s">
        <v>256</v>
      </c>
      <c r="D41" s="92">
        <v>3600</v>
      </c>
    </row>
    <row r="42" spans="1:4">
      <c r="A42" s="95" t="s">
        <v>255</v>
      </c>
      <c r="B42" s="94" t="s">
        <v>901</v>
      </c>
      <c r="C42" s="93" t="s">
        <v>156</v>
      </c>
      <c r="D42" s="92">
        <v>35000</v>
      </c>
    </row>
    <row r="43" spans="1:4">
      <c r="A43" s="95" t="s">
        <v>254</v>
      </c>
      <c r="B43" s="94" t="s">
        <v>906</v>
      </c>
      <c r="C43" s="93" t="s">
        <v>156</v>
      </c>
      <c r="D43" s="92">
        <v>32000</v>
      </c>
    </row>
    <row r="44" spans="1:4">
      <c r="A44" s="95" t="s">
        <v>253</v>
      </c>
      <c r="B44" s="94" t="s">
        <v>252</v>
      </c>
      <c r="C44" s="93" t="s">
        <v>251</v>
      </c>
      <c r="D44" s="92">
        <v>319277</v>
      </c>
    </row>
    <row r="45" spans="1:4">
      <c r="A45" s="95" t="s">
        <v>250</v>
      </c>
      <c r="B45" s="94" t="s">
        <v>249</v>
      </c>
      <c r="C45" s="93" t="s">
        <v>202</v>
      </c>
      <c r="D45" s="92">
        <v>112000</v>
      </c>
    </row>
    <row r="46" spans="1:4">
      <c r="A46" s="95" t="s">
        <v>248</v>
      </c>
      <c r="B46" s="94" t="s">
        <v>247</v>
      </c>
      <c r="C46" s="93" t="s">
        <v>202</v>
      </c>
      <c r="D46" s="92">
        <v>85000</v>
      </c>
    </row>
    <row r="47" spans="1:4" ht="27.6" customHeight="1">
      <c r="A47" s="95" t="s">
        <v>246</v>
      </c>
      <c r="B47" s="94" t="s">
        <v>245</v>
      </c>
      <c r="C47" s="93" t="s">
        <v>202</v>
      </c>
      <c r="D47" s="92">
        <v>4562000</v>
      </c>
    </row>
    <row r="48" spans="1:4" ht="32.450000000000003" customHeight="1">
      <c r="A48" s="95" t="s">
        <v>244</v>
      </c>
      <c r="B48" s="94" t="s">
        <v>243</v>
      </c>
      <c r="C48" s="93" t="s">
        <v>202</v>
      </c>
      <c r="D48" s="92">
        <v>1019000</v>
      </c>
    </row>
    <row r="49" spans="1:4">
      <c r="A49" s="95" t="s">
        <v>242</v>
      </c>
      <c r="B49" s="94" t="s">
        <v>897</v>
      </c>
      <c r="C49" s="93" t="s">
        <v>202</v>
      </c>
      <c r="D49" s="92">
        <v>120000</v>
      </c>
    </row>
    <row r="50" spans="1:4">
      <c r="A50" s="95" t="s">
        <v>241</v>
      </c>
      <c r="B50" s="94" t="s">
        <v>854</v>
      </c>
      <c r="C50" s="93" t="s">
        <v>6</v>
      </c>
      <c r="D50" s="92">
        <v>65000</v>
      </c>
    </row>
    <row r="51" spans="1:4" ht="24">
      <c r="A51" s="95" t="s">
        <v>240</v>
      </c>
      <c r="B51" s="94" t="s">
        <v>895</v>
      </c>
      <c r="C51" s="93" t="s">
        <v>202</v>
      </c>
      <c r="D51" s="92">
        <v>770000</v>
      </c>
    </row>
    <row r="52" spans="1:4">
      <c r="A52" s="95" t="s">
        <v>239</v>
      </c>
      <c r="B52" s="94" t="s">
        <v>898</v>
      </c>
      <c r="C52" s="93" t="s">
        <v>202</v>
      </c>
      <c r="D52" s="92">
        <v>48000</v>
      </c>
    </row>
    <row r="53" spans="1:4">
      <c r="A53" s="95" t="s">
        <v>238</v>
      </c>
      <c r="B53" s="94" t="s">
        <v>237</v>
      </c>
      <c r="C53" s="93" t="s">
        <v>202</v>
      </c>
      <c r="D53" s="92">
        <v>16000</v>
      </c>
    </row>
    <row r="54" spans="1:4">
      <c r="A54" s="95" t="s">
        <v>236</v>
      </c>
      <c r="B54" s="94" t="s">
        <v>235</v>
      </c>
      <c r="C54" s="93" t="s">
        <v>202</v>
      </c>
      <c r="D54" s="92">
        <v>17000</v>
      </c>
    </row>
    <row r="55" spans="1:4">
      <c r="A55" s="95" t="s">
        <v>234</v>
      </c>
      <c r="B55" s="94" t="s">
        <v>233</v>
      </c>
      <c r="C55" s="93" t="s">
        <v>10</v>
      </c>
      <c r="D55" s="92">
        <v>67000</v>
      </c>
    </row>
    <row r="56" spans="1:4">
      <c r="A56" s="95" t="s">
        <v>232</v>
      </c>
      <c r="B56" s="94" t="s">
        <v>231</v>
      </c>
      <c r="C56" s="93" t="s">
        <v>10</v>
      </c>
      <c r="D56" s="92">
        <v>45000</v>
      </c>
    </row>
    <row r="57" spans="1:4">
      <c r="A57" s="95" t="s">
        <v>230</v>
      </c>
      <c r="B57" s="94" t="s">
        <v>229</v>
      </c>
      <c r="C57" s="93" t="s">
        <v>202</v>
      </c>
      <c r="D57" s="92">
        <v>4000</v>
      </c>
    </row>
    <row r="58" spans="1:4">
      <c r="A58" s="95" t="s">
        <v>228</v>
      </c>
      <c r="B58" s="94" t="s">
        <v>54</v>
      </c>
      <c r="C58" s="93" t="s">
        <v>222</v>
      </c>
      <c r="D58" s="92">
        <v>12000</v>
      </c>
    </row>
    <row r="59" spans="1:4">
      <c r="A59" s="95" t="s">
        <v>227</v>
      </c>
      <c r="B59" s="94" t="s">
        <v>226</v>
      </c>
      <c r="C59" s="93" t="s">
        <v>225</v>
      </c>
      <c r="D59" s="92">
        <v>550</v>
      </c>
    </row>
    <row r="60" spans="1:4">
      <c r="A60" s="95" t="s">
        <v>224</v>
      </c>
      <c r="B60" s="94" t="s">
        <v>223</v>
      </c>
      <c r="C60" s="93" t="s">
        <v>222</v>
      </c>
      <c r="D60" s="92">
        <v>7500</v>
      </c>
    </row>
    <row r="61" spans="1:4">
      <c r="A61" s="95" t="s">
        <v>221</v>
      </c>
      <c r="B61" s="94" t="s">
        <v>220</v>
      </c>
      <c r="C61" s="93" t="s">
        <v>202</v>
      </c>
      <c r="D61" s="92">
        <f>50800*1.19</f>
        <v>60452</v>
      </c>
    </row>
    <row r="62" spans="1:4">
      <c r="A62" s="95" t="s">
        <v>219</v>
      </c>
      <c r="B62" s="94" t="s">
        <v>218</v>
      </c>
      <c r="C62" s="93" t="s">
        <v>146</v>
      </c>
      <c r="D62" s="92">
        <v>6800</v>
      </c>
    </row>
    <row r="63" spans="1:4">
      <c r="A63" s="95" t="s">
        <v>217</v>
      </c>
      <c r="B63" s="94" t="s">
        <v>216</v>
      </c>
      <c r="C63" s="93" t="s">
        <v>202</v>
      </c>
      <c r="D63" s="92">
        <v>180000</v>
      </c>
    </row>
    <row r="64" spans="1:4">
      <c r="A64" s="95" t="s">
        <v>215</v>
      </c>
      <c r="B64" s="94" t="s">
        <v>214</v>
      </c>
      <c r="C64" s="93" t="s">
        <v>202</v>
      </c>
      <c r="D64" s="92">
        <v>197205</v>
      </c>
    </row>
    <row r="65" spans="1:6">
      <c r="A65" s="95" t="s">
        <v>213</v>
      </c>
      <c r="B65" s="94" t="s">
        <v>907</v>
      </c>
      <c r="C65" s="93" t="s">
        <v>202</v>
      </c>
      <c r="D65" s="92">
        <v>14000</v>
      </c>
    </row>
    <row r="66" spans="1:6">
      <c r="A66" s="95" t="s">
        <v>212</v>
      </c>
      <c r="B66" s="94" t="s">
        <v>211</v>
      </c>
      <c r="C66" s="93" t="s">
        <v>202</v>
      </c>
      <c r="D66" s="92">
        <v>129737</v>
      </c>
    </row>
    <row r="67" spans="1:6">
      <c r="A67" s="95" t="s">
        <v>210</v>
      </c>
      <c r="B67" s="94" t="s">
        <v>209</v>
      </c>
      <c r="C67" s="93" t="s">
        <v>202</v>
      </c>
      <c r="D67" s="92">
        <v>382810</v>
      </c>
    </row>
    <row r="68" spans="1:6">
      <c r="A68" s="95" t="s">
        <v>208</v>
      </c>
      <c r="B68" s="94" t="s">
        <v>908</v>
      </c>
      <c r="C68" s="93" t="s">
        <v>202</v>
      </c>
      <c r="D68" s="92">
        <v>180000</v>
      </c>
    </row>
    <row r="69" spans="1:6">
      <c r="A69" s="95" t="s">
        <v>207</v>
      </c>
      <c r="B69" s="94" t="s">
        <v>206</v>
      </c>
      <c r="C69" s="93" t="s">
        <v>205</v>
      </c>
      <c r="D69" s="92">
        <v>21000</v>
      </c>
    </row>
    <row r="70" spans="1:6">
      <c r="A70" s="95" t="s">
        <v>204</v>
      </c>
      <c r="B70" s="94" t="s">
        <v>203</v>
      </c>
      <c r="C70" s="93" t="s">
        <v>202</v>
      </c>
      <c r="D70" s="92">
        <v>2700</v>
      </c>
    </row>
    <row r="71" spans="1:6">
      <c r="A71" s="95" t="s">
        <v>201</v>
      </c>
      <c r="B71" s="94" t="s">
        <v>200</v>
      </c>
      <c r="C71" s="93" t="s">
        <v>61</v>
      </c>
      <c r="D71" s="92">
        <v>113711</v>
      </c>
    </row>
    <row r="72" spans="1:6">
      <c r="A72" s="95" t="s">
        <v>199</v>
      </c>
      <c r="B72" s="94" t="s">
        <v>910</v>
      </c>
      <c r="C72" s="93" t="s">
        <v>146</v>
      </c>
      <c r="D72" s="92">
        <v>15000</v>
      </c>
    </row>
    <row r="73" spans="1:6">
      <c r="A73" s="95" t="s">
        <v>198</v>
      </c>
      <c r="B73" s="94" t="s">
        <v>197</v>
      </c>
      <c r="C73" s="93" t="s">
        <v>7</v>
      </c>
      <c r="D73" s="92">
        <v>105000</v>
      </c>
      <c r="E73" s="5">
        <f>613600/6</f>
        <v>102266.66666666667</v>
      </c>
    </row>
    <row r="74" spans="1:6">
      <c r="A74" s="95" t="s">
        <v>196</v>
      </c>
      <c r="B74" s="94" t="s">
        <v>902</v>
      </c>
      <c r="C74" s="93" t="s">
        <v>156</v>
      </c>
      <c r="D74" s="92">
        <v>42000</v>
      </c>
      <c r="E74" s="5">
        <f>426400/6</f>
        <v>71066.666666666672</v>
      </c>
    </row>
    <row r="75" spans="1:6">
      <c r="A75" s="95" t="s">
        <v>195</v>
      </c>
      <c r="B75" s="94" t="s">
        <v>194</v>
      </c>
      <c r="C75" s="93" t="s">
        <v>55</v>
      </c>
      <c r="D75" s="92">
        <v>18000</v>
      </c>
    </row>
    <row r="76" spans="1:6">
      <c r="A76" s="95" t="s">
        <v>193</v>
      </c>
      <c r="B76" s="94" t="s">
        <v>192</v>
      </c>
      <c r="C76" s="93" t="s">
        <v>156</v>
      </c>
      <c r="D76" s="92">
        <v>10000</v>
      </c>
    </row>
    <row r="77" spans="1:6">
      <c r="A77" s="95" t="s">
        <v>191</v>
      </c>
      <c r="B77" s="94" t="s">
        <v>190</v>
      </c>
      <c r="C77" s="93" t="s">
        <v>189</v>
      </c>
      <c r="D77" s="92">
        <v>28195</v>
      </c>
    </row>
    <row r="78" spans="1:6">
      <c r="A78" s="95" t="s">
        <v>188</v>
      </c>
      <c r="B78" s="94" t="s">
        <v>187</v>
      </c>
      <c r="C78" s="93" t="s">
        <v>7</v>
      </c>
      <c r="D78" s="92">
        <v>46000</v>
      </c>
      <c r="E78">
        <v>275000</v>
      </c>
      <c r="F78">
        <f>+E78/6</f>
        <v>45833.333333333336</v>
      </c>
    </row>
    <row r="79" spans="1:6">
      <c r="A79" s="95" t="s">
        <v>186</v>
      </c>
      <c r="B79" s="94" t="s">
        <v>185</v>
      </c>
      <c r="C79" s="93" t="s">
        <v>7</v>
      </c>
      <c r="D79" s="92">
        <v>15000</v>
      </c>
      <c r="E79">
        <v>89000</v>
      </c>
      <c r="F79">
        <f>+E79/6</f>
        <v>14833.333333333334</v>
      </c>
    </row>
    <row r="80" spans="1:6">
      <c r="A80" s="95" t="s">
        <v>184</v>
      </c>
      <c r="B80" s="94" t="s">
        <v>183</v>
      </c>
      <c r="C80" s="93" t="s">
        <v>182</v>
      </c>
      <c r="D80" s="92">
        <v>27000</v>
      </c>
    </row>
    <row r="81" spans="1:6">
      <c r="A81" s="95" t="s">
        <v>181</v>
      </c>
      <c r="B81" s="94" t="s">
        <v>180</v>
      </c>
      <c r="C81" s="93" t="s">
        <v>7</v>
      </c>
      <c r="D81" s="92">
        <v>3500</v>
      </c>
      <c r="E81">
        <v>17800</v>
      </c>
      <c r="F81">
        <f>+E81/6</f>
        <v>2966.6666666666665</v>
      </c>
    </row>
    <row r="82" spans="1:6">
      <c r="A82" s="95" t="s">
        <v>179</v>
      </c>
      <c r="B82" s="94" t="s">
        <v>178</v>
      </c>
      <c r="C82" s="93" t="s">
        <v>163</v>
      </c>
      <c r="D82" s="92">
        <v>27000</v>
      </c>
    </row>
    <row r="83" spans="1:6">
      <c r="A83" s="95" t="s">
        <v>177</v>
      </c>
      <c r="B83" s="94" t="s">
        <v>176</v>
      </c>
      <c r="C83" s="93" t="s">
        <v>163</v>
      </c>
      <c r="D83" s="92">
        <v>16000</v>
      </c>
    </row>
    <row r="84" spans="1:6">
      <c r="A84" s="95" t="s">
        <v>175</v>
      </c>
      <c r="B84" s="94" t="s">
        <v>174</v>
      </c>
      <c r="C84" s="93" t="s">
        <v>163</v>
      </c>
      <c r="D84" s="92">
        <v>23300</v>
      </c>
    </row>
    <row r="85" spans="1:6">
      <c r="A85" s="95" t="s">
        <v>173</v>
      </c>
      <c r="B85" s="94" t="s">
        <v>172</v>
      </c>
      <c r="C85" s="93" t="s">
        <v>163</v>
      </c>
      <c r="D85" s="92">
        <v>40000</v>
      </c>
    </row>
    <row r="86" spans="1:6">
      <c r="A86" s="95" t="s">
        <v>171</v>
      </c>
      <c r="B86" s="94" t="s">
        <v>170</v>
      </c>
      <c r="C86" s="93" t="s">
        <v>7</v>
      </c>
      <c r="D86" s="92">
        <v>76000</v>
      </c>
      <c r="E86" s="96">
        <f>1900000/6</f>
        <v>316666.66666666669</v>
      </c>
    </row>
    <row r="87" spans="1:6">
      <c r="A87" s="95" t="s">
        <v>169</v>
      </c>
      <c r="B87" s="94" t="s">
        <v>168</v>
      </c>
      <c r="C87" s="93" t="s">
        <v>7</v>
      </c>
      <c r="D87" s="92">
        <v>86000</v>
      </c>
    </row>
    <row r="88" spans="1:6">
      <c r="A88" s="95" t="s">
        <v>167</v>
      </c>
      <c r="B88" s="94" t="s">
        <v>166</v>
      </c>
      <c r="C88" s="93" t="s">
        <v>156</v>
      </c>
      <c r="D88" s="92">
        <v>30000</v>
      </c>
      <c r="E88">
        <f>2915000/6.5</f>
        <v>448461.53846153844</v>
      </c>
    </row>
    <row r="89" spans="1:6">
      <c r="A89" s="95" t="s">
        <v>165</v>
      </c>
      <c r="B89" s="94" t="s">
        <v>164</v>
      </c>
      <c r="C89" s="93" t="s">
        <v>163</v>
      </c>
      <c r="D89" s="92">
        <v>104460</v>
      </c>
    </row>
    <row r="90" spans="1:6">
      <c r="A90" s="95" t="s">
        <v>162</v>
      </c>
      <c r="B90" s="94" t="s">
        <v>161</v>
      </c>
      <c r="C90" s="93" t="s">
        <v>6</v>
      </c>
      <c r="D90" s="92">
        <v>75000</v>
      </c>
    </row>
    <row r="91" spans="1:6">
      <c r="A91" s="95" t="s">
        <v>160</v>
      </c>
      <c r="B91" s="94" t="s">
        <v>159</v>
      </c>
      <c r="C91" s="93" t="s">
        <v>6</v>
      </c>
      <c r="D91" s="92">
        <v>35000</v>
      </c>
    </row>
    <row r="92" spans="1:6">
      <c r="A92" s="95" t="s">
        <v>158</v>
      </c>
      <c r="B92" s="94" t="s">
        <v>157</v>
      </c>
      <c r="C92" s="93" t="s">
        <v>156</v>
      </c>
      <c r="D92" s="92">
        <v>150000</v>
      </c>
    </row>
    <row r="93" spans="1:6">
      <c r="A93" s="95" t="s">
        <v>155</v>
      </c>
      <c r="B93" s="94" t="s">
        <v>154</v>
      </c>
      <c r="C93" s="93" t="s">
        <v>8</v>
      </c>
      <c r="D93" s="92">
        <v>10500</v>
      </c>
    </row>
    <row r="94" spans="1:6">
      <c r="A94" s="95" t="s">
        <v>153</v>
      </c>
      <c r="B94" s="94" t="s">
        <v>152</v>
      </c>
      <c r="C94" s="93" t="s">
        <v>6</v>
      </c>
      <c r="D94" s="92">
        <v>90000</v>
      </c>
    </row>
    <row r="95" spans="1:6">
      <c r="A95" s="95" t="s">
        <v>151</v>
      </c>
      <c r="B95" s="94" t="s">
        <v>150</v>
      </c>
      <c r="C95" s="93" t="s">
        <v>149</v>
      </c>
      <c r="D95" s="92">
        <v>17000</v>
      </c>
    </row>
    <row r="96" spans="1:6">
      <c r="A96" s="95" t="s">
        <v>148</v>
      </c>
      <c r="B96" s="94" t="s">
        <v>147</v>
      </c>
      <c r="C96" s="93" t="s">
        <v>146</v>
      </c>
      <c r="D96" s="92">
        <v>10200</v>
      </c>
    </row>
    <row r="97" spans="1:5" ht="24">
      <c r="A97" s="95" t="s">
        <v>145</v>
      </c>
      <c r="B97" s="94" t="s">
        <v>144</v>
      </c>
      <c r="C97" s="93" t="s">
        <v>56</v>
      </c>
      <c r="D97" s="92">
        <v>3200</v>
      </c>
    </row>
    <row r="98" spans="1:5" ht="24">
      <c r="A98" s="95" t="s">
        <v>143</v>
      </c>
      <c r="B98" s="94" t="s">
        <v>142</v>
      </c>
      <c r="C98" s="93" t="s">
        <v>56</v>
      </c>
      <c r="D98" s="92">
        <v>6200</v>
      </c>
    </row>
    <row r="99" spans="1:5" ht="24">
      <c r="A99" s="95" t="s">
        <v>141</v>
      </c>
      <c r="B99" s="94" t="s">
        <v>140</v>
      </c>
      <c r="C99" s="93" t="s">
        <v>8</v>
      </c>
      <c r="D99" s="92">
        <v>7800</v>
      </c>
    </row>
    <row r="105" spans="1:5">
      <c r="A105" s="91"/>
      <c r="B105" s="382"/>
      <c r="C105" s="382"/>
      <c r="D105" s="382"/>
    </row>
    <row r="106" spans="1:5">
      <c r="B106" s="382" t="s">
        <v>139</v>
      </c>
      <c r="C106" s="382"/>
      <c r="D106" s="382"/>
      <c r="E106" s="382"/>
    </row>
  </sheetData>
  <protectedRanges>
    <protectedRange sqref="C47:D51 B29:D46 B9:B18 C8:C18 B19:C27" name="Rango1"/>
  </protectedRanges>
  <autoFilter ref="A7:D99" xr:uid="{00000000-0009-0000-0000-000005000000}"/>
  <mergeCells count="7">
    <mergeCell ref="B105:D105"/>
    <mergeCell ref="B106:E106"/>
    <mergeCell ref="A1:B1"/>
    <mergeCell ref="C1:D5"/>
    <mergeCell ref="A2:B2"/>
    <mergeCell ref="A3:B3"/>
    <mergeCell ref="A5:B5"/>
  </mergeCells>
  <phoneticPr fontId="5" type="noConversion"/>
  <dataValidations count="1">
    <dataValidation allowBlank="1" showErrorMessage="1" sqref="B105:B106" xr:uid="{00000000-0002-0000-0500-000000000000}"/>
  </dataValidations>
  <pageMargins left="0.7" right="0.7" top="0.75" bottom="0.75" header="0.3" footer="0.3"/>
  <pageSetup scale="80" orientation="portrait" r:id="rId1"/>
  <rowBreaks count="2" manualBreakCount="2">
    <brk id="47" max="3" man="1"/>
    <brk id="99" max="3" man="1"/>
  </rowBreaks>
  <colBreaks count="1" manualBreakCount="1">
    <brk id="4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49"/>
  <sheetViews>
    <sheetView view="pageBreakPreview" zoomScaleNormal="100" zoomScaleSheetLayoutView="100" workbookViewId="0">
      <pane ySplit="7" topLeftCell="A8" activePane="bottomLeft" state="frozen"/>
      <selection activeCell="B19" sqref="B19"/>
      <selection pane="bottomLeft" activeCell="A4" sqref="A4"/>
    </sheetView>
  </sheetViews>
  <sheetFormatPr baseColWidth="10" defaultRowHeight="15"/>
  <cols>
    <col min="2" max="2" width="67.7109375" customWidth="1"/>
  </cols>
  <sheetData>
    <row r="1" spans="1:4" ht="26.25">
      <c r="A1" s="372" t="s">
        <v>294</v>
      </c>
      <c r="B1" s="383"/>
      <c r="C1" s="356" t="s">
        <v>91</v>
      </c>
      <c r="D1" s="356"/>
    </row>
    <row r="2" spans="1:4" ht="21">
      <c r="A2" s="379" t="str">
        <f>'[13]DATOS INICIALES'!$B$2</f>
        <v>MUNICIPIO DE DABEIBA</v>
      </c>
      <c r="B2" s="384"/>
      <c r="C2" s="356"/>
      <c r="D2" s="356"/>
    </row>
    <row r="3" spans="1:4" ht="74.25" customHeight="1">
      <c r="A3" s="385" t="str">
        <f>'DATOS INICIALES'!B3</f>
        <v>REPARACION DE PUENTE DE MADERA PARA CAMINOS DE HERRADURA QUE CONECTA LA VEREDA CHAMBUSCADO CON LA VEREDA LA  ARGELIA  Y DEMAS VEREDAS VECINAS DEL  MUNICIPIO DE DABEIBA ANTIOQUIA.</v>
      </c>
      <c r="B3" s="386"/>
      <c r="C3" s="356"/>
      <c r="D3" s="356"/>
    </row>
    <row r="4" spans="1:4" ht="14.45" customHeight="1">
      <c r="A4" s="107"/>
      <c r="B4" s="106"/>
      <c r="C4" s="356"/>
      <c r="D4" s="356"/>
    </row>
    <row r="5" spans="1:4" ht="15.6" customHeight="1">
      <c r="A5" s="387" t="s">
        <v>381</v>
      </c>
      <c r="B5" s="388"/>
      <c r="C5" s="356"/>
      <c r="D5" s="356"/>
    </row>
    <row r="6" spans="1:4">
      <c r="A6" s="119"/>
      <c r="B6" s="106"/>
      <c r="C6" s="106"/>
      <c r="D6" s="118"/>
    </row>
    <row r="7" spans="1:4" ht="24">
      <c r="A7" s="117" t="s">
        <v>94</v>
      </c>
      <c r="B7" s="117" t="s">
        <v>13</v>
      </c>
      <c r="C7" s="117" t="s">
        <v>2</v>
      </c>
      <c r="D7" s="116" t="s">
        <v>292</v>
      </c>
    </row>
    <row r="8" spans="1:4">
      <c r="A8" s="95" t="s">
        <v>380</v>
      </c>
      <c r="B8" s="102" t="str">
        <f>+"HERRAMIENTA MENOR "&amp;"("&amp;D8*100&amp;"% DE LA MANO DE OBRA)"</f>
        <v>HERRAMIENTA MENOR (10% DE LA MANO DE OBRA)</v>
      </c>
      <c r="C8" s="95" t="s">
        <v>379</v>
      </c>
      <c r="D8" s="115">
        <v>0.1</v>
      </c>
    </row>
    <row r="9" spans="1:4">
      <c r="A9" s="95" t="s">
        <v>378</v>
      </c>
      <c r="B9" s="94" t="s">
        <v>377</v>
      </c>
      <c r="C9" s="114" t="s">
        <v>327</v>
      </c>
      <c r="D9" s="92">
        <v>90000</v>
      </c>
    </row>
    <row r="10" spans="1:4">
      <c r="A10" s="95" t="s">
        <v>376</v>
      </c>
      <c r="B10" s="94" t="s">
        <v>375</v>
      </c>
      <c r="C10" s="114" t="s">
        <v>327</v>
      </c>
      <c r="D10" s="92">
        <v>52000</v>
      </c>
    </row>
    <row r="11" spans="1:4">
      <c r="A11" s="95" t="s">
        <v>374</v>
      </c>
      <c r="B11" s="94" t="s">
        <v>115</v>
      </c>
      <c r="C11" s="114" t="s">
        <v>327</v>
      </c>
      <c r="D11" s="92">
        <v>75000</v>
      </c>
    </row>
    <row r="12" spans="1:4" ht="48">
      <c r="A12" s="95" t="s">
        <v>373</v>
      </c>
      <c r="B12" s="94" t="s">
        <v>372</v>
      </c>
      <c r="C12" s="114" t="s">
        <v>357</v>
      </c>
      <c r="D12" s="92">
        <v>5513000</v>
      </c>
    </row>
    <row r="13" spans="1:4">
      <c r="A13" s="95" t="s">
        <v>371</v>
      </c>
      <c r="B13" s="94" t="s">
        <v>370</v>
      </c>
      <c r="C13" s="114" t="s">
        <v>312</v>
      </c>
      <c r="D13" s="92">
        <v>61000</v>
      </c>
    </row>
    <row r="14" spans="1:4" ht="36">
      <c r="A14" s="95" t="s">
        <v>369</v>
      </c>
      <c r="B14" s="94" t="s">
        <v>368</v>
      </c>
      <c r="C14" s="114" t="s">
        <v>357</v>
      </c>
      <c r="D14" s="92">
        <v>50000</v>
      </c>
    </row>
    <row r="15" spans="1:4">
      <c r="A15" s="95" t="s">
        <v>367</v>
      </c>
      <c r="B15" s="94" t="s">
        <v>366</v>
      </c>
      <c r="C15" s="114" t="s">
        <v>357</v>
      </c>
      <c r="D15" s="92">
        <v>40000</v>
      </c>
    </row>
    <row r="16" spans="1:4" ht="25.15" customHeight="1">
      <c r="A16" s="95" t="s">
        <v>365</v>
      </c>
      <c r="B16" s="94" t="s">
        <v>364</v>
      </c>
      <c r="C16" s="114" t="s">
        <v>357</v>
      </c>
      <c r="D16" s="92">
        <v>40000</v>
      </c>
    </row>
    <row r="17" spans="1:4">
      <c r="A17" s="95" t="s">
        <v>363</v>
      </c>
      <c r="B17" s="94" t="s">
        <v>362</v>
      </c>
      <c r="C17" s="114" t="s">
        <v>357</v>
      </c>
      <c r="D17" s="92">
        <v>51800</v>
      </c>
    </row>
    <row r="18" spans="1:4">
      <c r="A18" s="95" t="s">
        <v>361</v>
      </c>
      <c r="B18" s="94" t="s">
        <v>360</v>
      </c>
      <c r="C18" s="114" t="s">
        <v>357</v>
      </c>
      <c r="D18" s="92">
        <v>1200000</v>
      </c>
    </row>
    <row r="19" spans="1:4" ht="36">
      <c r="A19" s="95" t="s">
        <v>359</v>
      </c>
      <c r="B19" s="94" t="s">
        <v>358</v>
      </c>
      <c r="C19" s="114" t="s">
        <v>357</v>
      </c>
      <c r="D19" s="92">
        <v>650000</v>
      </c>
    </row>
    <row r="20" spans="1:4" ht="23.45" customHeight="1">
      <c r="A20" s="95" t="s">
        <v>356</v>
      </c>
      <c r="B20" s="94" t="s">
        <v>355</v>
      </c>
      <c r="C20" s="114" t="s">
        <v>312</v>
      </c>
      <c r="D20" s="92">
        <v>25000</v>
      </c>
    </row>
    <row r="21" spans="1:4">
      <c r="A21" s="95" t="s">
        <v>354</v>
      </c>
      <c r="B21" s="94" t="s">
        <v>353</v>
      </c>
      <c r="C21" s="114" t="s">
        <v>315</v>
      </c>
      <c r="D21" s="92">
        <v>232050</v>
      </c>
    </row>
    <row r="22" spans="1:4">
      <c r="A22" s="95" t="s">
        <v>352</v>
      </c>
      <c r="B22" s="94" t="s">
        <v>53</v>
      </c>
      <c r="C22" s="114" t="s">
        <v>312</v>
      </c>
      <c r="D22" s="92">
        <v>300</v>
      </c>
    </row>
    <row r="23" spans="1:4">
      <c r="A23" s="95" t="s">
        <v>351</v>
      </c>
      <c r="B23" s="94" t="s">
        <v>350</v>
      </c>
      <c r="C23" s="114" t="s">
        <v>315</v>
      </c>
      <c r="D23" s="92">
        <v>180000</v>
      </c>
    </row>
    <row r="24" spans="1:4">
      <c r="A24" s="95" t="s">
        <v>349</v>
      </c>
      <c r="B24" s="94" t="s">
        <v>348</v>
      </c>
      <c r="C24" s="114" t="s">
        <v>315</v>
      </c>
      <c r="D24" s="92">
        <v>250000</v>
      </c>
    </row>
    <row r="25" spans="1:4" ht="24">
      <c r="A25" s="95" t="s">
        <v>347</v>
      </c>
      <c r="B25" s="94" t="s">
        <v>346</v>
      </c>
      <c r="C25" s="114" t="s">
        <v>312</v>
      </c>
      <c r="D25" s="92">
        <v>52000</v>
      </c>
    </row>
    <row r="26" spans="1:4">
      <c r="A26" s="95" t="s">
        <v>345</v>
      </c>
      <c r="B26" s="94" t="s">
        <v>344</v>
      </c>
      <c r="C26" s="114" t="s">
        <v>327</v>
      </c>
      <c r="D26" s="92">
        <v>90000</v>
      </c>
    </row>
    <row r="27" spans="1:4">
      <c r="A27" s="95" t="s">
        <v>343</v>
      </c>
      <c r="B27" s="94" t="s">
        <v>342</v>
      </c>
      <c r="C27" s="114" t="s">
        <v>315</v>
      </c>
      <c r="D27" s="92">
        <v>149800</v>
      </c>
    </row>
    <row r="28" spans="1:4">
      <c r="A28" s="95" t="s">
        <v>341</v>
      </c>
      <c r="B28" s="94" t="s">
        <v>340</v>
      </c>
      <c r="C28" s="114" t="s">
        <v>315</v>
      </c>
      <c r="D28" s="92">
        <v>122800</v>
      </c>
    </row>
    <row r="29" spans="1:4">
      <c r="A29" s="95" t="s">
        <v>339</v>
      </c>
      <c r="B29" s="94" t="s">
        <v>338</v>
      </c>
      <c r="C29" s="114" t="s">
        <v>315</v>
      </c>
      <c r="D29" s="92">
        <v>1870</v>
      </c>
    </row>
    <row r="30" spans="1:4">
      <c r="A30" s="95" t="s">
        <v>337</v>
      </c>
      <c r="B30" s="94" t="s">
        <v>336</v>
      </c>
      <c r="C30" s="114" t="s">
        <v>327</v>
      </c>
      <c r="D30" s="92">
        <v>20000</v>
      </c>
    </row>
    <row r="31" spans="1:4">
      <c r="A31" s="95" t="s">
        <v>335</v>
      </c>
      <c r="B31" s="94" t="s">
        <v>334</v>
      </c>
      <c r="C31" s="114" t="s">
        <v>327</v>
      </c>
      <c r="D31" s="92">
        <v>62000</v>
      </c>
    </row>
    <row r="32" spans="1:4">
      <c r="A32" s="95" t="s">
        <v>333</v>
      </c>
      <c r="B32" s="94" t="s">
        <v>332</v>
      </c>
      <c r="C32" s="114" t="s">
        <v>312</v>
      </c>
      <c r="D32" s="92">
        <v>40000</v>
      </c>
    </row>
    <row r="33" spans="1:4">
      <c r="A33" s="95" t="s">
        <v>331</v>
      </c>
      <c r="B33" s="94" t="s">
        <v>330</v>
      </c>
      <c r="C33" s="114" t="s">
        <v>327</v>
      </c>
      <c r="D33" s="92">
        <v>149880</v>
      </c>
    </row>
    <row r="34" spans="1:4">
      <c r="A34" s="95" t="s">
        <v>329</v>
      </c>
      <c r="B34" s="94" t="s">
        <v>328</v>
      </c>
      <c r="C34" s="114" t="s">
        <v>327</v>
      </c>
      <c r="D34" s="92">
        <v>281800</v>
      </c>
    </row>
    <row r="35" spans="1:4">
      <c r="A35" s="95" t="s">
        <v>326</v>
      </c>
      <c r="B35" s="94" t="s">
        <v>45</v>
      </c>
      <c r="C35" s="114" t="s">
        <v>312</v>
      </c>
      <c r="D35" s="92">
        <v>80000</v>
      </c>
    </row>
    <row r="36" spans="1:4">
      <c r="A36" s="95" t="s">
        <v>325</v>
      </c>
      <c r="B36" s="94" t="s">
        <v>324</v>
      </c>
      <c r="C36" s="114" t="s">
        <v>315</v>
      </c>
      <c r="D36" s="92">
        <v>92000</v>
      </c>
    </row>
    <row r="37" spans="1:4">
      <c r="A37" s="95" t="s">
        <v>323</v>
      </c>
      <c r="B37" s="94" t="s">
        <v>322</v>
      </c>
      <c r="C37" s="114" t="s">
        <v>312</v>
      </c>
      <c r="D37" s="92">
        <v>68000</v>
      </c>
    </row>
    <row r="38" spans="1:4">
      <c r="A38" s="95" t="s">
        <v>321</v>
      </c>
      <c r="B38" s="94" t="s">
        <v>320</v>
      </c>
      <c r="C38" s="114" t="s">
        <v>312</v>
      </c>
      <c r="D38" s="92">
        <v>3000</v>
      </c>
    </row>
    <row r="39" spans="1:4">
      <c r="A39" s="95" t="s">
        <v>319</v>
      </c>
      <c r="B39" s="94" t="s">
        <v>318</v>
      </c>
      <c r="C39" s="114" t="s">
        <v>315</v>
      </c>
      <c r="D39" s="92">
        <v>90000</v>
      </c>
    </row>
    <row r="40" spans="1:4" s="113" customFormat="1" ht="13.15" customHeight="1">
      <c r="A40" s="95" t="s">
        <v>317</v>
      </c>
      <c r="B40" s="94" t="s">
        <v>316</v>
      </c>
      <c r="C40" s="114" t="s">
        <v>315</v>
      </c>
      <c r="D40" s="92">
        <v>15000</v>
      </c>
    </row>
    <row r="41" spans="1:4">
      <c r="A41" s="95" t="s">
        <v>314</v>
      </c>
      <c r="B41" s="94" t="s">
        <v>313</v>
      </c>
      <c r="C41" s="93" t="s">
        <v>312</v>
      </c>
      <c r="D41" s="92">
        <v>60000</v>
      </c>
    </row>
    <row r="42" spans="1:4">
      <c r="A42" s="95" t="s">
        <v>311</v>
      </c>
      <c r="B42" s="94" t="s">
        <v>310</v>
      </c>
      <c r="C42" s="93" t="s">
        <v>309</v>
      </c>
      <c r="D42" s="92">
        <v>260000</v>
      </c>
    </row>
    <row r="43" spans="1:4">
      <c r="A43" s="95" t="s">
        <v>308</v>
      </c>
      <c r="B43" s="94" t="s">
        <v>307</v>
      </c>
      <c r="C43" s="93" t="s">
        <v>304</v>
      </c>
      <c r="D43" s="92">
        <v>60000</v>
      </c>
    </row>
    <row r="44" spans="1:4">
      <c r="A44" s="95" t="s">
        <v>306</v>
      </c>
      <c r="B44" s="94" t="s">
        <v>305</v>
      </c>
      <c r="C44" s="110" t="s">
        <v>304</v>
      </c>
      <c r="D44" s="109">
        <v>30000</v>
      </c>
    </row>
    <row r="45" spans="1:4">
      <c r="A45" s="112"/>
      <c r="B45" s="111"/>
      <c r="C45" s="110"/>
      <c r="D45" s="109"/>
    </row>
    <row r="46" spans="1:4">
      <c r="A46" s="112"/>
      <c r="B46" s="111"/>
      <c r="C46" s="110"/>
      <c r="D46" s="109"/>
    </row>
    <row r="47" spans="1:4" ht="60" customHeight="1"/>
    <row r="48" spans="1:4">
      <c r="B48" s="37"/>
    </row>
    <row r="49" spans="2:2">
      <c r="B49" s="37" t="s">
        <v>139</v>
      </c>
    </row>
  </sheetData>
  <protectedRanges>
    <protectedRange sqref="D8 B9:D39" name="Rango1_1"/>
  </protectedRanges>
  <autoFilter ref="A7:D44" xr:uid="{00000000-0009-0000-0000-000006000000}"/>
  <mergeCells count="5">
    <mergeCell ref="A1:B1"/>
    <mergeCell ref="C1:D5"/>
    <mergeCell ref="A2:B2"/>
    <mergeCell ref="A3:B3"/>
    <mergeCell ref="A5:B5"/>
  </mergeCells>
  <pageMargins left="0.7" right="0.7" top="0.75" bottom="0.75" header="0.3" footer="0.3"/>
  <pageSetup scale="74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5"/>
  <sheetViews>
    <sheetView view="pageBreakPreview" zoomScaleNormal="100" zoomScaleSheetLayoutView="100" workbookViewId="0">
      <pane ySplit="7" topLeftCell="A20" activePane="bottomLeft" state="frozen"/>
      <selection activeCell="B19" sqref="B19"/>
      <selection pane="bottomLeft" activeCell="A3" sqref="A3:B3"/>
    </sheetView>
  </sheetViews>
  <sheetFormatPr baseColWidth="10" defaultRowHeight="15"/>
  <cols>
    <col min="2" max="2" width="78.140625" customWidth="1"/>
    <col min="3" max="3" width="24.28515625" customWidth="1"/>
  </cols>
  <sheetData>
    <row r="1" spans="1:4" ht="26.25">
      <c r="A1" s="372" t="s">
        <v>294</v>
      </c>
      <c r="B1" s="383"/>
      <c r="C1" s="356" t="s">
        <v>91</v>
      </c>
      <c r="D1" s="356"/>
    </row>
    <row r="2" spans="1:4" ht="21">
      <c r="A2" s="379" t="str">
        <f>'DATOS INICIALES'!B6</f>
        <v>MUNICIPIO DE DABEIBA</v>
      </c>
      <c r="B2" s="384"/>
      <c r="C2" s="356"/>
      <c r="D2" s="356"/>
    </row>
    <row r="3" spans="1:4" ht="55.9" customHeight="1">
      <c r="A3" s="385" t="str">
        <f>'DATOS INICIALES'!B3</f>
        <v>REPARACION DE PUENTE DE MADERA PARA CAMINOS DE HERRADURA QUE CONECTA LA VEREDA CHAMBUSCADO CON LA VEREDA LA  ARGELIA  Y DEMAS VEREDAS VECINAS DEL  MUNICIPIO DE DABEIBA ANTIOQUIA.</v>
      </c>
      <c r="B3" s="386"/>
      <c r="C3" s="356"/>
      <c r="D3" s="356"/>
    </row>
    <row r="4" spans="1:4">
      <c r="A4" s="107"/>
      <c r="B4" s="106"/>
      <c r="C4" s="356"/>
      <c r="D4" s="356"/>
    </row>
    <row r="5" spans="1:4" ht="15.75">
      <c r="A5" s="387" t="s">
        <v>569</v>
      </c>
      <c r="B5" s="388"/>
      <c r="C5" s="356"/>
      <c r="D5" s="356"/>
    </row>
    <row r="7" spans="1:4" ht="25.5">
      <c r="A7" s="105" t="s">
        <v>94</v>
      </c>
      <c r="B7" s="105" t="s">
        <v>13</v>
      </c>
      <c r="C7" s="105" t="s">
        <v>2</v>
      </c>
      <c r="D7" s="104" t="s">
        <v>292</v>
      </c>
    </row>
    <row r="8" spans="1:4" s="30" customFormat="1">
      <c r="A8" s="173" t="s">
        <v>568</v>
      </c>
      <c r="B8" s="172" t="s">
        <v>130</v>
      </c>
      <c r="C8" s="171" t="s">
        <v>548</v>
      </c>
      <c r="D8" s="176">
        <v>4250</v>
      </c>
    </row>
    <row r="9" spans="1:4" s="30" customFormat="1" ht="27.6" customHeight="1">
      <c r="A9" s="173" t="s">
        <v>567</v>
      </c>
      <c r="B9" s="177" t="s">
        <v>105</v>
      </c>
      <c r="C9" s="171" t="s">
        <v>530</v>
      </c>
      <c r="D9" s="176">
        <v>3000</v>
      </c>
    </row>
    <row r="10" spans="1:4">
      <c r="A10" s="173" t="s">
        <v>566</v>
      </c>
      <c r="B10" s="172" t="s">
        <v>565</v>
      </c>
      <c r="C10" s="171" t="s">
        <v>530</v>
      </c>
      <c r="D10" s="176">
        <v>3000</v>
      </c>
    </row>
    <row r="11" spans="1:4">
      <c r="A11" s="173" t="s">
        <v>564</v>
      </c>
      <c r="B11" s="172" t="s">
        <v>563</v>
      </c>
      <c r="C11" s="171" t="s">
        <v>530</v>
      </c>
      <c r="D11" s="176">
        <v>3000</v>
      </c>
    </row>
    <row r="12" spans="1:4">
      <c r="A12" s="173" t="s">
        <v>562</v>
      </c>
      <c r="B12" s="172" t="s">
        <v>561</v>
      </c>
      <c r="C12" s="171" t="s">
        <v>530</v>
      </c>
      <c r="D12" s="176">
        <v>3000</v>
      </c>
    </row>
    <row r="13" spans="1:4">
      <c r="A13" s="173" t="s">
        <v>560</v>
      </c>
      <c r="B13" s="172" t="s">
        <v>559</v>
      </c>
      <c r="C13" s="171" t="s">
        <v>548</v>
      </c>
      <c r="D13" s="176">
        <v>3000</v>
      </c>
    </row>
    <row r="14" spans="1:4">
      <c r="A14" s="173" t="s">
        <v>558</v>
      </c>
      <c r="B14" s="172" t="s">
        <v>103</v>
      </c>
      <c r="C14" s="171" t="s">
        <v>548</v>
      </c>
      <c r="D14" s="174">
        <v>4250</v>
      </c>
    </row>
    <row r="15" spans="1:4">
      <c r="A15" s="173" t="s">
        <v>557</v>
      </c>
      <c r="B15" s="172" t="s">
        <v>556</v>
      </c>
      <c r="C15" s="171" t="s">
        <v>548</v>
      </c>
      <c r="D15" s="174">
        <v>2480</v>
      </c>
    </row>
    <row r="16" spans="1:4">
      <c r="A16" s="173" t="s">
        <v>555</v>
      </c>
      <c r="B16" s="172" t="s">
        <v>437</v>
      </c>
      <c r="C16" s="171" t="s">
        <v>548</v>
      </c>
      <c r="D16" s="174">
        <v>1300</v>
      </c>
    </row>
    <row r="17" spans="1:4">
      <c r="A17" s="173" t="s">
        <v>554</v>
      </c>
      <c r="B17" s="172" t="s">
        <v>553</v>
      </c>
      <c r="C17" s="171" t="s">
        <v>548</v>
      </c>
      <c r="D17" s="174">
        <v>950</v>
      </c>
    </row>
    <row r="18" spans="1:4">
      <c r="A18" s="173" t="s">
        <v>552</v>
      </c>
      <c r="B18" s="172" t="s">
        <v>551</v>
      </c>
      <c r="C18" s="171" t="s">
        <v>548</v>
      </c>
      <c r="D18" s="174">
        <v>560</v>
      </c>
    </row>
    <row r="19" spans="1:4">
      <c r="A19" s="173" t="s">
        <v>550</v>
      </c>
      <c r="B19" s="172" t="s">
        <v>549</v>
      </c>
      <c r="C19" s="171" t="s">
        <v>548</v>
      </c>
      <c r="D19" s="174">
        <v>280</v>
      </c>
    </row>
    <row r="20" spans="1:4">
      <c r="A20" s="173" t="s">
        <v>547</v>
      </c>
      <c r="B20" s="172" t="s">
        <v>546</v>
      </c>
      <c r="C20" s="171" t="s">
        <v>530</v>
      </c>
      <c r="D20" s="174">
        <v>3500</v>
      </c>
    </row>
    <row r="21" spans="1:4">
      <c r="A21" s="173" t="s">
        <v>545</v>
      </c>
      <c r="B21" s="172" t="s">
        <v>544</v>
      </c>
      <c r="C21" s="171" t="s">
        <v>530</v>
      </c>
      <c r="D21" s="174">
        <v>3000</v>
      </c>
    </row>
    <row r="22" spans="1:4">
      <c r="A22" s="173" t="s">
        <v>543</v>
      </c>
      <c r="B22" s="172" t="s">
        <v>440</v>
      </c>
      <c r="C22" s="171" t="s">
        <v>530</v>
      </c>
      <c r="D22" s="174">
        <v>2000</v>
      </c>
    </row>
    <row r="23" spans="1:4">
      <c r="A23" s="173" t="s">
        <v>542</v>
      </c>
      <c r="B23" s="172" t="s">
        <v>541</v>
      </c>
      <c r="C23" s="171" t="s">
        <v>530</v>
      </c>
      <c r="D23" s="174">
        <v>1100</v>
      </c>
    </row>
    <row r="24" spans="1:4">
      <c r="A24" s="173" t="s">
        <v>540</v>
      </c>
      <c r="B24" s="172" t="s">
        <v>539</v>
      </c>
      <c r="C24" s="171" t="s">
        <v>530</v>
      </c>
      <c r="D24" s="174">
        <v>950</v>
      </c>
    </row>
    <row r="25" spans="1:4">
      <c r="A25" s="173" t="s">
        <v>538</v>
      </c>
      <c r="B25" s="172" t="s">
        <v>537</v>
      </c>
      <c r="C25" s="171" t="s">
        <v>530</v>
      </c>
      <c r="D25" s="174">
        <v>480</v>
      </c>
    </row>
    <row r="26" spans="1:4">
      <c r="A26" s="173" t="s">
        <v>536</v>
      </c>
      <c r="B26" s="172" t="s">
        <v>438</v>
      </c>
      <c r="C26" s="171" t="s">
        <v>10</v>
      </c>
      <c r="D26" s="174">
        <v>6500</v>
      </c>
    </row>
    <row r="27" spans="1:4" s="30" customFormat="1">
      <c r="A27" s="173" t="s">
        <v>535</v>
      </c>
      <c r="B27" s="175" t="s">
        <v>534</v>
      </c>
      <c r="C27" s="171" t="s">
        <v>530</v>
      </c>
      <c r="D27" s="174">
        <v>950</v>
      </c>
    </row>
    <row r="28" spans="1:4">
      <c r="A28" s="173" t="s">
        <v>533</v>
      </c>
      <c r="B28" s="172" t="s">
        <v>438</v>
      </c>
      <c r="C28" s="171" t="s">
        <v>10</v>
      </c>
      <c r="D28" s="174">
        <v>9000</v>
      </c>
    </row>
    <row r="29" spans="1:4">
      <c r="A29" s="173" t="s">
        <v>532</v>
      </c>
      <c r="B29" s="172" t="s">
        <v>531</v>
      </c>
      <c r="C29" s="171" t="s">
        <v>530</v>
      </c>
      <c r="D29" s="170">
        <v>4000</v>
      </c>
    </row>
    <row r="34" spans="2:2">
      <c r="B34" s="3"/>
    </row>
    <row r="35" spans="2:2">
      <c r="B35" t="s">
        <v>139</v>
      </c>
    </row>
  </sheetData>
  <protectedRanges>
    <protectedRange sqref="D8:D13 B14:D27 C29" name="Rango1"/>
  </protectedRanges>
  <autoFilter ref="A7:D7" xr:uid="{00000000-0009-0000-0000-000007000000}"/>
  <mergeCells count="5">
    <mergeCell ref="A1:B1"/>
    <mergeCell ref="C1:D5"/>
    <mergeCell ref="A2:B2"/>
    <mergeCell ref="A3:B3"/>
    <mergeCell ref="A5:B5"/>
  </mergeCells>
  <pageMargins left="0.7" right="0.7" top="0.75" bottom="0.75" header="0.3" footer="0.3"/>
  <pageSetup scale="7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30"/>
  <sheetViews>
    <sheetView view="pageBreakPreview" zoomScale="90" zoomScaleNormal="100" zoomScaleSheetLayoutView="90" workbookViewId="0">
      <selection activeCell="B29" sqref="B29"/>
    </sheetView>
  </sheetViews>
  <sheetFormatPr baseColWidth="10" defaultRowHeight="15"/>
  <cols>
    <col min="2" max="2" width="73.140625" customWidth="1"/>
    <col min="3" max="3" width="15.42578125" customWidth="1"/>
    <col min="4" max="4" width="17.28515625" customWidth="1"/>
  </cols>
  <sheetData>
    <row r="1" spans="1:4" ht="26.25">
      <c r="A1" s="372" t="s">
        <v>294</v>
      </c>
      <c r="B1" s="372"/>
      <c r="C1" s="356" t="s">
        <v>91</v>
      </c>
      <c r="D1" s="356"/>
    </row>
    <row r="2" spans="1:4" ht="21">
      <c r="A2" s="379" t="str">
        <f>'DATOS INICIALES'!B6</f>
        <v>MUNICIPIO DE DABEIBA</v>
      </c>
      <c r="B2" s="379"/>
      <c r="C2" s="356"/>
      <c r="D2" s="356"/>
    </row>
    <row r="3" spans="1:4" ht="56.45" customHeight="1">
      <c r="A3" s="385" t="str">
        <f>'DATOS INICIALES'!B3</f>
        <v>REPARACION DE PUENTE DE MADERA PARA CAMINOS DE HERRADURA QUE CONECTA LA VEREDA CHAMBUSCADO CON LA VEREDA LA  ARGELIA  Y DEMAS VEREDAS VECINAS DEL  MUNICIPIO DE DABEIBA ANTIOQUIA.</v>
      </c>
      <c r="B3" s="385"/>
      <c r="C3" s="356"/>
      <c r="D3" s="356"/>
    </row>
    <row r="4" spans="1:4" ht="7.9" customHeight="1">
      <c r="A4" s="217"/>
      <c r="B4" s="216"/>
      <c r="C4" s="356"/>
      <c r="D4" s="356"/>
    </row>
    <row r="5" spans="1:4" ht="15.75">
      <c r="A5" s="387" t="s">
        <v>650</v>
      </c>
      <c r="B5" s="387"/>
      <c r="C5" s="356"/>
      <c r="D5" s="356"/>
    </row>
    <row r="6" spans="1:4" ht="9.6" customHeight="1">
      <c r="A6" s="389"/>
      <c r="B6" s="389"/>
      <c r="C6" s="389"/>
      <c r="D6" s="389"/>
    </row>
    <row r="7" spans="1:4">
      <c r="A7" s="105" t="s">
        <v>94</v>
      </c>
      <c r="B7" s="105" t="s">
        <v>13</v>
      </c>
      <c r="C7" s="105" t="s">
        <v>2</v>
      </c>
      <c r="D7" s="104" t="s">
        <v>292</v>
      </c>
    </row>
    <row r="8" spans="1:4" ht="25.5">
      <c r="A8" s="161" t="s">
        <v>649</v>
      </c>
      <c r="B8" s="212" t="s">
        <v>648</v>
      </c>
      <c r="C8" s="214" t="s">
        <v>202</v>
      </c>
      <c r="D8" s="209">
        <v>100000</v>
      </c>
    </row>
    <row r="9" spans="1:4">
      <c r="A9" s="213" t="s">
        <v>647</v>
      </c>
      <c r="B9" s="212" t="s">
        <v>646</v>
      </c>
      <c r="C9" s="214" t="s">
        <v>357</v>
      </c>
      <c r="D9" s="209">
        <v>400000</v>
      </c>
    </row>
    <row r="10" spans="1:4">
      <c r="A10" s="161" t="s">
        <v>645</v>
      </c>
      <c r="B10" s="211" t="s">
        <v>644</v>
      </c>
      <c r="C10" s="210" t="s">
        <v>327</v>
      </c>
      <c r="D10" s="215">
        <v>516617.33808219177</v>
      </c>
    </row>
    <row r="11" spans="1:4">
      <c r="A11" s="213" t="s">
        <v>643</v>
      </c>
      <c r="B11" s="211" t="s">
        <v>642</v>
      </c>
      <c r="C11" s="210" t="s">
        <v>327</v>
      </c>
      <c r="D11" s="215">
        <v>447639.43886027398</v>
      </c>
    </row>
    <row r="12" spans="1:4">
      <c r="A12" s="161" t="s">
        <v>641</v>
      </c>
      <c r="B12" s="212" t="s">
        <v>640</v>
      </c>
      <c r="C12" s="210" t="s">
        <v>202</v>
      </c>
      <c r="D12" s="209">
        <v>72000</v>
      </c>
    </row>
    <row r="13" spans="1:4">
      <c r="A13" s="161" t="s">
        <v>639</v>
      </c>
      <c r="B13" s="212" t="s">
        <v>638</v>
      </c>
      <c r="C13" s="214" t="s">
        <v>10</v>
      </c>
      <c r="D13" s="209">
        <v>5000</v>
      </c>
    </row>
    <row r="14" spans="1:4">
      <c r="A14" s="213" t="s">
        <v>637</v>
      </c>
      <c r="B14" s="211" t="s">
        <v>636</v>
      </c>
      <c r="C14" s="210" t="s">
        <v>202</v>
      </c>
      <c r="D14" s="209">
        <v>79000</v>
      </c>
    </row>
    <row r="15" spans="1:4" ht="25.5">
      <c r="A15" s="161" t="s">
        <v>635</v>
      </c>
      <c r="B15" s="212" t="s">
        <v>634</v>
      </c>
      <c r="C15" s="210" t="s">
        <v>202</v>
      </c>
      <c r="D15" s="209">
        <v>737000</v>
      </c>
    </row>
    <row r="16" spans="1:4">
      <c r="A16" s="213" t="s">
        <v>633</v>
      </c>
      <c r="B16" s="212" t="s">
        <v>632</v>
      </c>
      <c r="C16" s="210" t="s">
        <v>202</v>
      </c>
      <c r="D16" s="209">
        <v>45000</v>
      </c>
    </row>
    <row r="17" spans="1:4">
      <c r="A17" s="161" t="s">
        <v>631</v>
      </c>
      <c r="B17" s="211" t="s">
        <v>630</v>
      </c>
      <c r="C17" s="210" t="s">
        <v>202</v>
      </c>
      <c r="D17" s="209">
        <v>107000</v>
      </c>
    </row>
    <row r="18" spans="1:4" ht="25.5">
      <c r="A18" s="213" t="s">
        <v>629</v>
      </c>
      <c r="B18" s="212" t="s">
        <v>628</v>
      </c>
      <c r="C18" s="210" t="s">
        <v>202</v>
      </c>
      <c r="D18" s="209">
        <v>368000</v>
      </c>
    </row>
    <row r="19" spans="1:4" ht="38.25">
      <c r="A19" s="161" t="s">
        <v>627</v>
      </c>
      <c r="B19" s="212" t="s">
        <v>626</v>
      </c>
      <c r="C19" s="210" t="s">
        <v>202</v>
      </c>
      <c r="D19" s="209">
        <v>147000</v>
      </c>
    </row>
    <row r="20" spans="1:4">
      <c r="A20" s="213" t="s">
        <v>625</v>
      </c>
      <c r="B20" s="212" t="s">
        <v>624</v>
      </c>
      <c r="C20" s="210" t="s">
        <v>202</v>
      </c>
      <c r="D20" s="209">
        <v>15000</v>
      </c>
    </row>
    <row r="21" spans="1:4">
      <c r="A21" s="161" t="s">
        <v>623</v>
      </c>
      <c r="B21" s="211" t="s">
        <v>622</v>
      </c>
      <c r="C21" s="210" t="s">
        <v>202</v>
      </c>
      <c r="D21" s="209">
        <v>145000</v>
      </c>
    </row>
    <row r="29" spans="1:4">
      <c r="B29" s="3"/>
    </row>
    <row r="30" spans="1:4">
      <c r="B30" t="s">
        <v>139</v>
      </c>
    </row>
  </sheetData>
  <protectedRanges>
    <protectedRange sqref="B8:C9 B10:D21" name="Rango1_1"/>
  </protectedRanges>
  <mergeCells count="6">
    <mergeCell ref="A6:D6"/>
    <mergeCell ref="A1:B1"/>
    <mergeCell ref="C1:D5"/>
    <mergeCell ref="A2:B2"/>
    <mergeCell ref="A3:B3"/>
    <mergeCell ref="A5:B5"/>
  </mergeCells>
  <pageMargins left="0.7" right="0.7" top="0.75" bottom="0.75" header="0.3" footer="0.3"/>
  <pageSetup scale="77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71"/>
  <sheetViews>
    <sheetView view="pageBreakPreview" zoomScale="130" zoomScaleNormal="100" zoomScaleSheetLayoutView="130" workbookViewId="0">
      <selection activeCell="B19" sqref="B19"/>
    </sheetView>
  </sheetViews>
  <sheetFormatPr baseColWidth="10" defaultRowHeight="15"/>
  <cols>
    <col min="2" max="2" width="35.28515625" bestFit="1" customWidth="1"/>
    <col min="4" max="4" width="17.42578125" style="5" customWidth="1"/>
    <col min="5" max="5" width="14" customWidth="1"/>
    <col min="6" max="6" width="15.7109375" style="5" customWidth="1"/>
    <col min="7" max="7" width="13.7109375" style="5" customWidth="1"/>
    <col min="8" max="8" width="15.28515625" style="5" customWidth="1"/>
  </cols>
  <sheetData>
    <row r="1" spans="1:8" ht="23.25">
      <c r="A1" s="363" t="s">
        <v>294</v>
      </c>
      <c r="B1" s="363"/>
      <c r="C1" s="363"/>
      <c r="D1" s="363"/>
      <c r="E1" s="363"/>
      <c r="F1" s="363"/>
      <c r="G1" s="390"/>
      <c r="H1" s="390"/>
    </row>
    <row r="2" spans="1:8" ht="21">
      <c r="A2" s="379" t="str">
        <f>'DATOS INICIALES'!B2</f>
        <v>MUNICIPIO DE DABEIBA</v>
      </c>
      <c r="B2" s="379"/>
      <c r="C2" s="379"/>
      <c r="D2" s="379"/>
      <c r="E2" s="379"/>
      <c r="F2" s="379"/>
      <c r="G2" s="390"/>
      <c r="H2" s="390"/>
    </row>
    <row r="3" spans="1:8" ht="87.75" customHeight="1">
      <c r="A3" s="385" t="str">
        <f>'DATOS INICIALES'!B3</f>
        <v>REPARACION DE PUENTE DE MADERA PARA CAMINOS DE HERRADURA QUE CONECTA LA VEREDA CHAMBUSCADO CON LA VEREDA LA  ARGELIA  Y DEMAS VEREDAS VECINAS DEL  MUNICIPIO DE DABEIBA ANTIOQUIA.</v>
      </c>
      <c r="B3" s="385"/>
      <c r="C3" s="385"/>
      <c r="D3" s="385"/>
      <c r="E3" s="385"/>
      <c r="F3" s="385"/>
      <c r="G3" s="390"/>
      <c r="H3" s="390"/>
    </row>
    <row r="4" spans="1:8">
      <c r="A4" s="169"/>
      <c r="B4" s="107"/>
      <c r="C4" s="106"/>
      <c r="D4" s="167"/>
      <c r="E4" s="168"/>
      <c r="F4" s="167"/>
      <c r="G4" s="390"/>
      <c r="H4" s="390"/>
    </row>
    <row r="5" spans="1:8" ht="15.75">
      <c r="A5" s="387" t="s">
        <v>529</v>
      </c>
      <c r="B5" s="387"/>
      <c r="C5" s="387"/>
      <c r="D5" s="387"/>
      <c r="E5" s="387"/>
      <c r="F5" s="387"/>
      <c r="G5" s="390"/>
      <c r="H5" s="390"/>
    </row>
    <row r="6" spans="1:8">
      <c r="A6" s="119"/>
      <c r="B6" s="106"/>
      <c r="C6" s="106"/>
      <c r="D6" s="165"/>
      <c r="E6" s="166"/>
      <c r="F6" s="165"/>
      <c r="G6" s="165"/>
      <c r="H6" s="165"/>
    </row>
    <row r="7" spans="1:8" ht="25.5">
      <c r="A7" s="105" t="s">
        <v>94</v>
      </c>
      <c r="B7" s="105" t="s">
        <v>528</v>
      </c>
      <c r="C7" s="105" t="s">
        <v>527</v>
      </c>
      <c r="D7" s="163" t="s">
        <v>526</v>
      </c>
      <c r="E7" s="164" t="s">
        <v>525</v>
      </c>
      <c r="F7" s="163" t="s">
        <v>524</v>
      </c>
      <c r="G7" s="163" t="s">
        <v>523</v>
      </c>
      <c r="H7" s="163" t="s">
        <v>99</v>
      </c>
    </row>
    <row r="8" spans="1:8">
      <c r="A8" s="161" t="s">
        <v>522</v>
      </c>
      <c r="B8" s="137" t="str">
        <f t="shared" ref="B8:B39" si="0">IFERROR(IF(HLOOKUP($A8,FACTORPRESTACIONAL,2,0)="","",HLOOKUP($A8,FACTORPRESTACIONAL,2,0)),"")</f>
        <v>DIRECTOR DE OBRA</v>
      </c>
      <c r="C8" s="137" t="str">
        <f>IFERROR(IF(HLOOKUP($A8,FACTORPRESTACIONAL,2,0)="","",HLOOKUP($A8,FACTORPRESTACIONAL,3,0)),"")</f>
        <v>ADMÓN</v>
      </c>
      <c r="D8" s="150">
        <f>IFERROR(IF(HLOOKUP($A8,FACTORPRESTACIONAL,2,0)="","",HLOOKUP($A8,FACTORPRESTACIONAL,5,0)),"")</f>
        <v>6500000</v>
      </c>
      <c r="E8" s="149">
        <f t="shared" ref="E8:E39" si="1">IFERROR(IF(HLOOKUP($A8,FACTORPRESTACIONAL,2,0)="","",HLOOKUP($A8,FACTORPRESTACIONAL,26,0)),"")</f>
        <v>1.5</v>
      </c>
      <c r="F8" s="158">
        <f>IFERROR(IF(HLOOKUP($A8,FACTORPRESTACIONAL,2,0)="","",HLOOKUP($A8,FACTORPRESTACIONAL,24,0)),"")</f>
        <v>213699</v>
      </c>
      <c r="G8" s="158">
        <f>IFERROR(IF(HLOOKUP($A8,FACTORPRESTACIONAL,2,0)="","",HLOOKUP($A8,FACTORPRESTACIONAL,25,0)),"")</f>
        <v>106911</v>
      </c>
      <c r="H8" s="158">
        <f>IFERROR(F8+G8,"")</f>
        <v>320610</v>
      </c>
    </row>
    <row r="9" spans="1:8">
      <c r="A9" s="160" t="s">
        <v>521</v>
      </c>
      <c r="B9" s="137" t="str">
        <f t="shared" si="0"/>
        <v>DIRECTOR DE INTERVENTORÍA</v>
      </c>
      <c r="C9" s="137" t="str">
        <f t="shared" ref="C9:C39" si="2">IFERROR(IF(HLOOKUP($A9,FACTORPRESTACIONAL,2,0)="","",HLOOKUP($A9,FACTORPRESTACIONAL,3,0)),"")</f>
        <v>ADMÓN</v>
      </c>
      <c r="D9" s="150">
        <f t="shared" ref="D9:D39" si="3">IFERROR(IF(HLOOKUP($A9,FACTORPRESTACIONAL,2,0)="","",HLOOKUP($A9,FACTORPRESTACIONAL,5,0)),"")</f>
        <v>6500000</v>
      </c>
      <c r="E9" s="149">
        <f t="shared" si="1"/>
        <v>1.5</v>
      </c>
      <c r="F9" s="158">
        <f t="shared" ref="F9:F39" si="4">IFERROR(IF(HLOOKUP($A9,FACTORPRESTACIONAL,2,0)="","",HLOOKUP($A9,FACTORPRESTACIONAL,24,0)),"")</f>
        <v>213699</v>
      </c>
      <c r="G9" s="158">
        <f t="shared" ref="G9:G39" si="5">IFERROR(IF(HLOOKUP($A9,FACTORPRESTACIONAL,2,0)="","",HLOOKUP($A9,FACTORPRESTACIONAL,25,0)),"")</f>
        <v>106911</v>
      </c>
      <c r="H9" s="158">
        <f t="shared" ref="H9:H39" si="6">IFERROR(F9+G9,"")</f>
        <v>320610</v>
      </c>
    </row>
    <row r="10" spans="1:8">
      <c r="A10" s="160" t="s">
        <v>520</v>
      </c>
      <c r="B10" s="137" t="str">
        <f t="shared" si="0"/>
        <v>RESIDENTE DE OBRA</v>
      </c>
      <c r="C10" s="137" t="str">
        <f t="shared" si="2"/>
        <v>ADMÓN</v>
      </c>
      <c r="D10" s="150">
        <f t="shared" si="3"/>
        <v>3900000</v>
      </c>
      <c r="E10" s="149">
        <f t="shared" si="1"/>
        <v>1.51</v>
      </c>
      <c r="F10" s="158">
        <f t="shared" si="4"/>
        <v>128219</v>
      </c>
      <c r="G10" s="158">
        <f t="shared" si="5"/>
        <v>65112</v>
      </c>
      <c r="H10" s="158">
        <f t="shared" si="6"/>
        <v>193331</v>
      </c>
    </row>
    <row r="11" spans="1:8">
      <c r="A11" s="162" t="s">
        <v>519</v>
      </c>
      <c r="B11" s="137" t="str">
        <f t="shared" si="0"/>
        <v>RESIDENTE DE INTERVENTORÍA</v>
      </c>
      <c r="C11" s="137" t="str">
        <f t="shared" si="2"/>
        <v>ADMÓN</v>
      </c>
      <c r="D11" s="150">
        <f t="shared" si="3"/>
        <v>3900000</v>
      </c>
      <c r="E11" s="149">
        <f t="shared" si="1"/>
        <v>1.51</v>
      </c>
      <c r="F11" s="158">
        <f t="shared" si="4"/>
        <v>128219</v>
      </c>
      <c r="G11" s="158">
        <f t="shared" si="5"/>
        <v>65112</v>
      </c>
      <c r="H11" s="158">
        <f t="shared" si="6"/>
        <v>193331</v>
      </c>
    </row>
    <row r="12" spans="1:8">
      <c r="A12" s="162" t="s">
        <v>518</v>
      </c>
      <c r="B12" s="137" t="str">
        <f t="shared" si="0"/>
        <v>RESIDENTE AMBIENTAL</v>
      </c>
      <c r="C12" s="137" t="str">
        <f t="shared" si="2"/>
        <v>ADMÓN</v>
      </c>
      <c r="D12" s="150">
        <f t="shared" si="3"/>
        <v>3510000</v>
      </c>
      <c r="E12" s="149">
        <f t="shared" si="1"/>
        <v>1.51</v>
      </c>
      <c r="F12" s="158">
        <f t="shared" si="4"/>
        <v>115397</v>
      </c>
      <c r="G12" s="158">
        <f t="shared" si="5"/>
        <v>58842</v>
      </c>
      <c r="H12" s="158">
        <f t="shared" si="6"/>
        <v>174239</v>
      </c>
    </row>
    <row r="13" spans="1:8">
      <c r="A13" s="162" t="s">
        <v>517</v>
      </c>
      <c r="B13" s="137" t="str">
        <f t="shared" si="0"/>
        <v>RESIDENTE SOCIAL</v>
      </c>
      <c r="C13" s="137" t="str">
        <f t="shared" si="2"/>
        <v>ADMÓN</v>
      </c>
      <c r="D13" s="150">
        <f t="shared" si="3"/>
        <v>3900000</v>
      </c>
      <c r="E13" s="149">
        <f t="shared" si="1"/>
        <v>1.51</v>
      </c>
      <c r="F13" s="158">
        <f t="shared" si="4"/>
        <v>128219</v>
      </c>
      <c r="G13" s="158">
        <f t="shared" si="5"/>
        <v>65112</v>
      </c>
      <c r="H13" s="158">
        <f t="shared" si="6"/>
        <v>193331</v>
      </c>
    </row>
    <row r="14" spans="1:8">
      <c r="A14" s="162" t="s">
        <v>516</v>
      </c>
      <c r="B14" s="137" t="str">
        <f t="shared" si="0"/>
        <v>AUXILIAR DE RESIDENCIA</v>
      </c>
      <c r="C14" s="137" t="str">
        <f t="shared" si="2"/>
        <v>ADMÓN</v>
      </c>
      <c r="D14" s="150">
        <f t="shared" si="3"/>
        <v>2600000</v>
      </c>
      <c r="E14" s="149">
        <f t="shared" si="1"/>
        <v>1.62</v>
      </c>
      <c r="F14" s="158">
        <f t="shared" si="4"/>
        <v>85479</v>
      </c>
      <c r="G14" s="158">
        <f t="shared" si="5"/>
        <v>53178</v>
      </c>
      <c r="H14" s="158">
        <f t="shared" si="6"/>
        <v>138657</v>
      </c>
    </row>
    <row r="15" spans="1:8">
      <c r="A15" s="162" t="s">
        <v>515</v>
      </c>
      <c r="B15" s="137" t="str">
        <f t="shared" si="0"/>
        <v>TECNÓLOGO SST</v>
      </c>
      <c r="C15" s="137" t="str">
        <f t="shared" si="2"/>
        <v>ADMÓN</v>
      </c>
      <c r="D15" s="150">
        <f t="shared" si="3"/>
        <v>2990000</v>
      </c>
      <c r="E15" s="149">
        <f t="shared" si="1"/>
        <v>1.51</v>
      </c>
      <c r="F15" s="158">
        <f t="shared" si="4"/>
        <v>98301</v>
      </c>
      <c r="G15" s="158">
        <f t="shared" si="5"/>
        <v>50482</v>
      </c>
      <c r="H15" s="158">
        <f t="shared" si="6"/>
        <v>148783</v>
      </c>
    </row>
    <row r="16" spans="1:8">
      <c r="A16" s="162" t="s">
        <v>514</v>
      </c>
      <c r="B16" s="137" t="str">
        <f t="shared" si="0"/>
        <v>ASESOR LEGAL</v>
      </c>
      <c r="C16" s="137" t="str">
        <f t="shared" si="2"/>
        <v>ADMÓN</v>
      </c>
      <c r="D16" s="150">
        <f t="shared" si="3"/>
        <v>8710000</v>
      </c>
      <c r="E16" s="149">
        <f t="shared" si="1"/>
        <v>1.5</v>
      </c>
      <c r="F16" s="158">
        <f t="shared" si="4"/>
        <v>286356</v>
      </c>
      <c r="G16" s="158">
        <f t="shared" si="5"/>
        <v>142441</v>
      </c>
      <c r="H16" s="158">
        <f t="shared" si="6"/>
        <v>428797</v>
      </c>
    </row>
    <row r="17" spans="1:8">
      <c r="A17" s="162" t="s">
        <v>513</v>
      </c>
      <c r="B17" s="137" t="str">
        <f t="shared" si="0"/>
        <v>CONTADOR</v>
      </c>
      <c r="C17" s="137" t="str">
        <f t="shared" si="2"/>
        <v>ADMÓN</v>
      </c>
      <c r="D17" s="150">
        <f t="shared" si="3"/>
        <v>5980000</v>
      </c>
      <c r="E17" s="149">
        <f t="shared" si="1"/>
        <v>1.5</v>
      </c>
      <c r="F17" s="158">
        <f t="shared" si="4"/>
        <v>196603</v>
      </c>
      <c r="G17" s="158">
        <f t="shared" si="5"/>
        <v>98551</v>
      </c>
      <c r="H17" s="158">
        <f t="shared" si="6"/>
        <v>295154</v>
      </c>
    </row>
    <row r="18" spans="1:8">
      <c r="A18" s="162" t="s">
        <v>512</v>
      </c>
      <c r="B18" s="137" t="str">
        <f t="shared" si="0"/>
        <v>ALMACENISTA</v>
      </c>
      <c r="C18" s="137" t="str">
        <f t="shared" si="2"/>
        <v>ADMÓN</v>
      </c>
      <c r="D18" s="150">
        <f t="shared" si="3"/>
        <v>2405000</v>
      </c>
      <c r="E18" s="149">
        <f t="shared" si="1"/>
        <v>1.63</v>
      </c>
      <c r="F18" s="158">
        <f t="shared" si="4"/>
        <v>79068</v>
      </c>
      <c r="G18" s="158">
        <f t="shared" si="5"/>
        <v>50043</v>
      </c>
      <c r="H18" s="158">
        <f t="shared" si="6"/>
        <v>129111</v>
      </c>
    </row>
    <row r="19" spans="1:8">
      <c r="A19" s="162" t="s">
        <v>511</v>
      </c>
      <c r="B19" s="137" t="str">
        <f t="shared" si="0"/>
        <v>AUXILIAR DE ALMACÉN</v>
      </c>
      <c r="C19" s="137" t="str">
        <f t="shared" si="2"/>
        <v>ADMÓN</v>
      </c>
      <c r="D19" s="150">
        <f t="shared" si="3"/>
        <v>1885000</v>
      </c>
      <c r="E19" s="149">
        <f t="shared" si="1"/>
        <v>1.67</v>
      </c>
      <c r="F19" s="158">
        <f t="shared" si="4"/>
        <v>61973</v>
      </c>
      <c r="G19" s="158">
        <f t="shared" si="5"/>
        <v>41683</v>
      </c>
      <c r="H19" s="158">
        <f t="shared" si="6"/>
        <v>103656</v>
      </c>
    </row>
    <row r="20" spans="1:8">
      <c r="A20" s="162" t="s">
        <v>510</v>
      </c>
      <c r="B20" s="137" t="str">
        <f t="shared" si="0"/>
        <v>SECRETARIA</v>
      </c>
      <c r="C20" s="137" t="str">
        <f t="shared" si="2"/>
        <v>ADMÓN</v>
      </c>
      <c r="D20" s="150">
        <f t="shared" si="3"/>
        <v>1300000</v>
      </c>
      <c r="E20" s="149">
        <f t="shared" si="1"/>
        <v>1.76</v>
      </c>
      <c r="F20" s="158">
        <f t="shared" si="4"/>
        <v>42740</v>
      </c>
      <c r="G20" s="158">
        <f t="shared" si="5"/>
        <v>32278</v>
      </c>
      <c r="H20" s="158">
        <f t="shared" si="6"/>
        <v>75018</v>
      </c>
    </row>
    <row r="21" spans="1:8">
      <c r="A21" s="162" t="s">
        <v>509</v>
      </c>
      <c r="B21" s="137" t="str">
        <f t="shared" si="0"/>
        <v>MENSAJERO</v>
      </c>
      <c r="C21" s="137" t="str">
        <f t="shared" si="2"/>
        <v>ADMÓN</v>
      </c>
      <c r="D21" s="150">
        <f t="shared" si="3"/>
        <v>1300000</v>
      </c>
      <c r="E21" s="149">
        <f t="shared" si="1"/>
        <v>1.76</v>
      </c>
      <c r="F21" s="158">
        <f t="shared" si="4"/>
        <v>42740</v>
      </c>
      <c r="G21" s="158">
        <f t="shared" si="5"/>
        <v>32278</v>
      </c>
      <c r="H21" s="158">
        <f t="shared" si="6"/>
        <v>75018</v>
      </c>
    </row>
    <row r="22" spans="1:8">
      <c r="A22" s="162" t="s">
        <v>508</v>
      </c>
      <c r="B22" s="137" t="str">
        <f t="shared" si="0"/>
        <v>VIGILANTE</v>
      </c>
      <c r="C22" s="137" t="str">
        <f t="shared" si="2"/>
        <v>ADMÓN</v>
      </c>
      <c r="D22" s="150">
        <f t="shared" si="3"/>
        <v>1300000</v>
      </c>
      <c r="E22" s="149">
        <f t="shared" si="1"/>
        <v>1.76</v>
      </c>
      <c r="F22" s="158">
        <f t="shared" si="4"/>
        <v>42740</v>
      </c>
      <c r="G22" s="158">
        <f t="shared" si="5"/>
        <v>32278</v>
      </c>
      <c r="H22" s="158">
        <f t="shared" si="6"/>
        <v>75018</v>
      </c>
    </row>
    <row r="23" spans="1:8">
      <c r="A23" s="162" t="s">
        <v>507</v>
      </c>
      <c r="B23" s="137" t="str">
        <f t="shared" si="0"/>
        <v>TOPÓGRAFO</v>
      </c>
      <c r="C23" s="137" t="str">
        <f t="shared" si="2"/>
        <v>OBRA</v>
      </c>
      <c r="D23" s="150">
        <f t="shared" si="3"/>
        <v>6240000</v>
      </c>
      <c r="E23" s="149">
        <f t="shared" si="1"/>
        <v>1.5</v>
      </c>
      <c r="F23" s="158">
        <f t="shared" si="4"/>
        <v>205151</v>
      </c>
      <c r="G23" s="158">
        <f t="shared" si="5"/>
        <v>103475</v>
      </c>
      <c r="H23" s="158">
        <f t="shared" si="6"/>
        <v>308626</v>
      </c>
    </row>
    <row r="24" spans="1:8">
      <c r="A24" s="162" t="s">
        <v>506</v>
      </c>
      <c r="B24" s="137" t="str">
        <f t="shared" si="0"/>
        <v>CADENERO 1</v>
      </c>
      <c r="C24" s="137" t="str">
        <f t="shared" si="2"/>
        <v>OBRA</v>
      </c>
      <c r="D24" s="150">
        <f t="shared" si="3"/>
        <v>3055000</v>
      </c>
      <c r="E24" s="149">
        <f t="shared" si="1"/>
        <v>1.53</v>
      </c>
      <c r="F24" s="158">
        <f t="shared" si="4"/>
        <v>100438</v>
      </c>
      <c r="G24" s="158">
        <f t="shared" si="5"/>
        <v>53307</v>
      </c>
      <c r="H24" s="158">
        <f t="shared" si="6"/>
        <v>153745</v>
      </c>
    </row>
    <row r="25" spans="1:8">
      <c r="A25" s="162" t="s">
        <v>505</v>
      </c>
      <c r="B25" s="137" t="str">
        <f t="shared" si="0"/>
        <v>CADENERO 2</v>
      </c>
      <c r="C25" s="137" t="str">
        <f t="shared" si="2"/>
        <v>OBRA</v>
      </c>
      <c r="D25" s="150">
        <f t="shared" si="3"/>
        <v>1755000</v>
      </c>
      <c r="E25" s="149">
        <f t="shared" si="1"/>
        <v>1.7</v>
      </c>
      <c r="F25" s="158">
        <f t="shared" si="4"/>
        <v>57699</v>
      </c>
      <c r="G25" s="158">
        <f t="shared" si="5"/>
        <v>40337</v>
      </c>
      <c r="H25" s="158">
        <f t="shared" si="6"/>
        <v>98036</v>
      </c>
    </row>
    <row r="26" spans="1:8">
      <c r="A26" s="160" t="s">
        <v>504</v>
      </c>
      <c r="B26" s="137" t="str">
        <f t="shared" si="0"/>
        <v>MAESTRO PRIMERO</v>
      </c>
      <c r="C26" s="137" t="str">
        <f t="shared" si="2"/>
        <v>OBRA</v>
      </c>
      <c r="D26" s="150">
        <f t="shared" si="3"/>
        <v>3900000</v>
      </c>
      <c r="E26" s="149">
        <f t="shared" si="1"/>
        <v>1.51</v>
      </c>
      <c r="F26" s="158">
        <f t="shared" si="4"/>
        <v>128219</v>
      </c>
      <c r="G26" s="158">
        <f t="shared" si="5"/>
        <v>65856</v>
      </c>
      <c r="H26" s="158">
        <f t="shared" si="6"/>
        <v>194075</v>
      </c>
    </row>
    <row r="27" spans="1:8">
      <c r="A27" s="161" t="s">
        <v>503</v>
      </c>
      <c r="B27" s="137" t="str">
        <f t="shared" si="0"/>
        <v>MAESTRO SEGUNDO</v>
      </c>
      <c r="C27" s="137" t="str">
        <f t="shared" si="2"/>
        <v>OBRA</v>
      </c>
      <c r="D27" s="150">
        <f t="shared" si="3"/>
        <v>2990000</v>
      </c>
      <c r="E27" s="149">
        <f t="shared" si="1"/>
        <v>1.52</v>
      </c>
      <c r="F27" s="158">
        <f t="shared" si="4"/>
        <v>98301</v>
      </c>
      <c r="G27" s="158">
        <f t="shared" si="5"/>
        <v>51226</v>
      </c>
      <c r="H27" s="158">
        <f t="shared" si="6"/>
        <v>149527</v>
      </c>
    </row>
    <row r="28" spans="1:8">
      <c r="A28" s="160" t="s">
        <v>502</v>
      </c>
      <c r="B28" s="137" t="str">
        <f t="shared" si="0"/>
        <v>OFICIAL ELÉCTRICO</v>
      </c>
      <c r="C28" s="137" t="str">
        <f t="shared" si="2"/>
        <v>OBRA</v>
      </c>
      <c r="D28" s="150">
        <f t="shared" si="3"/>
        <v>3575000</v>
      </c>
      <c r="E28" s="149">
        <f t="shared" si="1"/>
        <v>1.52</v>
      </c>
      <c r="F28" s="158">
        <f t="shared" si="4"/>
        <v>117534</v>
      </c>
      <c r="G28" s="158">
        <f t="shared" si="5"/>
        <v>61667</v>
      </c>
      <c r="H28" s="158">
        <f t="shared" si="6"/>
        <v>179201</v>
      </c>
    </row>
    <row r="29" spans="1:8">
      <c r="A29" s="159" t="s">
        <v>501</v>
      </c>
      <c r="B29" s="137" t="str">
        <f t="shared" si="0"/>
        <v>AYUDANTE ELÉCTRICO</v>
      </c>
      <c r="C29" s="137" t="str">
        <f t="shared" si="2"/>
        <v>OBRA</v>
      </c>
      <c r="D29" s="150">
        <f t="shared" si="3"/>
        <v>1690000</v>
      </c>
      <c r="E29" s="149">
        <f t="shared" si="1"/>
        <v>1.71</v>
      </c>
      <c r="F29" s="158">
        <f t="shared" si="4"/>
        <v>55562</v>
      </c>
      <c r="G29" s="158">
        <f t="shared" si="5"/>
        <v>39292</v>
      </c>
      <c r="H29" s="158">
        <f t="shared" si="6"/>
        <v>94854</v>
      </c>
    </row>
    <row r="30" spans="1:8">
      <c r="A30" s="159" t="s">
        <v>500</v>
      </c>
      <c r="B30" s="137" t="str">
        <f t="shared" si="0"/>
        <v>OFICIAL PLOMERO</v>
      </c>
      <c r="C30" s="137" t="str">
        <f t="shared" si="2"/>
        <v>OBRA</v>
      </c>
      <c r="D30" s="150">
        <f t="shared" si="3"/>
        <v>2600000</v>
      </c>
      <c r="E30" s="149">
        <f t="shared" si="1"/>
        <v>1.63</v>
      </c>
      <c r="F30" s="158">
        <f t="shared" si="4"/>
        <v>85479</v>
      </c>
      <c r="G30" s="158">
        <f t="shared" si="5"/>
        <v>53923</v>
      </c>
      <c r="H30" s="158">
        <f t="shared" si="6"/>
        <v>139402</v>
      </c>
    </row>
    <row r="31" spans="1:8">
      <c r="A31" s="159" t="s">
        <v>499</v>
      </c>
      <c r="B31" s="137" t="str">
        <f t="shared" si="0"/>
        <v>AYUDANTE PLOMERO</v>
      </c>
      <c r="C31" s="137" t="str">
        <f t="shared" si="2"/>
        <v>OBRA</v>
      </c>
      <c r="D31" s="150">
        <f t="shared" si="3"/>
        <v>1560000</v>
      </c>
      <c r="E31" s="149">
        <f t="shared" si="1"/>
        <v>1.73</v>
      </c>
      <c r="F31" s="158">
        <f t="shared" si="4"/>
        <v>51288</v>
      </c>
      <c r="G31" s="158">
        <f t="shared" si="5"/>
        <v>37202</v>
      </c>
      <c r="H31" s="158">
        <f t="shared" si="6"/>
        <v>88490</v>
      </c>
    </row>
    <row r="32" spans="1:8">
      <c r="A32" s="159" t="s">
        <v>498</v>
      </c>
      <c r="B32" s="137" t="str">
        <f t="shared" si="0"/>
        <v>OFICIAL CARPINTERO</v>
      </c>
      <c r="C32" s="137" t="str">
        <f t="shared" si="2"/>
        <v>OBRA</v>
      </c>
      <c r="D32" s="150">
        <f t="shared" si="3"/>
        <v>2600000</v>
      </c>
      <c r="E32" s="149">
        <f t="shared" si="1"/>
        <v>1.63</v>
      </c>
      <c r="F32" s="158">
        <f t="shared" si="4"/>
        <v>85479</v>
      </c>
      <c r="G32" s="158">
        <f t="shared" si="5"/>
        <v>53923</v>
      </c>
      <c r="H32" s="158">
        <f t="shared" si="6"/>
        <v>139402</v>
      </c>
    </row>
    <row r="33" spans="1:8">
      <c r="A33" s="159" t="s">
        <v>497</v>
      </c>
      <c r="B33" s="137" t="str">
        <f t="shared" si="0"/>
        <v>AYUDANTE CARPINTERO</v>
      </c>
      <c r="C33" s="137" t="str">
        <f t="shared" si="2"/>
        <v>OBRA</v>
      </c>
      <c r="D33" s="150">
        <f t="shared" si="3"/>
        <v>1430000</v>
      </c>
      <c r="E33" s="149">
        <f t="shared" si="1"/>
        <v>1.75</v>
      </c>
      <c r="F33" s="158">
        <f t="shared" si="4"/>
        <v>47014</v>
      </c>
      <c r="G33" s="158">
        <f t="shared" si="5"/>
        <v>35112</v>
      </c>
      <c r="H33" s="158">
        <f t="shared" si="6"/>
        <v>82126</v>
      </c>
    </row>
    <row r="34" spans="1:8">
      <c r="A34" s="159" t="s">
        <v>496</v>
      </c>
      <c r="B34" s="137" t="str">
        <f t="shared" si="0"/>
        <v>OFICIAL PINTOR</v>
      </c>
      <c r="C34" s="137" t="str">
        <f t="shared" si="2"/>
        <v>OBRA</v>
      </c>
      <c r="D34" s="150">
        <f t="shared" si="3"/>
        <v>2600000</v>
      </c>
      <c r="E34" s="149">
        <f t="shared" si="1"/>
        <v>1.63</v>
      </c>
      <c r="F34" s="158">
        <f t="shared" si="4"/>
        <v>85479</v>
      </c>
      <c r="G34" s="158">
        <f t="shared" si="5"/>
        <v>53923</v>
      </c>
      <c r="H34" s="158">
        <f t="shared" si="6"/>
        <v>139402</v>
      </c>
    </row>
    <row r="35" spans="1:8">
      <c r="A35" s="159" t="s">
        <v>495</v>
      </c>
      <c r="B35" s="137" t="str">
        <f t="shared" si="0"/>
        <v>OFICIAL DE OBRA BLANCA</v>
      </c>
      <c r="C35" s="137" t="str">
        <f t="shared" si="2"/>
        <v>OBRA</v>
      </c>
      <c r="D35" s="150">
        <f t="shared" si="3"/>
        <v>2600000</v>
      </c>
      <c r="E35" s="149">
        <f t="shared" si="1"/>
        <v>1.63</v>
      </c>
      <c r="F35" s="158">
        <f t="shared" si="4"/>
        <v>85479</v>
      </c>
      <c r="G35" s="158">
        <f t="shared" si="5"/>
        <v>53923</v>
      </c>
      <c r="H35" s="158">
        <f t="shared" si="6"/>
        <v>139402</v>
      </c>
    </row>
    <row r="36" spans="1:8">
      <c r="A36" s="159" t="s">
        <v>494</v>
      </c>
      <c r="B36" s="137" t="str">
        <f t="shared" si="0"/>
        <v>OFICIAL DE OBRA NEGRA</v>
      </c>
      <c r="C36" s="137" t="str">
        <f t="shared" si="2"/>
        <v>OBRA</v>
      </c>
      <c r="D36" s="150">
        <f t="shared" si="3"/>
        <v>2600000</v>
      </c>
      <c r="E36" s="149">
        <f t="shared" si="1"/>
        <v>1.63</v>
      </c>
      <c r="F36" s="158">
        <f t="shared" si="4"/>
        <v>85479</v>
      </c>
      <c r="G36" s="158">
        <f t="shared" si="5"/>
        <v>53923</v>
      </c>
      <c r="H36" s="158">
        <f t="shared" si="6"/>
        <v>139402</v>
      </c>
    </row>
    <row r="37" spans="1:8">
      <c r="A37" s="159" t="s">
        <v>493</v>
      </c>
      <c r="B37" s="137" t="str">
        <f t="shared" si="0"/>
        <v>OFICIAL HIERRO</v>
      </c>
      <c r="C37" s="137" t="str">
        <f t="shared" si="2"/>
        <v>OBRA</v>
      </c>
      <c r="D37" s="150">
        <f t="shared" si="3"/>
        <v>2600000</v>
      </c>
      <c r="E37" s="149">
        <f t="shared" si="1"/>
        <v>1.63</v>
      </c>
      <c r="F37" s="158">
        <f t="shared" si="4"/>
        <v>85479</v>
      </c>
      <c r="G37" s="158">
        <f t="shared" si="5"/>
        <v>53923</v>
      </c>
      <c r="H37" s="158">
        <f t="shared" si="6"/>
        <v>139402</v>
      </c>
    </row>
    <row r="38" spans="1:8">
      <c r="A38" s="159" t="s">
        <v>492</v>
      </c>
      <c r="B38" s="137" t="str">
        <f t="shared" si="0"/>
        <v>AYUDANTE ENTENDIDO</v>
      </c>
      <c r="C38" s="137" t="str">
        <f t="shared" si="2"/>
        <v>OBRA</v>
      </c>
      <c r="D38" s="150">
        <f t="shared" si="3"/>
        <v>1690000</v>
      </c>
      <c r="E38" s="149">
        <f t="shared" si="1"/>
        <v>1.71</v>
      </c>
      <c r="F38" s="158">
        <f t="shared" si="4"/>
        <v>55562</v>
      </c>
      <c r="G38" s="158">
        <f t="shared" si="5"/>
        <v>39292</v>
      </c>
      <c r="H38" s="158">
        <f t="shared" si="6"/>
        <v>94854</v>
      </c>
    </row>
    <row r="39" spans="1:8">
      <c r="A39" s="159" t="s">
        <v>491</v>
      </c>
      <c r="B39" s="137" t="str">
        <f t="shared" si="0"/>
        <v>AYUDANTE RASO</v>
      </c>
      <c r="C39" s="137" t="str">
        <f t="shared" si="2"/>
        <v>OBRA</v>
      </c>
      <c r="D39" s="150">
        <f t="shared" si="3"/>
        <v>1430000</v>
      </c>
      <c r="E39" s="149">
        <f t="shared" si="1"/>
        <v>1.75</v>
      </c>
      <c r="F39" s="158">
        <f t="shared" si="4"/>
        <v>47014</v>
      </c>
      <c r="G39" s="158">
        <f t="shared" si="5"/>
        <v>35112</v>
      </c>
      <c r="H39" s="158">
        <f t="shared" si="6"/>
        <v>82126</v>
      </c>
    </row>
    <row r="40" spans="1:8">
      <c r="A40" s="159" t="s">
        <v>490</v>
      </c>
      <c r="B40" s="137" t="str">
        <f t="shared" ref="B40:B61" si="7">IFERROR(IF(HLOOKUP($A40,FACTORPRESTACIONAL,2,0)="","",HLOOKUP($A40,FACTORPRESTACIONAL,2,0)),"")</f>
        <v>OPERADOR EQUIPO LIVIANO</v>
      </c>
      <c r="C40" s="137" t="str">
        <f t="shared" ref="C40:C61" si="8">IFERROR(IF(HLOOKUP($A40,FACTORPRESTACIONAL,2,0)="","",HLOOKUP($A40,FACTORPRESTACIONAL,3,0)),"")</f>
        <v>OBRA</v>
      </c>
      <c r="D40" s="150">
        <f t="shared" ref="D40:D61" si="9">IFERROR(IF(HLOOKUP($A40,FACTORPRESTACIONAL,2,0)="","",HLOOKUP($A40,FACTORPRESTACIONAL,5,0)),"")</f>
        <v>1690000</v>
      </c>
      <c r="E40" s="149">
        <f t="shared" ref="E40:E61" si="10">IFERROR(IF(HLOOKUP($A40,FACTORPRESTACIONAL,2,0)="","",HLOOKUP($A40,FACTORPRESTACIONAL,26,0)),"")</f>
        <v>1.71</v>
      </c>
      <c r="F40" s="158">
        <f t="shared" ref="F40:F61" si="11">IFERROR(IF(HLOOKUP($A40,FACTORPRESTACIONAL,2,0)="","",HLOOKUP($A40,FACTORPRESTACIONAL,24,0)),"")</f>
        <v>55562</v>
      </c>
      <c r="G40" s="158">
        <f t="shared" ref="G40:G61" si="12">IFERROR(IF(HLOOKUP($A40,FACTORPRESTACIONAL,2,0)="","",HLOOKUP($A40,FACTORPRESTACIONAL,25,0)),"")</f>
        <v>39292</v>
      </c>
      <c r="H40" s="158">
        <f t="shared" ref="H40:H61" si="13">IFERROR(F40+G40,"")</f>
        <v>94854</v>
      </c>
    </row>
    <row r="41" spans="1:8">
      <c r="A41" s="159" t="s">
        <v>489</v>
      </c>
      <c r="B41" s="137" t="str">
        <f t="shared" si="7"/>
        <v>OPERADOR EQUIPO MEDIANO</v>
      </c>
      <c r="C41" s="137" t="str">
        <f t="shared" si="8"/>
        <v>OBRA</v>
      </c>
      <c r="D41" s="150">
        <f t="shared" si="9"/>
        <v>2925000</v>
      </c>
      <c r="E41" s="149">
        <f t="shared" si="10"/>
        <v>1.53</v>
      </c>
      <c r="F41" s="158">
        <f t="shared" si="11"/>
        <v>96164</v>
      </c>
      <c r="G41" s="158">
        <f t="shared" si="12"/>
        <v>51217</v>
      </c>
      <c r="H41" s="158">
        <f t="shared" si="13"/>
        <v>147381</v>
      </c>
    </row>
    <row r="42" spans="1:8">
      <c r="A42" s="159" t="s">
        <v>488</v>
      </c>
      <c r="B42" s="137" t="str">
        <f t="shared" si="7"/>
        <v>OPERADOR EQUIPO PESADO</v>
      </c>
      <c r="C42" s="137" t="str">
        <f t="shared" si="8"/>
        <v>OBRA</v>
      </c>
      <c r="D42" s="150">
        <f t="shared" si="9"/>
        <v>4160000</v>
      </c>
      <c r="E42" s="149">
        <f t="shared" si="10"/>
        <v>1.52</v>
      </c>
      <c r="F42" s="158">
        <f t="shared" si="11"/>
        <v>136767</v>
      </c>
      <c r="G42" s="158">
        <f t="shared" si="12"/>
        <v>71072</v>
      </c>
      <c r="H42" s="158">
        <f t="shared" si="13"/>
        <v>207839</v>
      </c>
    </row>
    <row r="43" spans="1:8">
      <c r="A43" s="159" t="s">
        <v>487</v>
      </c>
      <c r="B43" s="137" t="str">
        <f t="shared" si="7"/>
        <v>AUXILIAR HERRAMIENTA</v>
      </c>
      <c r="C43" s="137" t="str">
        <f t="shared" si="8"/>
        <v>OBRA</v>
      </c>
      <c r="D43" s="150">
        <f t="shared" si="9"/>
        <v>1300000</v>
      </c>
      <c r="E43" s="149">
        <f t="shared" si="10"/>
        <v>1.77</v>
      </c>
      <c r="F43" s="158">
        <f t="shared" si="11"/>
        <v>42740</v>
      </c>
      <c r="G43" s="158">
        <f t="shared" si="12"/>
        <v>33022</v>
      </c>
      <c r="H43" s="158">
        <f t="shared" si="13"/>
        <v>75762</v>
      </c>
    </row>
    <row r="44" spans="1:8">
      <c r="A44" s="159" t="s">
        <v>486</v>
      </c>
      <c r="B44" s="137" t="str">
        <f t="shared" si="7"/>
        <v>PATIERO</v>
      </c>
      <c r="C44" s="137" t="str">
        <f t="shared" si="8"/>
        <v>OBRA</v>
      </c>
      <c r="D44" s="150">
        <f t="shared" si="9"/>
        <v>1300000</v>
      </c>
      <c r="E44" s="149">
        <f t="shared" si="10"/>
        <v>1.77</v>
      </c>
      <c r="F44" s="158">
        <f t="shared" si="11"/>
        <v>42740</v>
      </c>
      <c r="G44" s="158">
        <f t="shared" si="12"/>
        <v>33022</v>
      </c>
      <c r="H44" s="158">
        <f t="shared" si="13"/>
        <v>75762</v>
      </c>
    </row>
    <row r="45" spans="1:8">
      <c r="A45" s="159" t="s">
        <v>485</v>
      </c>
      <c r="B45" s="137" t="str">
        <f t="shared" si="7"/>
        <v>AUXILIAR PARE-SIGA</v>
      </c>
      <c r="C45" s="137" t="str">
        <f t="shared" si="8"/>
        <v>OBRA</v>
      </c>
      <c r="D45" s="150">
        <f t="shared" si="9"/>
        <v>1300000</v>
      </c>
      <c r="E45" s="149">
        <f t="shared" si="10"/>
        <v>1.77</v>
      </c>
      <c r="F45" s="158">
        <f t="shared" si="11"/>
        <v>42740</v>
      </c>
      <c r="G45" s="158">
        <f t="shared" si="12"/>
        <v>33022</v>
      </c>
      <c r="H45" s="158">
        <f t="shared" si="13"/>
        <v>75762</v>
      </c>
    </row>
    <row r="46" spans="1:8">
      <c r="A46" s="159" t="s">
        <v>484</v>
      </c>
      <c r="B46" s="137" t="str">
        <f t="shared" si="7"/>
        <v>INGENIERO SIG</v>
      </c>
      <c r="C46" s="137" t="str">
        <f t="shared" si="8"/>
        <v>ADMÓN</v>
      </c>
      <c r="D46" s="150">
        <f t="shared" si="9"/>
        <v>6500000</v>
      </c>
      <c r="E46" s="149">
        <f t="shared" si="10"/>
        <v>1.5</v>
      </c>
      <c r="F46" s="158">
        <f t="shared" si="11"/>
        <v>213699</v>
      </c>
      <c r="G46" s="158">
        <f t="shared" si="12"/>
        <v>106911</v>
      </c>
      <c r="H46" s="158">
        <f t="shared" si="13"/>
        <v>320610</v>
      </c>
    </row>
    <row r="47" spans="1:8">
      <c r="A47" s="159" t="s">
        <v>483</v>
      </c>
      <c r="B47" s="137" t="str">
        <f t="shared" si="7"/>
        <v>TECNÓLOGO SIG</v>
      </c>
      <c r="C47" s="137" t="str">
        <f t="shared" si="8"/>
        <v>ADMÓN</v>
      </c>
      <c r="D47" s="150">
        <f t="shared" si="9"/>
        <v>2990000</v>
      </c>
      <c r="E47" s="149">
        <f t="shared" si="10"/>
        <v>1.51</v>
      </c>
      <c r="F47" s="158">
        <f t="shared" si="11"/>
        <v>98301</v>
      </c>
      <c r="G47" s="158">
        <f t="shared" si="12"/>
        <v>50482</v>
      </c>
      <c r="H47" s="158">
        <f t="shared" si="13"/>
        <v>148783</v>
      </c>
    </row>
    <row r="48" spans="1:8">
      <c r="A48" s="159" t="s">
        <v>482</v>
      </c>
      <c r="B48" s="137" t="str">
        <f t="shared" si="7"/>
        <v>DIRECTOR DE CONSULTORÍA</v>
      </c>
      <c r="C48" s="137" t="str">
        <f t="shared" si="8"/>
        <v>ADMÓN</v>
      </c>
      <c r="D48" s="150">
        <f t="shared" si="9"/>
        <v>8710000</v>
      </c>
      <c r="E48" s="149">
        <f t="shared" si="10"/>
        <v>1.5</v>
      </c>
      <c r="F48" s="158">
        <f t="shared" si="11"/>
        <v>286356</v>
      </c>
      <c r="G48" s="158">
        <f t="shared" si="12"/>
        <v>142441</v>
      </c>
      <c r="H48" s="158">
        <f t="shared" si="13"/>
        <v>428797</v>
      </c>
    </row>
    <row r="49" spans="1:8">
      <c r="A49" s="159" t="s">
        <v>481</v>
      </c>
      <c r="B49" s="137" t="str">
        <f t="shared" si="7"/>
        <v>DIBUJANTE</v>
      </c>
      <c r="C49" s="137" t="str">
        <f t="shared" si="8"/>
        <v>ADMÓN</v>
      </c>
      <c r="D49" s="150">
        <f t="shared" si="9"/>
        <v>2990000</v>
      </c>
      <c r="E49" s="149">
        <f t="shared" si="10"/>
        <v>1.51</v>
      </c>
      <c r="F49" s="158">
        <f t="shared" si="11"/>
        <v>98301</v>
      </c>
      <c r="G49" s="158">
        <f t="shared" si="12"/>
        <v>50482</v>
      </c>
      <c r="H49" s="158">
        <f t="shared" si="13"/>
        <v>148783</v>
      </c>
    </row>
    <row r="50" spans="1:8">
      <c r="A50" s="159" t="s">
        <v>480</v>
      </c>
      <c r="B50" s="137" t="str">
        <f t="shared" si="7"/>
        <v>INGENIERO ESPECIALISTA GEOTECNIA</v>
      </c>
      <c r="C50" s="137" t="str">
        <f t="shared" si="8"/>
        <v>ADMÓN</v>
      </c>
      <c r="D50" s="150">
        <f t="shared" si="9"/>
        <v>7800000</v>
      </c>
      <c r="E50" s="149">
        <f t="shared" si="10"/>
        <v>1.5</v>
      </c>
      <c r="F50" s="158">
        <f t="shared" si="11"/>
        <v>256438</v>
      </c>
      <c r="G50" s="158">
        <f t="shared" si="12"/>
        <v>127811</v>
      </c>
      <c r="H50" s="158">
        <f t="shared" si="13"/>
        <v>384249</v>
      </c>
    </row>
    <row r="51" spans="1:8">
      <c r="A51" s="159" t="s">
        <v>479</v>
      </c>
      <c r="B51" s="137" t="str">
        <f t="shared" si="7"/>
        <v>GEÓLOGO</v>
      </c>
      <c r="C51" s="137" t="str">
        <f t="shared" si="8"/>
        <v>ADMÓN</v>
      </c>
      <c r="D51" s="150">
        <f t="shared" si="9"/>
        <v>7150000</v>
      </c>
      <c r="E51" s="149">
        <f t="shared" si="10"/>
        <v>1.5</v>
      </c>
      <c r="F51" s="158">
        <f t="shared" si="11"/>
        <v>235068</v>
      </c>
      <c r="G51" s="158">
        <f t="shared" si="12"/>
        <v>117361</v>
      </c>
      <c r="H51" s="158">
        <f t="shared" si="13"/>
        <v>352429</v>
      </c>
    </row>
    <row r="52" spans="1:8">
      <c r="A52" s="159" t="s">
        <v>478</v>
      </c>
      <c r="B52" s="137" t="str">
        <f t="shared" si="7"/>
        <v xml:space="preserve">ARQUITECTO ESPECIALISTA URBANISMO </v>
      </c>
      <c r="C52" s="137" t="str">
        <f t="shared" si="8"/>
        <v>ADMÓN</v>
      </c>
      <c r="D52" s="150">
        <f t="shared" si="9"/>
        <v>7800000</v>
      </c>
      <c r="E52" s="149">
        <f t="shared" si="10"/>
        <v>1.5</v>
      </c>
      <c r="F52" s="158">
        <f t="shared" si="11"/>
        <v>256438</v>
      </c>
      <c r="G52" s="158">
        <f t="shared" si="12"/>
        <v>127811</v>
      </c>
      <c r="H52" s="158">
        <f t="shared" si="13"/>
        <v>384249</v>
      </c>
    </row>
    <row r="53" spans="1:8">
      <c r="A53" s="159" t="s">
        <v>477</v>
      </c>
      <c r="B53" s="137" t="str">
        <f t="shared" si="7"/>
        <v>ARQUITECTO ESPECIALISTA PAISAJISMO</v>
      </c>
      <c r="C53" s="137" t="str">
        <f t="shared" si="8"/>
        <v>ADMÓN</v>
      </c>
      <c r="D53" s="150">
        <f t="shared" si="9"/>
        <v>7800000</v>
      </c>
      <c r="E53" s="149">
        <f t="shared" si="10"/>
        <v>1.5</v>
      </c>
      <c r="F53" s="158">
        <f t="shared" si="11"/>
        <v>256438</v>
      </c>
      <c r="G53" s="158">
        <f t="shared" si="12"/>
        <v>127811</v>
      </c>
      <c r="H53" s="158">
        <f t="shared" si="13"/>
        <v>384249</v>
      </c>
    </row>
    <row r="54" spans="1:8">
      <c r="A54" s="159" t="s">
        <v>476</v>
      </c>
      <c r="B54" s="137" t="str">
        <f t="shared" si="7"/>
        <v>ARQUITECTO DISEÑADOR</v>
      </c>
      <c r="C54" s="137" t="str">
        <f t="shared" si="8"/>
        <v>ADMÓN</v>
      </c>
      <c r="D54" s="150">
        <f t="shared" si="9"/>
        <v>7150000</v>
      </c>
      <c r="E54" s="149">
        <f t="shared" si="10"/>
        <v>1.5</v>
      </c>
      <c r="F54" s="158">
        <f t="shared" si="11"/>
        <v>235068</v>
      </c>
      <c r="G54" s="158">
        <f t="shared" si="12"/>
        <v>117361</v>
      </c>
      <c r="H54" s="158">
        <f t="shared" si="13"/>
        <v>352429</v>
      </c>
    </row>
    <row r="55" spans="1:8">
      <c r="A55" s="159" t="s">
        <v>475</v>
      </c>
      <c r="B55" s="137" t="str">
        <f t="shared" si="7"/>
        <v>INGENIERO ESPECIALISTA ESTRUCTURAL</v>
      </c>
      <c r="C55" s="137" t="str">
        <f t="shared" si="8"/>
        <v>ADMÓN</v>
      </c>
      <c r="D55" s="150">
        <f t="shared" si="9"/>
        <v>7800000</v>
      </c>
      <c r="E55" s="149">
        <f t="shared" si="10"/>
        <v>1.5</v>
      </c>
      <c r="F55" s="158">
        <f t="shared" si="11"/>
        <v>256438</v>
      </c>
      <c r="G55" s="158">
        <f t="shared" si="12"/>
        <v>127811</v>
      </c>
      <c r="H55" s="158">
        <f t="shared" si="13"/>
        <v>384249</v>
      </c>
    </row>
    <row r="56" spans="1:8">
      <c r="A56" s="159" t="s">
        <v>474</v>
      </c>
      <c r="B56" s="137" t="str">
        <f t="shared" si="7"/>
        <v>INGENIERO REVISOR ESTRUCTURAL</v>
      </c>
      <c r="C56" s="137" t="str">
        <f t="shared" si="8"/>
        <v>ADMÓN</v>
      </c>
      <c r="D56" s="150">
        <f t="shared" si="9"/>
        <v>7800000</v>
      </c>
      <c r="E56" s="149">
        <f t="shared" si="10"/>
        <v>1.5</v>
      </c>
      <c r="F56" s="158">
        <f t="shared" si="11"/>
        <v>256438</v>
      </c>
      <c r="G56" s="158">
        <f t="shared" si="12"/>
        <v>127811</v>
      </c>
      <c r="H56" s="158">
        <f t="shared" si="13"/>
        <v>384249</v>
      </c>
    </row>
    <row r="57" spans="1:8">
      <c r="A57" s="159" t="s">
        <v>473</v>
      </c>
      <c r="B57" s="137" t="str">
        <f t="shared" si="7"/>
        <v>INGENIERO ESPECIALISTA HIDRÁULICO</v>
      </c>
      <c r="C57" s="137" t="str">
        <f t="shared" si="8"/>
        <v>ADMÓN</v>
      </c>
      <c r="D57" s="150">
        <f t="shared" si="9"/>
        <v>7800000</v>
      </c>
      <c r="E57" s="149">
        <f t="shared" si="10"/>
        <v>1.5</v>
      </c>
      <c r="F57" s="158">
        <f t="shared" si="11"/>
        <v>256438</v>
      </c>
      <c r="G57" s="158">
        <f t="shared" si="12"/>
        <v>127811</v>
      </c>
      <c r="H57" s="158">
        <f t="shared" si="13"/>
        <v>384249</v>
      </c>
    </row>
    <row r="58" spans="1:8">
      <c r="A58" s="159" t="s">
        <v>472</v>
      </c>
      <c r="B58" s="137" t="str">
        <f t="shared" si="7"/>
        <v>INGENIERO ELECTRICISTA</v>
      </c>
      <c r="C58" s="137" t="str">
        <f t="shared" si="8"/>
        <v>ADMÓN</v>
      </c>
      <c r="D58" s="150">
        <f t="shared" si="9"/>
        <v>7150000</v>
      </c>
      <c r="E58" s="149">
        <f t="shared" si="10"/>
        <v>1.5</v>
      </c>
      <c r="F58" s="158">
        <f t="shared" si="11"/>
        <v>235068</v>
      </c>
      <c r="G58" s="158">
        <f t="shared" si="12"/>
        <v>117361</v>
      </c>
      <c r="H58" s="158">
        <f t="shared" si="13"/>
        <v>352429</v>
      </c>
    </row>
    <row r="59" spans="1:8">
      <c r="A59" s="159" t="s">
        <v>471</v>
      </c>
      <c r="B59" s="137" t="str">
        <f t="shared" si="7"/>
        <v>INGENIERO AMBIENTAL</v>
      </c>
      <c r="C59" s="137" t="str">
        <f t="shared" si="8"/>
        <v>ADMÓN</v>
      </c>
      <c r="D59" s="150">
        <f t="shared" si="9"/>
        <v>7150000</v>
      </c>
      <c r="E59" s="149">
        <f t="shared" si="10"/>
        <v>1.5</v>
      </c>
      <c r="F59" s="158">
        <f t="shared" si="11"/>
        <v>235068</v>
      </c>
      <c r="G59" s="158">
        <f t="shared" si="12"/>
        <v>117361</v>
      </c>
      <c r="H59" s="158">
        <f t="shared" si="13"/>
        <v>352429</v>
      </c>
    </row>
    <row r="60" spans="1:8">
      <c r="A60" s="159" t="s">
        <v>470</v>
      </c>
      <c r="B60" s="137" t="str">
        <f t="shared" si="7"/>
        <v>INGENIERO FORESTAL</v>
      </c>
      <c r="C60" s="137" t="str">
        <f t="shared" si="8"/>
        <v>ADMÓN</v>
      </c>
      <c r="D60" s="150">
        <f t="shared" si="9"/>
        <v>7150000</v>
      </c>
      <c r="E60" s="149">
        <f t="shared" si="10"/>
        <v>1.5</v>
      </c>
      <c r="F60" s="158">
        <f t="shared" si="11"/>
        <v>235068</v>
      </c>
      <c r="G60" s="158">
        <f t="shared" si="12"/>
        <v>117361</v>
      </c>
      <c r="H60" s="158">
        <f t="shared" si="13"/>
        <v>352429</v>
      </c>
    </row>
    <row r="61" spans="1:8">
      <c r="A61" s="159" t="s">
        <v>469</v>
      </c>
      <c r="B61" s="137" t="str">
        <f t="shared" si="7"/>
        <v>TÉCNICO AMBIENTAL</v>
      </c>
      <c r="C61" s="137" t="str">
        <f t="shared" si="8"/>
        <v>ADMÓN</v>
      </c>
      <c r="D61" s="150">
        <f t="shared" si="9"/>
        <v>2600000</v>
      </c>
      <c r="E61" s="149">
        <f t="shared" si="10"/>
        <v>1.62</v>
      </c>
      <c r="F61" s="158">
        <f t="shared" si="11"/>
        <v>85479</v>
      </c>
      <c r="G61" s="158">
        <f t="shared" si="12"/>
        <v>53178</v>
      </c>
      <c r="H61" s="158">
        <f t="shared" si="13"/>
        <v>138657</v>
      </c>
    </row>
    <row r="70" spans="2:2">
      <c r="B70" s="3" t="s">
        <v>444</v>
      </c>
    </row>
    <row r="71" spans="2:2">
      <c r="B71" t="s">
        <v>139</v>
      </c>
    </row>
  </sheetData>
  <mergeCells count="5">
    <mergeCell ref="A1:F1"/>
    <mergeCell ref="G1:H5"/>
    <mergeCell ref="A2:F2"/>
    <mergeCell ref="A3:F3"/>
    <mergeCell ref="A5:F5"/>
  </mergeCells>
  <pageMargins left="0.7" right="0.7" top="0.75" bottom="0.75" header="0.3" footer="0.3"/>
  <pageSetup scale="62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O42"/>
  <sheetViews>
    <sheetView zoomScale="85" zoomScaleNormal="85" workbookViewId="0">
      <selection activeCell="M9" sqref="M9"/>
    </sheetView>
  </sheetViews>
  <sheetFormatPr baseColWidth="10" defaultRowHeight="15"/>
  <cols>
    <col min="5" max="5" width="14" customWidth="1"/>
    <col min="6" max="6" width="12.5703125" customWidth="1"/>
    <col min="8" max="8" width="16.28515625" customWidth="1"/>
    <col min="9" max="9" width="12.85546875" customWidth="1"/>
    <col min="10" max="11" width="13.140625" bestFit="1" customWidth="1"/>
    <col min="12" max="12" width="20.140625" customWidth="1"/>
    <col min="13" max="13" width="15.42578125" customWidth="1"/>
    <col min="14" max="14" width="13.140625" bestFit="1" customWidth="1"/>
  </cols>
  <sheetData>
    <row r="1" spans="2:15" ht="15.75" thickBot="1"/>
    <row r="2" spans="2:15" ht="15.75" thickBot="1">
      <c r="B2" s="7" t="s">
        <v>0</v>
      </c>
      <c r="C2" s="394" t="s">
        <v>13</v>
      </c>
      <c r="D2" s="394"/>
      <c r="E2" s="394"/>
      <c r="F2" s="394"/>
      <c r="G2" s="394"/>
      <c r="H2" s="394"/>
      <c r="I2" s="394"/>
      <c r="J2" s="7" t="s">
        <v>2</v>
      </c>
    </row>
    <row r="3" spans="2:15" ht="69.75" customHeight="1" thickBot="1">
      <c r="B3" s="13">
        <f>PRESUPUESTO!A6</f>
        <v>1.1000000000000001</v>
      </c>
      <c r="C3" s="395" t="str">
        <f>PRESUPUESTO!B6</f>
        <v>Transporte de Insumos para construccion para distancias de 0 a 2000 m medidos a partir de 100 m. en lomo de mula</v>
      </c>
      <c r="D3" s="395"/>
      <c r="E3" s="395"/>
      <c r="F3" s="395"/>
      <c r="G3" s="395"/>
      <c r="H3" s="395"/>
      <c r="I3" s="395"/>
      <c r="J3" s="13" t="str">
        <f>PRESUPUESTO!C6</f>
        <v>M3/KM</v>
      </c>
    </row>
    <row r="5" spans="2:15" ht="15.75" thickBot="1">
      <c r="B5" s="3" t="s">
        <v>26</v>
      </c>
    </row>
    <row r="6" spans="2:15" ht="15.75" thickBot="1">
      <c r="B6" s="396" t="s">
        <v>25</v>
      </c>
      <c r="C6" s="396"/>
      <c r="D6" s="396"/>
      <c r="E6" s="396"/>
      <c r="F6" s="12" t="s">
        <v>23</v>
      </c>
      <c r="G6" s="12" t="s">
        <v>24</v>
      </c>
      <c r="H6" s="12" t="s">
        <v>22</v>
      </c>
      <c r="I6" s="12" t="s">
        <v>20</v>
      </c>
      <c r="J6" s="12" t="s">
        <v>21</v>
      </c>
    </row>
    <row r="7" spans="2:15" ht="15.75" thickBot="1">
      <c r="B7" s="397"/>
      <c r="C7" s="392"/>
      <c r="D7" s="392"/>
      <c r="E7" s="393"/>
      <c r="F7" s="8"/>
      <c r="G7" s="8"/>
      <c r="H7" s="15"/>
      <c r="I7" s="9"/>
      <c r="J7" s="16"/>
    </row>
    <row r="8" spans="2:15" ht="15.75" thickBot="1">
      <c r="B8" s="391"/>
      <c r="C8" s="392"/>
      <c r="D8" s="392"/>
      <c r="E8" s="393"/>
      <c r="F8" s="8"/>
      <c r="G8" s="8"/>
      <c r="H8" s="15"/>
      <c r="I8" s="9"/>
      <c r="J8" s="16"/>
    </row>
    <row r="9" spans="2:15" ht="15.75" thickBot="1">
      <c r="B9" s="391"/>
      <c r="C9" s="392"/>
      <c r="D9" s="392"/>
      <c r="E9" s="393"/>
      <c r="F9" s="8"/>
      <c r="G9" s="8"/>
      <c r="H9" s="27"/>
      <c r="I9" s="9"/>
      <c r="J9" s="16"/>
      <c r="L9" s="24"/>
      <c r="N9" s="24"/>
    </row>
    <row r="10" spans="2:15" ht="15.75" thickBot="1">
      <c r="I10" s="10" t="s">
        <v>41</v>
      </c>
      <c r="J10" s="17">
        <f>ROUND(SUM(J7:J9),0)</f>
        <v>0</v>
      </c>
    </row>
    <row r="11" spans="2:15" ht="15.75" thickBot="1">
      <c r="B11" s="3" t="s">
        <v>27</v>
      </c>
    </row>
    <row r="12" spans="2:15" ht="15.75" thickBot="1">
      <c r="B12" s="396" t="s">
        <v>25</v>
      </c>
      <c r="C12" s="396"/>
      <c r="D12" s="396"/>
      <c r="E12" s="396"/>
      <c r="F12" s="396"/>
      <c r="G12" s="12" t="s">
        <v>28</v>
      </c>
      <c r="H12" s="12" t="s">
        <v>29</v>
      </c>
      <c r="I12" s="12" t="s">
        <v>30</v>
      </c>
      <c r="J12" s="12" t="s">
        <v>21</v>
      </c>
      <c r="L12" s="404" t="s">
        <v>837</v>
      </c>
      <c r="M12" s="404"/>
      <c r="N12" s="404"/>
      <c r="O12" s="404"/>
    </row>
    <row r="13" spans="2:15" ht="15.75" thickBot="1">
      <c r="B13" s="391"/>
      <c r="C13" s="392"/>
      <c r="D13" s="392"/>
      <c r="E13" s="392"/>
      <c r="F13" s="393"/>
      <c r="G13" s="18"/>
      <c r="I13" s="265"/>
      <c r="J13" s="14"/>
    </row>
    <row r="14" spans="2:15" ht="15.75" thickBot="1">
      <c r="B14" s="391"/>
      <c r="C14" s="392"/>
      <c r="D14" s="392"/>
      <c r="E14" s="392"/>
      <c r="F14" s="393"/>
      <c r="G14" s="18"/>
      <c r="H14" s="8"/>
      <c r="I14" s="14"/>
      <c r="J14" s="14"/>
      <c r="L14" s="3" t="s">
        <v>838</v>
      </c>
      <c r="M14" t="s">
        <v>839</v>
      </c>
      <c r="N14" s="5">
        <v>25000</v>
      </c>
    </row>
    <row r="15" spans="2:15" ht="15.75" thickBot="1">
      <c r="B15" s="391"/>
      <c r="C15" s="392"/>
      <c r="D15" s="392"/>
      <c r="E15" s="392"/>
      <c r="F15" s="393"/>
      <c r="G15" s="18"/>
      <c r="H15" s="8"/>
      <c r="I15" s="14"/>
      <c r="J15" s="14"/>
      <c r="L15" s="3" t="s">
        <v>840</v>
      </c>
      <c r="M15" t="s">
        <v>841</v>
      </c>
      <c r="N15" t="s">
        <v>842</v>
      </c>
    </row>
    <row r="16" spans="2:15" ht="15.75" thickBot="1">
      <c r="B16" s="391"/>
      <c r="C16" s="392"/>
      <c r="D16" s="392"/>
      <c r="E16" s="392"/>
      <c r="F16" s="393"/>
      <c r="G16" s="18"/>
      <c r="H16" s="8"/>
      <c r="I16" s="14"/>
      <c r="J16" s="14"/>
    </row>
    <row r="17" spans="2:15" ht="15.75" thickBot="1">
      <c r="B17" s="391"/>
      <c r="C17" s="392"/>
      <c r="D17" s="392"/>
      <c r="E17" s="392"/>
      <c r="F17" s="393"/>
      <c r="G17" s="18"/>
      <c r="H17" s="8"/>
      <c r="I17" s="14"/>
      <c r="J17" s="14"/>
      <c r="L17" s="300" t="s">
        <v>843</v>
      </c>
      <c r="M17" s="301"/>
      <c r="N17" s="301" t="s">
        <v>844</v>
      </c>
      <c r="O17" s="302"/>
    </row>
    <row r="18" spans="2:15" ht="15.75" thickBot="1">
      <c r="B18" s="391"/>
      <c r="C18" s="392"/>
      <c r="D18" s="392"/>
      <c r="E18" s="392"/>
      <c r="F18" s="393"/>
      <c r="G18" s="18"/>
      <c r="H18" s="8"/>
      <c r="I18" s="14"/>
      <c r="J18" s="14"/>
      <c r="L18" s="303" t="s">
        <v>842</v>
      </c>
      <c r="M18" s="304"/>
      <c r="N18" s="305" t="s">
        <v>845</v>
      </c>
      <c r="O18" s="306"/>
    </row>
    <row r="19" spans="2:15" ht="15.75" thickBot="1">
      <c r="I19" s="10" t="s">
        <v>41</v>
      </c>
      <c r="J19" s="22">
        <f>ROUND(SUM(J13:J18),0)</f>
        <v>0</v>
      </c>
    </row>
    <row r="20" spans="2:15" ht="15.75" thickBot="1">
      <c r="B20" s="3" t="s">
        <v>46</v>
      </c>
      <c r="I20" s="10"/>
      <c r="J20" s="21"/>
      <c r="L20" s="272" t="s">
        <v>846</v>
      </c>
      <c r="M20" s="272" t="s">
        <v>847</v>
      </c>
      <c r="N20" s="261">
        <v>20000</v>
      </c>
    </row>
    <row r="21" spans="2:15" ht="30.75" thickBot="1">
      <c r="B21" s="398" t="s">
        <v>25</v>
      </c>
      <c r="C21" s="399"/>
      <c r="D21" s="399"/>
      <c r="E21" s="400"/>
      <c r="F21" s="11" t="s">
        <v>47</v>
      </c>
      <c r="G21" s="12" t="s">
        <v>48</v>
      </c>
      <c r="H21" s="11" t="s">
        <v>49</v>
      </c>
      <c r="I21" s="12" t="s">
        <v>50</v>
      </c>
      <c r="J21" s="12" t="s">
        <v>21</v>
      </c>
      <c r="L21" s="30"/>
    </row>
    <row r="22" spans="2:15" ht="15.75" thickBot="1">
      <c r="B22" s="391"/>
      <c r="C22" s="392"/>
      <c r="D22" s="392"/>
      <c r="E22" s="393"/>
      <c r="F22" s="8"/>
      <c r="G22" s="8"/>
      <c r="H22" s="8"/>
      <c r="I22" s="23"/>
      <c r="J22" s="14"/>
      <c r="L22" t="s">
        <v>848</v>
      </c>
      <c r="M22" s="267">
        <f>N20*25</f>
        <v>500000</v>
      </c>
      <c r="N22" t="s">
        <v>849</v>
      </c>
    </row>
    <row r="23" spans="2:15" ht="15.75" thickBot="1">
      <c r="B23" s="401" t="s">
        <v>890</v>
      </c>
      <c r="C23" s="402"/>
      <c r="D23" s="402"/>
      <c r="E23" s="403"/>
      <c r="F23" s="8">
        <f>0.04*25</f>
        <v>1</v>
      </c>
      <c r="G23" s="8">
        <v>1</v>
      </c>
      <c r="H23" s="26">
        <f>F23*G23</f>
        <v>1</v>
      </c>
      <c r="I23" s="23">
        <v>166667</v>
      </c>
      <c r="J23" s="14">
        <f>ROUND(H23*I23,0)</f>
        <v>166667</v>
      </c>
    </row>
    <row r="24" spans="2:15" ht="15.75" thickBot="1">
      <c r="B24" s="391"/>
      <c r="C24" s="392"/>
      <c r="D24" s="392"/>
      <c r="E24" s="393"/>
      <c r="F24" s="8"/>
      <c r="G24" s="8"/>
      <c r="H24" s="8"/>
      <c r="I24" s="23"/>
      <c r="J24" s="14">
        <f>ROUND(H24*I24,0)</f>
        <v>0</v>
      </c>
    </row>
    <row r="25" spans="2:15" ht="15.75" thickBot="1">
      <c r="I25" s="10" t="s">
        <v>41</v>
      </c>
      <c r="J25" s="22">
        <f>SUM(J22:J24)</f>
        <v>166667</v>
      </c>
      <c r="L25" t="s">
        <v>850</v>
      </c>
    </row>
    <row r="26" spans="2:15" ht="15.75" thickBot="1">
      <c r="B26" s="3" t="s">
        <v>31</v>
      </c>
      <c r="L26" s="24" t="s">
        <v>851</v>
      </c>
      <c r="M26" t="s">
        <v>852</v>
      </c>
      <c r="N26" t="s">
        <v>853</v>
      </c>
    </row>
    <row r="27" spans="2:15" ht="30.75" thickBot="1">
      <c r="B27" s="398" t="s">
        <v>25</v>
      </c>
      <c r="C27" s="399"/>
      <c r="D27" s="399"/>
      <c r="E27" s="399"/>
      <c r="F27" s="400"/>
      <c r="G27" s="12" t="s">
        <v>32</v>
      </c>
      <c r="H27" s="11" t="s">
        <v>33</v>
      </c>
      <c r="I27" s="12" t="s">
        <v>20</v>
      </c>
      <c r="J27" s="12" t="s">
        <v>21</v>
      </c>
      <c r="L27" s="30">
        <v>500000</v>
      </c>
      <c r="M27">
        <v>3</v>
      </c>
      <c r="N27" s="307">
        <f>L27/M27</f>
        <v>166666.66666666666</v>
      </c>
    </row>
    <row r="28" spans="2:15" ht="15.75" thickBot="1">
      <c r="B28" s="391"/>
      <c r="C28" s="392"/>
      <c r="D28" s="392"/>
      <c r="E28" s="392"/>
      <c r="F28" s="393"/>
      <c r="G28" s="16"/>
      <c r="H28" s="16"/>
      <c r="I28" s="8"/>
      <c r="J28" s="16"/>
    </row>
    <row r="29" spans="2:15" ht="15.75" thickBot="1">
      <c r="B29" s="391"/>
      <c r="C29" s="392"/>
      <c r="D29" s="392"/>
      <c r="E29" s="392"/>
      <c r="F29" s="393"/>
      <c r="G29" s="16"/>
      <c r="H29" s="16"/>
      <c r="I29" s="8"/>
      <c r="J29" s="16"/>
    </row>
    <row r="30" spans="2:15" ht="15.75" thickBot="1">
      <c r="B30" s="391"/>
      <c r="C30" s="392"/>
      <c r="D30" s="392"/>
      <c r="E30" s="392"/>
      <c r="F30" s="393"/>
      <c r="G30" s="16"/>
      <c r="H30" s="16"/>
      <c r="I30" s="8"/>
      <c r="J30" s="16"/>
    </row>
    <row r="31" spans="2:15" ht="15.75" thickBot="1">
      <c r="G31" s="24"/>
      <c r="I31" s="10" t="s">
        <v>41</v>
      </c>
      <c r="J31" s="19">
        <f>SUM(J28:J30)</f>
        <v>0</v>
      </c>
    </row>
    <row r="32" spans="2:15" ht="15.75" thickBot="1"/>
    <row r="33" spans="2:13" ht="15.75" thickBot="1">
      <c r="I33" s="10" t="s">
        <v>42</v>
      </c>
      <c r="J33" s="28">
        <f>SUM(J10,J19,J25,J31)</f>
        <v>166667</v>
      </c>
      <c r="L33" s="24"/>
    </row>
    <row r="34" spans="2:13" ht="15.75" thickBot="1">
      <c r="B34" s="3" t="s">
        <v>34</v>
      </c>
    </row>
    <row r="35" spans="2:13" ht="15.75" thickBot="1">
      <c r="B35" s="408" t="s">
        <v>25</v>
      </c>
      <c r="C35" s="409"/>
      <c r="D35" s="409"/>
      <c r="E35" s="409"/>
      <c r="F35" s="409"/>
      <c r="G35" s="409"/>
      <c r="H35" s="410"/>
      <c r="I35" s="7" t="s">
        <v>35</v>
      </c>
      <c r="J35" s="7" t="s">
        <v>36</v>
      </c>
      <c r="M35" s="29"/>
    </row>
    <row r="36" spans="2:13" ht="15.75" thickBot="1">
      <c r="B36" s="405" t="s">
        <v>37</v>
      </c>
      <c r="C36" s="406"/>
      <c r="D36" s="406"/>
      <c r="E36" s="406"/>
      <c r="F36" s="406"/>
      <c r="G36" s="406"/>
      <c r="H36" s="407"/>
      <c r="I36" s="20">
        <v>0.25</v>
      </c>
      <c r="J36" s="16">
        <f>ROUND(I36*$J$33,0)</f>
        <v>41667</v>
      </c>
    </row>
    <row r="37" spans="2:13" ht="15.75" thickBot="1">
      <c r="B37" s="405" t="s">
        <v>39</v>
      </c>
      <c r="C37" s="406"/>
      <c r="D37" s="406"/>
      <c r="E37" s="406"/>
      <c r="F37" s="406"/>
      <c r="G37" s="406"/>
      <c r="H37" s="407"/>
      <c r="I37" s="20">
        <v>0.05</v>
      </c>
      <c r="J37" s="16">
        <f>ROUND(I37*$J$33,0)</f>
        <v>8333</v>
      </c>
    </row>
    <row r="38" spans="2:13" ht="15.75" thickBot="1">
      <c r="B38" s="405" t="s">
        <v>38</v>
      </c>
      <c r="C38" s="406"/>
      <c r="D38" s="406"/>
      <c r="E38" s="406"/>
      <c r="F38" s="406"/>
      <c r="G38" s="406"/>
      <c r="H38" s="407"/>
      <c r="I38" s="20"/>
      <c r="J38" s="16">
        <f>ROUND(I38*$J$33,0)</f>
        <v>0</v>
      </c>
    </row>
    <row r="39" spans="2:13" ht="15.75" thickBot="1">
      <c r="B39" s="405" t="s">
        <v>40</v>
      </c>
      <c r="C39" s="406"/>
      <c r="D39" s="406"/>
      <c r="E39" s="406"/>
      <c r="F39" s="406"/>
      <c r="G39" s="406"/>
      <c r="H39" s="407"/>
      <c r="I39" s="20">
        <f>SUM(I36:I38)</f>
        <v>0.3</v>
      </c>
      <c r="J39" s="16">
        <f>ROUND(I39*$J$33,0)</f>
        <v>50000</v>
      </c>
    </row>
    <row r="40" spans="2:13" ht="15.75" thickBot="1">
      <c r="H40" s="10" t="s">
        <v>41</v>
      </c>
      <c r="I40" s="20">
        <f>I39</f>
        <v>0.3</v>
      </c>
      <c r="J40" s="16">
        <f>J39</f>
        <v>50000</v>
      </c>
    </row>
    <row r="41" spans="2:13" ht="15.75" thickBot="1"/>
    <row r="42" spans="2:13" ht="15.75" thickBot="1">
      <c r="I42" s="10" t="s">
        <v>43</v>
      </c>
      <c r="J42" s="19">
        <f>ROUND(SUM(J33,J40),0)</f>
        <v>216667</v>
      </c>
    </row>
  </sheetData>
  <mergeCells count="27">
    <mergeCell ref="L12:O12"/>
    <mergeCell ref="B38:H38"/>
    <mergeCell ref="B39:H39"/>
    <mergeCell ref="B28:F28"/>
    <mergeCell ref="B29:F29"/>
    <mergeCell ref="B30:F30"/>
    <mergeCell ref="B35:H35"/>
    <mergeCell ref="B36:H36"/>
    <mergeCell ref="B37:H37"/>
    <mergeCell ref="B27:F27"/>
    <mergeCell ref="B12:F12"/>
    <mergeCell ref="B13:F13"/>
    <mergeCell ref="B14:F14"/>
    <mergeCell ref="B15:F15"/>
    <mergeCell ref="B16:F16"/>
    <mergeCell ref="B17:F17"/>
    <mergeCell ref="B18:F18"/>
    <mergeCell ref="B21:E21"/>
    <mergeCell ref="B22:E22"/>
    <mergeCell ref="B23:E23"/>
    <mergeCell ref="B24:E24"/>
    <mergeCell ref="B9:E9"/>
    <mergeCell ref="C2:I2"/>
    <mergeCell ref="C3:I3"/>
    <mergeCell ref="B6:E6"/>
    <mergeCell ref="B7:E7"/>
    <mergeCell ref="B8:E8"/>
  </mergeCells>
  <pageMargins left="0.7" right="0.7" top="0.75" bottom="0.75" header="0.3" footer="0.3"/>
  <pageSetup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N41"/>
  <sheetViews>
    <sheetView topLeftCell="A16" workbookViewId="0">
      <selection activeCell="M26" sqref="M26"/>
    </sheetView>
  </sheetViews>
  <sheetFormatPr baseColWidth="10" defaultRowHeight="15"/>
  <cols>
    <col min="5" max="5" width="14" customWidth="1"/>
    <col min="6" max="6" width="12.5703125" customWidth="1"/>
    <col min="8" max="8" width="16.28515625" customWidth="1"/>
    <col min="9" max="9" width="12.85546875" customWidth="1"/>
    <col min="10" max="10" width="14.5703125" customWidth="1"/>
    <col min="11" max="12" width="13.140625" bestFit="1" customWidth="1"/>
    <col min="14" max="14" width="13.140625" bestFit="1" customWidth="1"/>
  </cols>
  <sheetData>
    <row r="1" spans="2:14" ht="15.75" thickBot="1"/>
    <row r="2" spans="2:14" ht="15.75" thickBot="1">
      <c r="B2" s="7" t="s">
        <v>0</v>
      </c>
      <c r="C2" s="394" t="s">
        <v>13</v>
      </c>
      <c r="D2" s="394"/>
      <c r="E2" s="394"/>
      <c r="F2" s="394"/>
      <c r="G2" s="394"/>
      <c r="H2" s="394"/>
      <c r="I2" s="394"/>
      <c r="J2" s="7" t="s">
        <v>2</v>
      </c>
    </row>
    <row r="3" spans="2:14" ht="69.75" customHeight="1" thickBot="1">
      <c r="B3" s="13">
        <f>PRESUPUESTO!A7</f>
        <v>1.2</v>
      </c>
      <c r="C3" s="411" t="str">
        <f>PRESUPUESTO!B7</f>
        <v>Transporte de materiales e insumos de construccion para distancias de 0- 70km - desde zona urbana hasta vereda la argelia.</v>
      </c>
      <c r="D3" s="411"/>
      <c r="E3" s="411"/>
      <c r="F3" s="411"/>
      <c r="G3" s="411"/>
      <c r="H3" s="411"/>
      <c r="I3" s="411"/>
      <c r="J3" s="13" t="str">
        <f>PRESUPUESTO!C7</f>
        <v>M3/KM</v>
      </c>
    </row>
    <row r="5" spans="2:14" ht="15.75" thickBot="1">
      <c r="B5" s="3" t="s">
        <v>26</v>
      </c>
    </row>
    <row r="6" spans="2:14" ht="15.75" thickBot="1">
      <c r="B6" s="396" t="s">
        <v>25</v>
      </c>
      <c r="C6" s="396"/>
      <c r="D6" s="396"/>
      <c r="E6" s="396"/>
      <c r="F6" s="12" t="s">
        <v>23</v>
      </c>
      <c r="G6" s="12" t="s">
        <v>24</v>
      </c>
      <c r="H6" s="12" t="s">
        <v>22</v>
      </c>
      <c r="I6" s="12" t="s">
        <v>20</v>
      </c>
      <c r="J6" s="12" t="s">
        <v>21</v>
      </c>
    </row>
    <row r="7" spans="2:14" ht="28.15" customHeight="1" thickBot="1">
      <c r="B7" s="397"/>
      <c r="C7" s="392"/>
      <c r="D7" s="392"/>
      <c r="E7" s="393"/>
      <c r="F7" s="8"/>
      <c r="G7" s="8"/>
      <c r="H7" s="15"/>
      <c r="I7" s="9"/>
      <c r="J7" s="16"/>
    </row>
    <row r="8" spans="2:14" ht="27" customHeight="1" thickBot="1">
      <c r="B8" s="397"/>
      <c r="C8" s="392"/>
      <c r="D8" s="392"/>
      <c r="E8" s="393"/>
      <c r="F8" s="8"/>
      <c r="G8" s="8"/>
      <c r="H8" s="15"/>
      <c r="I8" s="9"/>
      <c r="J8" s="16"/>
    </row>
    <row r="9" spans="2:14" ht="34.15" customHeight="1" thickBot="1">
      <c r="B9" s="397"/>
      <c r="C9" s="392"/>
      <c r="D9" s="392"/>
      <c r="E9" s="393"/>
      <c r="F9" s="8"/>
      <c r="G9" s="8"/>
      <c r="H9" s="15"/>
      <c r="I9" s="9"/>
      <c r="J9" s="16"/>
      <c r="L9" s="24"/>
    </row>
    <row r="10" spans="2:14" ht="15.75" thickBot="1">
      <c r="B10" s="391"/>
      <c r="C10" s="392"/>
      <c r="D10" s="392"/>
      <c r="E10" s="393"/>
      <c r="F10" s="8"/>
      <c r="G10" s="8"/>
      <c r="H10" s="15"/>
      <c r="I10" s="9"/>
      <c r="J10" s="16"/>
    </row>
    <row r="11" spans="2:14" ht="15.75" thickBot="1">
      <c r="B11" s="391"/>
      <c r="C11" s="392"/>
      <c r="D11" s="392"/>
      <c r="E11" s="393"/>
      <c r="F11" s="8"/>
      <c r="G11" s="8"/>
      <c r="H11" s="27"/>
      <c r="I11" s="9"/>
      <c r="J11" s="16"/>
      <c r="L11" s="24"/>
      <c r="N11" s="24"/>
    </row>
    <row r="12" spans="2:14" ht="15.75" thickBot="1">
      <c r="I12" s="10" t="s">
        <v>41</v>
      </c>
      <c r="J12" s="17">
        <f>ROUND(SUM(J7:J11),0)</f>
        <v>0</v>
      </c>
    </row>
    <row r="13" spans="2:14" ht="15.75" thickBot="1">
      <c r="B13" s="3" t="s">
        <v>27</v>
      </c>
    </row>
    <row r="14" spans="2:14" ht="15.75" thickBot="1">
      <c r="B14" s="396" t="s">
        <v>25</v>
      </c>
      <c r="C14" s="396"/>
      <c r="D14" s="396"/>
      <c r="E14" s="396"/>
      <c r="F14" s="396"/>
      <c r="G14" s="12" t="s">
        <v>28</v>
      </c>
      <c r="H14" s="12" t="s">
        <v>29</v>
      </c>
      <c r="I14" s="12" t="s">
        <v>30</v>
      </c>
      <c r="J14" s="12" t="s">
        <v>21</v>
      </c>
    </row>
    <row r="15" spans="2:14" ht="15.75" thickBot="1">
      <c r="B15" s="391"/>
      <c r="C15" s="392"/>
      <c r="D15" s="392"/>
      <c r="E15" s="392"/>
      <c r="F15" s="393"/>
      <c r="G15" s="18"/>
      <c r="I15" s="14"/>
      <c r="J15" s="14"/>
    </row>
    <row r="16" spans="2:14" ht="15.75" thickBot="1">
      <c r="B16" s="391"/>
      <c r="C16" s="392"/>
      <c r="D16" s="392"/>
      <c r="E16" s="392"/>
      <c r="F16" s="393"/>
      <c r="G16" s="18"/>
      <c r="H16" s="8"/>
      <c r="I16" s="14"/>
      <c r="J16" s="14"/>
    </row>
    <row r="17" spans="2:12" ht="15.75" thickBot="1">
      <c r="B17" s="391"/>
      <c r="C17" s="392"/>
      <c r="D17" s="392"/>
      <c r="E17" s="392"/>
      <c r="F17" s="393"/>
      <c r="G17" s="18"/>
      <c r="H17" s="8"/>
      <c r="I17" s="14"/>
      <c r="J17" s="14"/>
    </row>
    <row r="18" spans="2:12" ht="15.75" thickBot="1">
      <c r="I18" s="10" t="s">
        <v>41</v>
      </c>
      <c r="J18" s="22">
        <f>ROUND(SUM(J15:J17),0)</f>
        <v>0</v>
      </c>
    </row>
    <row r="19" spans="2:12" ht="15.75" thickBot="1">
      <c r="B19" s="3" t="s">
        <v>46</v>
      </c>
      <c r="I19" s="10"/>
      <c r="J19" s="21"/>
    </row>
    <row r="20" spans="2:12" ht="30.75" thickBot="1">
      <c r="B20" s="398" t="s">
        <v>25</v>
      </c>
      <c r="C20" s="399"/>
      <c r="D20" s="399"/>
      <c r="E20" s="400"/>
      <c r="F20" s="11" t="s">
        <v>47</v>
      </c>
      <c r="G20" s="12" t="s">
        <v>48</v>
      </c>
      <c r="H20" s="11" t="s">
        <v>49</v>
      </c>
      <c r="I20" s="12" t="s">
        <v>50</v>
      </c>
      <c r="J20" s="12" t="s">
        <v>21</v>
      </c>
    </row>
    <row r="21" spans="2:12" ht="15.75" thickBot="1">
      <c r="B21" s="391"/>
      <c r="C21" s="392"/>
      <c r="D21" s="392"/>
      <c r="E21" s="393"/>
      <c r="F21" s="8"/>
      <c r="G21" s="8"/>
      <c r="H21" s="8"/>
      <c r="I21" s="23"/>
      <c r="J21" s="14"/>
    </row>
    <row r="22" spans="2:12" ht="33" customHeight="1" thickBot="1">
      <c r="B22" s="412" t="str">
        <f>'INSUMOS TRANSPORTES'!B23</f>
        <v>TRANSPORTE DE MATERIALES DE PLAYA, TIERRA O ESCOMBROS 71-150 KM</v>
      </c>
      <c r="C22" s="413"/>
      <c r="D22" s="413"/>
      <c r="E22" s="414"/>
      <c r="F22" s="8">
        <v>1</v>
      </c>
      <c r="G22" s="8">
        <v>1</v>
      </c>
      <c r="H22" s="8">
        <f>F22*G22</f>
        <v>1</v>
      </c>
      <c r="I22" s="23">
        <f>'INSUMOS TRANSPORTES'!D22</f>
        <v>2000</v>
      </c>
      <c r="J22" s="14">
        <f>ROUND(H22*I22,0)</f>
        <v>2000</v>
      </c>
    </row>
    <row r="23" spans="2:12" ht="15.75" thickBot="1">
      <c r="B23" s="391"/>
      <c r="C23" s="392"/>
      <c r="D23" s="392"/>
      <c r="E23" s="393"/>
      <c r="F23" s="8"/>
      <c r="G23" s="8"/>
      <c r="H23" s="8"/>
      <c r="I23" s="23"/>
      <c r="J23" s="14"/>
    </row>
    <row r="24" spans="2:12" ht="15.75" thickBot="1">
      <c r="I24" s="10" t="s">
        <v>41</v>
      </c>
      <c r="J24" s="22">
        <f>SUM(J21:J23)</f>
        <v>2000</v>
      </c>
    </row>
    <row r="25" spans="2:12" ht="15.75" thickBot="1">
      <c r="B25" s="3" t="s">
        <v>31</v>
      </c>
    </row>
    <row r="26" spans="2:12" ht="30.75" thickBot="1">
      <c r="B26" s="398" t="s">
        <v>25</v>
      </c>
      <c r="C26" s="399"/>
      <c r="D26" s="399"/>
      <c r="E26" s="399"/>
      <c r="F26" s="400"/>
      <c r="G26" s="12" t="s">
        <v>32</v>
      </c>
      <c r="H26" s="11" t="s">
        <v>33</v>
      </c>
      <c r="I26" s="12" t="s">
        <v>20</v>
      </c>
      <c r="J26" s="12" t="s">
        <v>21</v>
      </c>
    </row>
    <row r="27" spans="2:12" ht="15.75" thickBot="1">
      <c r="B27" s="391"/>
      <c r="C27" s="392"/>
      <c r="D27" s="392"/>
      <c r="E27" s="392"/>
      <c r="F27" s="393"/>
      <c r="G27" s="16"/>
      <c r="H27" s="16"/>
      <c r="I27" s="8"/>
      <c r="J27" s="16"/>
    </row>
    <row r="28" spans="2:12" ht="15.75" thickBot="1">
      <c r="B28" s="391"/>
      <c r="C28" s="392"/>
      <c r="D28" s="392"/>
      <c r="E28" s="392"/>
      <c r="F28" s="393"/>
      <c r="G28" s="16"/>
      <c r="H28" s="16"/>
      <c r="I28" s="8"/>
      <c r="J28" s="16"/>
    </row>
    <row r="29" spans="2:12" ht="15.75" thickBot="1">
      <c r="B29" s="391"/>
      <c r="C29" s="392"/>
      <c r="D29" s="392"/>
      <c r="E29" s="392"/>
      <c r="F29" s="393"/>
      <c r="G29" s="16"/>
      <c r="H29" s="16"/>
      <c r="I29" s="8"/>
      <c r="J29" s="16"/>
    </row>
    <row r="30" spans="2:12" ht="15.75" thickBot="1">
      <c r="G30" s="24"/>
      <c r="I30" s="10" t="s">
        <v>41</v>
      </c>
      <c r="J30" s="19">
        <f>SUM(J27:J29)</f>
        <v>0</v>
      </c>
    </row>
    <row r="31" spans="2:12" ht="15.75" thickBot="1"/>
    <row r="32" spans="2:12" ht="15.75" thickBot="1">
      <c r="I32" s="10" t="s">
        <v>42</v>
      </c>
      <c r="J32" s="28">
        <f>SUM(J12,J18,J24,J30)</f>
        <v>2000</v>
      </c>
      <c r="L32" s="24"/>
    </row>
    <row r="33" spans="2:10" ht="15.75" thickBot="1">
      <c r="B33" s="3" t="s">
        <v>34</v>
      </c>
    </row>
    <row r="34" spans="2:10" ht="15.75" thickBot="1">
      <c r="B34" s="408" t="s">
        <v>25</v>
      </c>
      <c r="C34" s="409"/>
      <c r="D34" s="409"/>
      <c r="E34" s="409"/>
      <c r="F34" s="409"/>
      <c r="G34" s="409"/>
      <c r="H34" s="410"/>
      <c r="I34" s="7" t="s">
        <v>35</v>
      </c>
      <c r="J34" s="7" t="s">
        <v>36</v>
      </c>
    </row>
    <row r="35" spans="2:10" ht="15.75" thickBot="1">
      <c r="B35" s="405" t="s">
        <v>37</v>
      </c>
      <c r="C35" s="406"/>
      <c r="D35" s="406"/>
      <c r="E35" s="406"/>
      <c r="F35" s="406"/>
      <c r="G35" s="406"/>
      <c r="H35" s="407"/>
      <c r="I35" s="20">
        <v>0.25</v>
      </c>
      <c r="J35" s="16">
        <f>ROUND(I35*$J$32,0)</f>
        <v>500</v>
      </c>
    </row>
    <row r="36" spans="2:10" ht="15.75" thickBot="1">
      <c r="B36" s="405" t="s">
        <v>39</v>
      </c>
      <c r="C36" s="406"/>
      <c r="D36" s="406"/>
      <c r="E36" s="406"/>
      <c r="F36" s="406"/>
      <c r="G36" s="406"/>
      <c r="H36" s="407"/>
      <c r="I36" s="20">
        <v>0.05</v>
      </c>
      <c r="J36" s="16">
        <f>ROUND(I36*$J$32,0)</f>
        <v>100</v>
      </c>
    </row>
    <row r="37" spans="2:10" ht="15.75" thickBot="1">
      <c r="B37" s="405" t="s">
        <v>38</v>
      </c>
      <c r="C37" s="406"/>
      <c r="D37" s="406"/>
      <c r="E37" s="406"/>
      <c r="F37" s="406"/>
      <c r="G37" s="406"/>
      <c r="H37" s="407"/>
      <c r="I37" s="20"/>
      <c r="J37" s="16">
        <f>ROUND(I37*$J$32,0)</f>
        <v>0</v>
      </c>
    </row>
    <row r="38" spans="2:10" ht="15.75" thickBot="1">
      <c r="B38" s="405" t="s">
        <v>40</v>
      </c>
      <c r="C38" s="406"/>
      <c r="D38" s="406"/>
      <c r="E38" s="406"/>
      <c r="F38" s="406"/>
      <c r="G38" s="406"/>
      <c r="H38" s="407"/>
      <c r="I38" s="20">
        <f>SUM(I35:I37)</f>
        <v>0.3</v>
      </c>
      <c r="J38" s="16">
        <f>ROUND(I38*$J$32,0)</f>
        <v>600</v>
      </c>
    </row>
    <row r="39" spans="2:10" ht="15.75" thickBot="1">
      <c r="H39" s="10" t="s">
        <v>41</v>
      </c>
      <c r="I39" s="20">
        <f>I38</f>
        <v>0.3</v>
      </c>
      <c r="J39" s="16">
        <f>J38</f>
        <v>600</v>
      </c>
    </row>
    <row r="40" spans="2:10" ht="15.75" thickBot="1"/>
    <row r="41" spans="2:10" ht="15.75" thickBot="1">
      <c r="I41" s="10" t="s">
        <v>43</v>
      </c>
      <c r="J41" s="19">
        <f>ROUND(SUM(J32,J39),0)</f>
        <v>2600</v>
      </c>
    </row>
  </sheetData>
  <mergeCells count="25">
    <mergeCell ref="B38:H38"/>
    <mergeCell ref="B28:F28"/>
    <mergeCell ref="B29:F29"/>
    <mergeCell ref="B34:H34"/>
    <mergeCell ref="B35:H35"/>
    <mergeCell ref="B36:H36"/>
    <mergeCell ref="B37:H37"/>
    <mergeCell ref="B27:F27"/>
    <mergeCell ref="B10:E10"/>
    <mergeCell ref="B11:E11"/>
    <mergeCell ref="B14:F14"/>
    <mergeCell ref="B15:F15"/>
    <mergeCell ref="B16:F16"/>
    <mergeCell ref="B17:F17"/>
    <mergeCell ref="B20:E20"/>
    <mergeCell ref="B21:E21"/>
    <mergeCell ref="B22:E22"/>
    <mergeCell ref="B23:E23"/>
    <mergeCell ref="B26:F26"/>
    <mergeCell ref="B9:E9"/>
    <mergeCell ref="C2:I2"/>
    <mergeCell ref="C3:I3"/>
    <mergeCell ref="B6:E6"/>
    <mergeCell ref="B7:E7"/>
    <mergeCell ref="B8:E8"/>
  </mergeCells>
  <pageMargins left="0.7" right="0.7" top="0.75" bottom="0.75" header="0.3" footer="0.3"/>
  <pageSetup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N41"/>
  <sheetViews>
    <sheetView workbookViewId="0">
      <selection activeCell="L32" sqref="L32"/>
    </sheetView>
  </sheetViews>
  <sheetFormatPr baseColWidth="10" defaultRowHeight="15"/>
  <cols>
    <col min="5" max="5" width="14" customWidth="1"/>
    <col min="6" max="6" width="12.5703125" customWidth="1"/>
    <col min="8" max="8" width="16.28515625" customWidth="1"/>
    <col min="9" max="9" width="12.85546875" customWidth="1"/>
    <col min="10" max="10" width="14.5703125" customWidth="1"/>
    <col min="11" max="12" width="13.140625" bestFit="1" customWidth="1"/>
    <col min="13" max="13" width="18.7109375" customWidth="1"/>
    <col min="14" max="14" width="13.140625" bestFit="1" customWidth="1"/>
  </cols>
  <sheetData>
    <row r="1" spans="2:14" ht="15.75" thickBot="1"/>
    <row r="2" spans="2:14" ht="15.75" thickBot="1">
      <c r="B2" s="7" t="s">
        <v>0</v>
      </c>
      <c r="C2" s="394" t="s">
        <v>13</v>
      </c>
      <c r="D2" s="394"/>
      <c r="E2" s="394"/>
      <c r="F2" s="394"/>
      <c r="G2" s="394"/>
      <c r="H2" s="394"/>
      <c r="I2" s="394"/>
      <c r="J2" s="7" t="s">
        <v>2</v>
      </c>
    </row>
    <row r="3" spans="2:14" ht="69.75" customHeight="1" thickBot="1">
      <c r="B3" s="13">
        <v>2.1</v>
      </c>
      <c r="C3" s="411" t="str">
        <f>PRESUPUESTO!B9</f>
        <v>Excavacion manual en materal comun, no incluye transporte. Solo acarreo interno.</v>
      </c>
      <c r="D3" s="411"/>
      <c r="E3" s="411"/>
      <c r="F3" s="411"/>
      <c r="G3" s="411"/>
      <c r="H3" s="411"/>
      <c r="I3" s="411"/>
      <c r="J3" s="13" t="s">
        <v>10</v>
      </c>
    </row>
    <row r="5" spans="2:14" ht="15.75" thickBot="1">
      <c r="B5" s="3" t="s">
        <v>26</v>
      </c>
    </row>
    <row r="6" spans="2:14" ht="15.75" thickBot="1">
      <c r="B6" s="396" t="s">
        <v>25</v>
      </c>
      <c r="C6" s="396"/>
      <c r="D6" s="396"/>
      <c r="E6" s="396"/>
      <c r="F6" s="12" t="s">
        <v>23</v>
      </c>
      <c r="G6" s="12" t="s">
        <v>24</v>
      </c>
      <c r="H6" s="12" t="s">
        <v>22</v>
      </c>
      <c r="I6" s="12" t="s">
        <v>20</v>
      </c>
      <c r="J6" s="12" t="s">
        <v>21</v>
      </c>
    </row>
    <row r="7" spans="2:14" ht="28.15" customHeight="1" thickBot="1">
      <c r="B7" s="397"/>
      <c r="C7" s="392"/>
      <c r="D7" s="392"/>
      <c r="E7" s="393"/>
      <c r="F7" s="8"/>
      <c r="G7" s="8"/>
      <c r="H7" s="15"/>
      <c r="I7" s="9"/>
      <c r="J7" s="16"/>
    </row>
    <row r="8" spans="2:14" ht="27" customHeight="1" thickBot="1">
      <c r="B8" s="397"/>
      <c r="C8" s="392"/>
      <c r="D8" s="392"/>
      <c r="E8" s="393"/>
      <c r="F8" s="8"/>
      <c r="G8" s="8"/>
      <c r="H8" s="15"/>
      <c r="I8" s="9"/>
      <c r="J8" s="16"/>
    </row>
    <row r="9" spans="2:14" ht="34.15" customHeight="1" thickBot="1">
      <c r="B9" s="397"/>
      <c r="C9" s="392"/>
      <c r="D9" s="392"/>
      <c r="E9" s="393"/>
      <c r="F9" s="8"/>
      <c r="G9" s="8"/>
      <c r="H9" s="15"/>
      <c r="I9" s="9"/>
      <c r="J9" s="16"/>
      <c r="L9" s="24"/>
      <c r="M9" s="5"/>
    </row>
    <row r="10" spans="2:14" ht="15.75" thickBot="1">
      <c r="B10" s="391" t="s">
        <v>768</v>
      </c>
      <c r="C10" s="392"/>
      <c r="D10" s="392"/>
      <c r="E10" s="393"/>
      <c r="F10" s="8"/>
      <c r="G10" s="8"/>
      <c r="H10" s="15">
        <f>J30</f>
        <v>25163</v>
      </c>
      <c r="I10" s="9">
        <v>0.1</v>
      </c>
      <c r="J10" s="16">
        <f>ROUND(H10*I10,0)</f>
        <v>2516</v>
      </c>
    </row>
    <row r="11" spans="2:14" ht="15.75" thickBot="1">
      <c r="B11" s="391"/>
      <c r="C11" s="392"/>
      <c r="D11" s="392"/>
      <c r="E11" s="393"/>
      <c r="F11" s="8"/>
      <c r="G11" s="8"/>
      <c r="H11" s="27"/>
      <c r="I11" s="9"/>
      <c r="J11" s="16"/>
      <c r="L11" s="24"/>
      <c r="N11" s="24"/>
    </row>
    <row r="12" spans="2:14" ht="15.75" thickBot="1">
      <c r="I12" s="10" t="s">
        <v>41</v>
      </c>
      <c r="J12" s="17">
        <f>ROUND(SUM(J7:J11),0)</f>
        <v>2516</v>
      </c>
    </row>
    <row r="13" spans="2:14" ht="15.75" thickBot="1">
      <c r="B13" s="3" t="s">
        <v>27</v>
      </c>
    </row>
    <row r="14" spans="2:14" ht="15.75" thickBot="1">
      <c r="B14" s="396" t="s">
        <v>25</v>
      </c>
      <c r="C14" s="396"/>
      <c r="D14" s="396"/>
      <c r="E14" s="396"/>
      <c r="F14" s="396"/>
      <c r="G14" s="12" t="s">
        <v>28</v>
      </c>
      <c r="H14" s="12" t="s">
        <v>29</v>
      </c>
      <c r="I14" s="12" t="s">
        <v>30</v>
      </c>
      <c r="J14" s="12" t="s">
        <v>21</v>
      </c>
    </row>
    <row r="15" spans="2:14" ht="15.75" thickBot="1">
      <c r="B15" s="391"/>
      <c r="C15" s="392"/>
      <c r="D15" s="392"/>
      <c r="E15" s="392"/>
      <c r="F15" s="393"/>
      <c r="G15" s="18"/>
      <c r="I15" s="14"/>
      <c r="J15" s="14">
        <f>ROUND(H15*I15,0)</f>
        <v>0</v>
      </c>
    </row>
    <row r="16" spans="2:14" ht="15.75" thickBot="1">
      <c r="B16" s="391"/>
      <c r="C16" s="392"/>
      <c r="D16" s="392"/>
      <c r="E16" s="392"/>
      <c r="F16" s="393"/>
      <c r="G16" s="18"/>
      <c r="H16" s="8"/>
      <c r="I16" s="14"/>
      <c r="J16" s="14"/>
    </row>
    <row r="17" spans="2:12" ht="15.75" thickBot="1">
      <c r="B17" s="391"/>
      <c r="C17" s="392"/>
      <c r="D17" s="392"/>
      <c r="E17" s="392"/>
      <c r="F17" s="393"/>
      <c r="G17" s="18"/>
      <c r="H17" s="8"/>
      <c r="I17" s="14"/>
      <c r="J17" s="14"/>
    </row>
    <row r="18" spans="2:12" ht="15.75" thickBot="1">
      <c r="I18" s="10" t="s">
        <v>41</v>
      </c>
      <c r="J18" s="22">
        <f>ROUND(SUM(J15:J17),0)</f>
        <v>0</v>
      </c>
    </row>
    <row r="19" spans="2:12" ht="15.75" thickBot="1">
      <c r="B19" s="3" t="s">
        <v>46</v>
      </c>
      <c r="I19" s="10"/>
      <c r="J19" s="21"/>
    </row>
    <row r="20" spans="2:12" ht="30.75" thickBot="1">
      <c r="B20" s="398" t="s">
        <v>25</v>
      </c>
      <c r="C20" s="399"/>
      <c r="D20" s="399"/>
      <c r="E20" s="400"/>
      <c r="F20" s="11" t="s">
        <v>47</v>
      </c>
      <c r="G20" s="12" t="s">
        <v>48</v>
      </c>
      <c r="H20" s="11" t="s">
        <v>49</v>
      </c>
      <c r="I20" s="12" t="s">
        <v>50</v>
      </c>
      <c r="J20" s="12" t="s">
        <v>21</v>
      </c>
    </row>
    <row r="21" spans="2:12" ht="15.75" thickBot="1">
      <c r="B21" s="391"/>
      <c r="C21" s="392"/>
      <c r="D21" s="392"/>
      <c r="E21" s="393"/>
      <c r="F21" s="8"/>
      <c r="G21" s="8"/>
      <c r="H21" s="8"/>
      <c r="I21" s="23"/>
      <c r="J21" s="14"/>
    </row>
    <row r="22" spans="2:12" ht="15.75" thickBot="1">
      <c r="B22" s="391" t="s">
        <v>767</v>
      </c>
      <c r="C22" s="392"/>
      <c r="D22" s="392"/>
      <c r="E22" s="393"/>
      <c r="F22" s="8">
        <v>1</v>
      </c>
      <c r="G22" s="8">
        <v>1</v>
      </c>
      <c r="H22" s="8">
        <f>F22*G22</f>
        <v>1</v>
      </c>
      <c r="I22" s="23">
        <v>10000</v>
      </c>
      <c r="J22" s="14">
        <f>ROUND(H22*I22,0)</f>
        <v>10000</v>
      </c>
    </row>
    <row r="23" spans="2:12" ht="15.75" thickBot="1">
      <c r="B23" s="391"/>
      <c r="C23" s="392"/>
      <c r="D23" s="392"/>
      <c r="E23" s="393"/>
      <c r="F23" s="8"/>
      <c r="G23" s="8"/>
      <c r="H23" s="8"/>
      <c r="I23" s="23"/>
      <c r="J23" s="14"/>
    </row>
    <row r="24" spans="2:12" ht="15.75" thickBot="1">
      <c r="I24" s="10" t="s">
        <v>41</v>
      </c>
      <c r="J24" s="22">
        <f>SUM(J21:J23)</f>
        <v>10000</v>
      </c>
    </row>
    <row r="25" spans="2:12" ht="15.75" thickBot="1">
      <c r="B25" s="3" t="s">
        <v>31</v>
      </c>
    </row>
    <row r="26" spans="2:12" ht="30.75" thickBot="1">
      <c r="B26" s="398" t="s">
        <v>25</v>
      </c>
      <c r="C26" s="399"/>
      <c r="D26" s="399"/>
      <c r="E26" s="399"/>
      <c r="F26" s="400"/>
      <c r="G26" s="12" t="s">
        <v>32</v>
      </c>
      <c r="H26" s="11" t="s">
        <v>33</v>
      </c>
      <c r="I26" s="12" t="s">
        <v>20</v>
      </c>
      <c r="J26" s="12" t="s">
        <v>21</v>
      </c>
    </row>
    <row r="27" spans="2:12" ht="15.75" thickBot="1">
      <c r="B27" s="391"/>
      <c r="C27" s="392"/>
      <c r="D27" s="392"/>
      <c r="E27" s="392"/>
      <c r="F27" s="393"/>
      <c r="G27" s="16"/>
      <c r="H27" s="16"/>
      <c r="I27" s="8"/>
      <c r="J27" s="16"/>
    </row>
    <row r="28" spans="2:12" ht="15.75" thickBot="1">
      <c r="B28" s="391" t="s">
        <v>780</v>
      </c>
      <c r="C28" s="392"/>
      <c r="D28" s="392"/>
      <c r="E28" s="392"/>
      <c r="F28" s="393"/>
      <c r="G28" s="16">
        <v>10000</v>
      </c>
      <c r="H28" s="16">
        <f>G28*1.83</f>
        <v>18300</v>
      </c>
      <c r="I28" s="8">
        <v>8</v>
      </c>
      <c r="J28" s="16">
        <f>ROUND(H28/I28,0)</f>
        <v>2288</v>
      </c>
    </row>
    <row r="29" spans="2:12" ht="15.75" thickBot="1">
      <c r="B29" s="391" t="s">
        <v>781</v>
      </c>
      <c r="C29" s="392"/>
      <c r="D29" s="392"/>
      <c r="E29" s="392"/>
      <c r="F29" s="393"/>
      <c r="G29" s="16">
        <f>50000*2</f>
        <v>100000</v>
      </c>
      <c r="H29" s="16">
        <f>G29*1.83</f>
        <v>183000</v>
      </c>
      <c r="I29" s="8">
        <v>8</v>
      </c>
      <c r="J29" s="16">
        <f>ROUND(H29/I29,0)</f>
        <v>22875</v>
      </c>
    </row>
    <row r="30" spans="2:12" ht="15.75" thickBot="1">
      <c r="G30" s="24"/>
      <c r="I30" s="10" t="s">
        <v>41</v>
      </c>
      <c r="J30" s="19">
        <f>SUM(J27:J29)</f>
        <v>25163</v>
      </c>
    </row>
    <row r="31" spans="2:12" ht="15.75" thickBot="1"/>
    <row r="32" spans="2:12" ht="15.75" thickBot="1">
      <c r="I32" s="10" t="s">
        <v>42</v>
      </c>
      <c r="J32" s="28">
        <f>SUM(J12,J18,J24,J30)</f>
        <v>37679</v>
      </c>
      <c r="L32" s="24"/>
    </row>
    <row r="33" spans="2:10" ht="15.75" thickBot="1">
      <c r="B33" s="3" t="s">
        <v>34</v>
      </c>
    </row>
    <row r="34" spans="2:10" ht="15.75" thickBot="1">
      <c r="B34" s="408" t="s">
        <v>25</v>
      </c>
      <c r="C34" s="409"/>
      <c r="D34" s="409"/>
      <c r="E34" s="409"/>
      <c r="F34" s="409"/>
      <c r="G34" s="409"/>
      <c r="H34" s="410"/>
      <c r="I34" s="7" t="s">
        <v>35</v>
      </c>
      <c r="J34" s="7" t="s">
        <v>36</v>
      </c>
    </row>
    <row r="35" spans="2:10" ht="15.75" thickBot="1">
      <c r="B35" s="405" t="s">
        <v>37</v>
      </c>
      <c r="C35" s="406"/>
      <c r="D35" s="406"/>
      <c r="E35" s="406"/>
      <c r="F35" s="406"/>
      <c r="G35" s="406"/>
      <c r="H35" s="407"/>
      <c r="I35" s="20">
        <v>0.25</v>
      </c>
      <c r="J35" s="16">
        <f>ROUND(I35*$J$32,0)</f>
        <v>9420</v>
      </c>
    </row>
    <row r="36" spans="2:10" ht="15.75" thickBot="1">
      <c r="B36" s="405" t="s">
        <v>39</v>
      </c>
      <c r="C36" s="406"/>
      <c r="D36" s="406"/>
      <c r="E36" s="406"/>
      <c r="F36" s="406"/>
      <c r="G36" s="406"/>
      <c r="H36" s="407"/>
      <c r="I36" s="20">
        <v>0.05</v>
      </c>
      <c r="J36" s="16">
        <f>ROUND(I36*$J$32,0)</f>
        <v>1884</v>
      </c>
    </row>
    <row r="37" spans="2:10" ht="15.75" thickBot="1">
      <c r="B37" s="405" t="s">
        <v>38</v>
      </c>
      <c r="C37" s="406"/>
      <c r="D37" s="406"/>
      <c r="E37" s="406"/>
      <c r="F37" s="406"/>
      <c r="G37" s="406"/>
      <c r="H37" s="407"/>
      <c r="I37" s="20"/>
      <c r="J37" s="16">
        <f>ROUND(I37*$J$32,0)</f>
        <v>0</v>
      </c>
    </row>
    <row r="38" spans="2:10" ht="15.75" thickBot="1">
      <c r="B38" s="405" t="s">
        <v>40</v>
      </c>
      <c r="C38" s="406"/>
      <c r="D38" s="406"/>
      <c r="E38" s="406"/>
      <c r="F38" s="406"/>
      <c r="G38" s="406"/>
      <c r="H38" s="407"/>
      <c r="I38" s="20">
        <f>SUM(I35:I37)</f>
        <v>0.3</v>
      </c>
      <c r="J38" s="16">
        <f>ROUND(I38*$J$32,0)</f>
        <v>11304</v>
      </c>
    </row>
    <row r="39" spans="2:10" ht="15.75" thickBot="1">
      <c r="H39" s="10" t="s">
        <v>41</v>
      </c>
      <c r="I39" s="20">
        <f>I38</f>
        <v>0.3</v>
      </c>
      <c r="J39" s="16">
        <f>J38</f>
        <v>11304</v>
      </c>
    </row>
    <row r="40" spans="2:10" ht="15.75" thickBot="1"/>
    <row r="41" spans="2:10" ht="15.75" thickBot="1">
      <c r="I41" s="10" t="s">
        <v>43</v>
      </c>
      <c r="J41" s="19">
        <f>ROUND(SUM(J32,J39),0)</f>
        <v>48983</v>
      </c>
    </row>
  </sheetData>
  <mergeCells count="25">
    <mergeCell ref="B9:E9"/>
    <mergeCell ref="C2:I2"/>
    <mergeCell ref="C3:I3"/>
    <mergeCell ref="B6:E6"/>
    <mergeCell ref="B7:E7"/>
    <mergeCell ref="B8:E8"/>
    <mergeCell ref="B27:F27"/>
    <mergeCell ref="B10:E10"/>
    <mergeCell ref="B11:E11"/>
    <mergeCell ref="B14:F14"/>
    <mergeCell ref="B15:F15"/>
    <mergeCell ref="B16:F16"/>
    <mergeCell ref="B17:F17"/>
    <mergeCell ref="B20:E20"/>
    <mergeCell ref="B21:E21"/>
    <mergeCell ref="B22:E22"/>
    <mergeCell ref="B23:E23"/>
    <mergeCell ref="B26:F26"/>
    <mergeCell ref="B38:H38"/>
    <mergeCell ref="B28:F28"/>
    <mergeCell ref="B29:F29"/>
    <mergeCell ref="B34:H34"/>
    <mergeCell ref="B35:H35"/>
    <mergeCell ref="B36:H36"/>
    <mergeCell ref="B37:H37"/>
  </mergeCells>
  <pageMargins left="0.7" right="0.7" top="0.75" bottom="0.75" header="0.3" footer="0.3"/>
  <pageSetup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N42"/>
  <sheetViews>
    <sheetView workbookViewId="0"/>
  </sheetViews>
  <sheetFormatPr baseColWidth="10" defaultRowHeight="15"/>
  <cols>
    <col min="5" max="5" width="14" customWidth="1"/>
    <col min="6" max="6" width="12.5703125" customWidth="1"/>
    <col min="8" max="8" width="16.28515625" customWidth="1"/>
    <col min="9" max="9" width="12.85546875" customWidth="1"/>
    <col min="10" max="12" width="13.140625" bestFit="1" customWidth="1"/>
    <col min="14" max="14" width="13.140625" bestFit="1" customWidth="1"/>
  </cols>
  <sheetData>
    <row r="1" spans="2:14" ht="15.75" thickBot="1"/>
    <row r="2" spans="2:14" ht="15.75" thickBot="1">
      <c r="B2" s="7" t="s">
        <v>0</v>
      </c>
      <c r="C2" s="394" t="s">
        <v>13</v>
      </c>
      <c r="D2" s="394"/>
      <c r="E2" s="394"/>
      <c r="F2" s="394"/>
      <c r="G2" s="394"/>
      <c r="H2" s="394"/>
      <c r="I2" s="394"/>
      <c r="J2" s="7" t="s">
        <v>2</v>
      </c>
    </row>
    <row r="3" spans="2:14" ht="69.75" customHeight="1" thickBot="1">
      <c r="B3" s="13">
        <f>PRESUPUESTO!A10</f>
        <v>2.2000000000000002</v>
      </c>
      <c r="C3" s="411" t="str">
        <f>PRESUPUESTO!B10</f>
        <v>Lleno manual para estructuras con material de préstamo (tipo arenilla) hasta obtener una densidad mínima del 95%,
de la obtenida en el ensayo del Proctor modificado. Incluye, material, acarreo interno, conformación, compactación</v>
      </c>
      <c r="D3" s="411"/>
      <c r="E3" s="411"/>
      <c r="F3" s="411"/>
      <c r="G3" s="411"/>
      <c r="H3" s="411"/>
      <c r="I3" s="411"/>
      <c r="J3" s="13" t="str">
        <f>PRESUPUESTO!C10</f>
        <v>M3</v>
      </c>
    </row>
    <row r="5" spans="2:14" ht="15.75" thickBot="1">
      <c r="B5" s="3" t="s">
        <v>26</v>
      </c>
    </row>
    <row r="6" spans="2:14" ht="15.75" thickBot="1">
      <c r="B6" s="396" t="s">
        <v>25</v>
      </c>
      <c r="C6" s="396"/>
      <c r="D6" s="396"/>
      <c r="E6" s="396"/>
      <c r="F6" s="12" t="s">
        <v>23</v>
      </c>
      <c r="G6" s="12" t="s">
        <v>24</v>
      </c>
      <c r="H6" s="12" t="s">
        <v>22</v>
      </c>
      <c r="I6" s="12" t="s">
        <v>20</v>
      </c>
      <c r="J6" s="12" t="s">
        <v>21</v>
      </c>
    </row>
    <row r="7" spans="2:14" ht="15" customHeight="1" thickBot="1">
      <c r="B7" s="397" t="s">
        <v>806</v>
      </c>
      <c r="C7" s="392"/>
      <c r="D7" s="392"/>
      <c r="E7" s="393"/>
      <c r="F7" s="8"/>
      <c r="G7" s="8"/>
      <c r="H7" s="15">
        <f>'INSUMOS EQUIPOS'!D26</f>
        <v>90000</v>
      </c>
      <c r="I7" s="9">
        <v>6</v>
      </c>
      <c r="J7" s="16">
        <f>H7/I7</f>
        <v>15000</v>
      </c>
    </row>
    <row r="8" spans="2:14" ht="15" customHeight="1" thickBot="1">
      <c r="B8" s="391"/>
      <c r="C8" s="392"/>
      <c r="D8" s="392"/>
      <c r="E8" s="393"/>
      <c r="F8" s="8"/>
      <c r="G8" s="8"/>
      <c r="H8" s="15"/>
      <c r="I8" s="9"/>
      <c r="J8" s="16"/>
    </row>
    <row r="9" spans="2:14" ht="15" customHeight="1" thickBot="1">
      <c r="B9" s="391"/>
      <c r="C9" s="392"/>
      <c r="D9" s="392"/>
      <c r="E9" s="393"/>
      <c r="F9" s="8"/>
      <c r="G9" s="8"/>
      <c r="H9" s="15"/>
      <c r="I9" s="9"/>
      <c r="J9" s="16"/>
      <c r="L9" s="24"/>
    </row>
    <row r="10" spans="2:14" ht="15.75" thickBot="1">
      <c r="B10" s="391"/>
      <c r="C10" s="392"/>
      <c r="D10" s="392"/>
      <c r="E10" s="393"/>
      <c r="F10" s="8"/>
      <c r="G10" s="8"/>
      <c r="H10" s="15"/>
      <c r="I10" s="9"/>
      <c r="J10" s="16"/>
    </row>
    <row r="11" spans="2:14" ht="15.75" thickBot="1">
      <c r="B11" s="391" t="s">
        <v>44</v>
      </c>
      <c r="C11" s="392"/>
      <c r="D11" s="392"/>
      <c r="E11" s="393"/>
      <c r="F11" s="8"/>
      <c r="G11" s="8"/>
      <c r="H11" s="27">
        <f>J31</f>
        <v>30500</v>
      </c>
      <c r="I11" s="9">
        <v>0.1</v>
      </c>
      <c r="J11" s="16">
        <f>ROUND(H11*I11,0)</f>
        <v>3050</v>
      </c>
      <c r="L11" s="24"/>
      <c r="N11" s="24"/>
    </row>
    <row r="12" spans="2:14" ht="15.75" thickBot="1">
      <c r="I12" s="10" t="s">
        <v>41</v>
      </c>
      <c r="J12" s="17">
        <f>ROUND(SUM(J7:J11),0)</f>
        <v>18050</v>
      </c>
    </row>
    <row r="13" spans="2:14" ht="15.75" thickBot="1">
      <c r="B13" s="3" t="s">
        <v>27</v>
      </c>
    </row>
    <row r="14" spans="2:14" ht="15.75" thickBot="1">
      <c r="B14" s="396" t="s">
        <v>25</v>
      </c>
      <c r="C14" s="396"/>
      <c r="D14" s="396"/>
      <c r="E14" s="396"/>
      <c r="F14" s="396"/>
      <c r="G14" s="12" t="s">
        <v>28</v>
      </c>
      <c r="H14" s="12" t="s">
        <v>29</v>
      </c>
      <c r="I14" s="12" t="s">
        <v>30</v>
      </c>
      <c r="J14" s="12" t="s">
        <v>21</v>
      </c>
    </row>
    <row r="15" spans="2:14" ht="15.75" thickBot="1">
      <c r="B15" s="415" t="str">
        <f>'INSUMOS MATERIALES'!B91</f>
        <v>Material afirmado de la zona</v>
      </c>
      <c r="C15" s="392"/>
      <c r="D15" s="392"/>
      <c r="E15" s="392"/>
      <c r="F15" s="393"/>
      <c r="G15" s="18" t="s">
        <v>10</v>
      </c>
      <c r="H15">
        <v>1.3</v>
      </c>
      <c r="I15" s="14">
        <f>'INSUMOS MATERIALES'!D91</f>
        <v>35000</v>
      </c>
      <c r="J15" s="14">
        <f>ROUND(H15*I15,0)</f>
        <v>45500</v>
      </c>
    </row>
    <row r="16" spans="2:14" ht="15.75" thickBot="1">
      <c r="B16" s="391"/>
      <c r="C16" s="392"/>
      <c r="D16" s="392"/>
      <c r="E16" s="392"/>
      <c r="F16" s="393"/>
      <c r="G16" s="18"/>
      <c r="H16" s="8"/>
      <c r="I16" s="14"/>
      <c r="J16" s="14"/>
    </row>
    <row r="17" spans="2:10" ht="15.75" thickBot="1">
      <c r="B17" s="391"/>
      <c r="C17" s="392"/>
      <c r="D17" s="392"/>
      <c r="E17" s="392"/>
      <c r="F17" s="393"/>
      <c r="G17" s="18"/>
      <c r="H17" s="8"/>
      <c r="I17" s="14"/>
      <c r="J17" s="14"/>
    </row>
    <row r="18" spans="2:10" ht="15.75" thickBot="1">
      <c r="B18" s="391"/>
      <c r="C18" s="392"/>
      <c r="D18" s="392"/>
      <c r="E18" s="392"/>
      <c r="F18" s="393"/>
      <c r="G18" s="18"/>
      <c r="H18" s="8"/>
      <c r="I18" s="14"/>
      <c r="J18" s="14"/>
    </row>
    <row r="19" spans="2:10" ht="15.75" thickBot="1">
      <c r="I19" s="10" t="s">
        <v>41</v>
      </c>
      <c r="J19" s="22">
        <f>ROUND(SUM(J15:J18),0)</f>
        <v>45500</v>
      </c>
    </row>
    <row r="20" spans="2:10" ht="15.75" thickBot="1">
      <c r="B20" s="3" t="s">
        <v>46</v>
      </c>
      <c r="I20" s="10"/>
      <c r="J20" s="21"/>
    </row>
    <row r="21" spans="2:10" ht="30.75" thickBot="1">
      <c r="B21" s="398" t="s">
        <v>25</v>
      </c>
      <c r="C21" s="399"/>
      <c r="D21" s="399"/>
      <c r="E21" s="400"/>
      <c r="F21" s="11" t="s">
        <v>47</v>
      </c>
      <c r="G21" s="12" t="s">
        <v>48</v>
      </c>
      <c r="H21" s="11" t="s">
        <v>49</v>
      </c>
      <c r="I21" s="12" t="s">
        <v>50</v>
      </c>
      <c r="J21" s="12" t="s">
        <v>21</v>
      </c>
    </row>
    <row r="22" spans="2:10" ht="15.75" thickBot="1">
      <c r="B22" s="391" t="s">
        <v>767</v>
      </c>
      <c r="C22" s="392"/>
      <c r="D22" s="392"/>
      <c r="E22" s="393"/>
      <c r="F22" s="8">
        <v>0.5</v>
      </c>
      <c r="G22" s="8">
        <v>1</v>
      </c>
      <c r="H22" s="8">
        <f>F22*G22</f>
        <v>0.5</v>
      </c>
      <c r="I22" s="23">
        <v>10000</v>
      </c>
      <c r="J22" s="14">
        <f>ROUND(H22*I22,0)</f>
        <v>5000</v>
      </c>
    </row>
    <row r="23" spans="2:10" ht="15.75" thickBot="1">
      <c r="B23" s="391"/>
      <c r="C23" s="392"/>
      <c r="D23" s="392"/>
      <c r="E23" s="393"/>
      <c r="F23" s="8"/>
      <c r="G23" s="8"/>
      <c r="H23" s="8"/>
      <c r="I23" s="23"/>
      <c r="J23" s="14"/>
    </row>
    <row r="24" spans="2:10" ht="15.75" thickBot="1">
      <c r="B24" s="391"/>
      <c r="C24" s="392"/>
      <c r="D24" s="392"/>
      <c r="E24" s="393"/>
      <c r="F24" s="8"/>
      <c r="G24" s="8"/>
      <c r="H24" s="8"/>
      <c r="I24" s="23"/>
      <c r="J24" s="14">
        <f>ROUND(H24*I24,0)</f>
        <v>0</v>
      </c>
    </row>
    <row r="25" spans="2:10" ht="15.75" thickBot="1">
      <c r="I25" s="10" t="s">
        <v>41</v>
      </c>
      <c r="J25" s="22">
        <f>SUM(J22:J24)</f>
        <v>5000</v>
      </c>
    </row>
    <row r="26" spans="2:10" ht="15.75" thickBot="1">
      <c r="B26" s="3" t="s">
        <v>31</v>
      </c>
    </row>
    <row r="27" spans="2:10" ht="30.75" thickBot="1">
      <c r="B27" s="398" t="s">
        <v>25</v>
      </c>
      <c r="C27" s="399"/>
      <c r="D27" s="399"/>
      <c r="E27" s="399"/>
      <c r="F27" s="400"/>
      <c r="G27" s="12" t="s">
        <v>32</v>
      </c>
      <c r="H27" s="11" t="s">
        <v>33</v>
      </c>
      <c r="I27" s="12" t="s">
        <v>20</v>
      </c>
      <c r="J27" s="12" t="s">
        <v>21</v>
      </c>
    </row>
    <row r="28" spans="2:10" ht="15.75" thickBot="1">
      <c r="B28" s="391" t="s">
        <v>784</v>
      </c>
      <c r="C28" s="392"/>
      <c r="D28" s="392"/>
      <c r="E28" s="392"/>
      <c r="F28" s="393"/>
      <c r="G28" s="16">
        <v>100000</v>
      </c>
      <c r="H28" s="16">
        <f>G28*1.83</f>
        <v>183000</v>
      </c>
      <c r="I28" s="8">
        <v>12</v>
      </c>
      <c r="J28" s="16">
        <f>ROUND(H28/I28,0)</f>
        <v>15250</v>
      </c>
    </row>
    <row r="29" spans="2:10" ht="15.75" thickBot="1">
      <c r="B29" s="391" t="s">
        <v>51</v>
      </c>
      <c r="C29" s="392"/>
      <c r="D29" s="392"/>
      <c r="E29" s="392"/>
      <c r="F29" s="393"/>
      <c r="G29" s="16">
        <f>50000*2</f>
        <v>100000</v>
      </c>
      <c r="H29" s="16">
        <f>G29*1.83</f>
        <v>183000</v>
      </c>
      <c r="I29" s="8">
        <v>12</v>
      </c>
      <c r="J29" s="16">
        <f>ROUND(H29/I29,0)</f>
        <v>15250</v>
      </c>
    </row>
    <row r="30" spans="2:10" ht="15.75" thickBot="1">
      <c r="B30" s="391"/>
      <c r="C30" s="392"/>
      <c r="D30" s="392"/>
      <c r="E30" s="392"/>
      <c r="F30" s="393"/>
      <c r="G30" s="16"/>
      <c r="H30" s="16"/>
      <c r="I30" s="8"/>
      <c r="J30" s="16"/>
    </row>
    <row r="31" spans="2:10" ht="15.75" thickBot="1">
      <c r="G31" s="24"/>
      <c r="I31" s="10" t="s">
        <v>41</v>
      </c>
      <c r="J31" s="19">
        <f>SUM(J28:J30)</f>
        <v>30500</v>
      </c>
    </row>
    <row r="32" spans="2:10" ht="15.75" thickBot="1"/>
    <row r="33" spans="2:12" ht="15.75" thickBot="1">
      <c r="I33" s="10" t="s">
        <v>42</v>
      </c>
      <c r="J33" s="28">
        <f>SUM(J12,J19,J25,J31)</f>
        <v>99050</v>
      </c>
      <c r="L33" s="24"/>
    </row>
    <row r="34" spans="2:12" ht="15.75" thickBot="1">
      <c r="B34" s="3" t="s">
        <v>34</v>
      </c>
    </row>
    <row r="35" spans="2:12" ht="15.75" thickBot="1">
      <c r="B35" s="408" t="s">
        <v>25</v>
      </c>
      <c r="C35" s="409"/>
      <c r="D35" s="409"/>
      <c r="E35" s="409"/>
      <c r="F35" s="409"/>
      <c r="G35" s="409"/>
      <c r="H35" s="410"/>
      <c r="I35" s="7" t="s">
        <v>35</v>
      </c>
      <c r="J35" s="7" t="s">
        <v>36</v>
      </c>
    </row>
    <row r="36" spans="2:12" ht="15.75" thickBot="1">
      <c r="B36" s="405" t="s">
        <v>37</v>
      </c>
      <c r="C36" s="406"/>
      <c r="D36" s="406"/>
      <c r="E36" s="406"/>
      <c r="F36" s="406"/>
      <c r="G36" s="406"/>
      <c r="H36" s="407"/>
      <c r="I36" s="20">
        <v>0.25</v>
      </c>
      <c r="J36" s="16">
        <f>ROUND(I36*$J$33,0)</f>
        <v>24763</v>
      </c>
    </row>
    <row r="37" spans="2:12" ht="15.75" thickBot="1">
      <c r="B37" s="405" t="s">
        <v>39</v>
      </c>
      <c r="C37" s="406"/>
      <c r="D37" s="406"/>
      <c r="E37" s="406"/>
      <c r="F37" s="406"/>
      <c r="G37" s="406"/>
      <c r="H37" s="407"/>
      <c r="I37" s="20">
        <v>0.05</v>
      </c>
      <c r="J37" s="16">
        <f>ROUND(I37*$J$33,0)</f>
        <v>4953</v>
      </c>
    </row>
    <row r="38" spans="2:12" ht="15.75" thickBot="1">
      <c r="B38" s="405" t="s">
        <v>38</v>
      </c>
      <c r="C38" s="406"/>
      <c r="D38" s="406"/>
      <c r="E38" s="406"/>
      <c r="F38" s="406"/>
      <c r="G38" s="406"/>
      <c r="H38" s="407"/>
      <c r="I38" s="20"/>
      <c r="J38" s="16">
        <f>ROUND(I38*$J$33,0)</f>
        <v>0</v>
      </c>
    </row>
    <row r="39" spans="2:12" ht="15.75" thickBot="1">
      <c r="B39" s="405" t="s">
        <v>40</v>
      </c>
      <c r="C39" s="406"/>
      <c r="D39" s="406"/>
      <c r="E39" s="406"/>
      <c r="F39" s="406"/>
      <c r="G39" s="406"/>
      <c r="H39" s="407"/>
      <c r="I39" s="20">
        <f>SUM(I36:I38)</f>
        <v>0.3</v>
      </c>
      <c r="J39" s="16">
        <f>ROUND(I39*$J$33,0)</f>
        <v>29715</v>
      </c>
    </row>
    <row r="40" spans="2:12" ht="15.75" thickBot="1">
      <c r="H40" s="10" t="s">
        <v>41</v>
      </c>
      <c r="I40" s="20">
        <f>I39</f>
        <v>0.3</v>
      </c>
      <c r="J40" s="16">
        <f>J39</f>
        <v>29715</v>
      </c>
    </row>
    <row r="41" spans="2:12" ht="15.75" thickBot="1"/>
    <row r="42" spans="2:12" ht="15.75" thickBot="1">
      <c r="I42" s="10" t="s">
        <v>43</v>
      </c>
      <c r="J42" s="19">
        <f>ROUND(SUM(J33,J40),0)</f>
        <v>128765</v>
      </c>
    </row>
  </sheetData>
  <mergeCells count="26">
    <mergeCell ref="B9:E9"/>
    <mergeCell ref="C2:I2"/>
    <mergeCell ref="C3:I3"/>
    <mergeCell ref="B6:E6"/>
    <mergeCell ref="B7:E7"/>
    <mergeCell ref="B8:E8"/>
    <mergeCell ref="B24:E24"/>
    <mergeCell ref="B10:E10"/>
    <mergeCell ref="B11:E11"/>
    <mergeCell ref="B14:F14"/>
    <mergeCell ref="B15:F15"/>
    <mergeCell ref="B16:F16"/>
    <mergeCell ref="B17:F17"/>
    <mergeCell ref="B18:F18"/>
    <mergeCell ref="B21:E21"/>
    <mergeCell ref="B22:E22"/>
    <mergeCell ref="B23:E23"/>
    <mergeCell ref="B37:H37"/>
    <mergeCell ref="B38:H38"/>
    <mergeCell ref="B39:H39"/>
    <mergeCell ref="B27:F27"/>
    <mergeCell ref="B28:F28"/>
    <mergeCell ref="B29:F29"/>
    <mergeCell ref="B30:F30"/>
    <mergeCell ref="B35:H35"/>
    <mergeCell ref="B36:H36"/>
  </mergeCells>
  <pageMargins left="0.7" right="0.7" top="0.75" bottom="0.75" header="0.3" footer="0.3"/>
  <pageSetup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N50"/>
  <sheetViews>
    <sheetView view="pageBreakPreview" topLeftCell="A28" zoomScale="80" zoomScaleNormal="90" zoomScaleSheetLayoutView="80" workbookViewId="0">
      <selection activeCell="I35" sqref="I35"/>
    </sheetView>
  </sheetViews>
  <sheetFormatPr baseColWidth="10" defaultRowHeight="15"/>
  <cols>
    <col min="5" max="5" width="14" customWidth="1"/>
    <col min="6" max="6" width="12.5703125" customWidth="1"/>
    <col min="7" max="7" width="12.7109375" customWidth="1"/>
    <col min="8" max="8" width="18.85546875" customWidth="1"/>
    <col min="9" max="9" width="12.85546875" customWidth="1"/>
    <col min="10" max="10" width="17.28515625" customWidth="1"/>
    <col min="11" max="12" width="13.140625" bestFit="1" customWidth="1"/>
    <col min="14" max="14" width="13.140625" bestFit="1" customWidth="1"/>
  </cols>
  <sheetData>
    <row r="1" spans="2:14" ht="15.75" thickBot="1"/>
    <row r="2" spans="2:14" ht="15.75" thickBot="1">
      <c r="B2" s="7" t="s">
        <v>0</v>
      </c>
      <c r="C2" s="394" t="s">
        <v>13</v>
      </c>
      <c r="D2" s="394"/>
      <c r="E2" s="394"/>
      <c r="F2" s="394"/>
      <c r="G2" s="394"/>
      <c r="H2" s="394"/>
      <c r="I2" s="394"/>
      <c r="J2" s="7" t="s">
        <v>2</v>
      </c>
    </row>
    <row r="3" spans="2:14" ht="69.75" customHeight="1" thickBot="1">
      <c r="B3" s="13">
        <f>PRESUPUESTO!A12</f>
        <v>3.1</v>
      </c>
      <c r="C3" s="411" t="str">
        <f>PRESUPUESTO!B12</f>
        <v>Suministro, transporte y colocación de Concreto Clase D (21MPa) para Muros, aletas y demas estructuras, formaleta para acabado a la vista, desmoldante, y todos los demás elementos necesarios para su correcta construcción y funcionamiento</v>
      </c>
      <c r="D3" s="411"/>
      <c r="E3" s="411"/>
      <c r="F3" s="411"/>
      <c r="G3" s="411"/>
      <c r="H3" s="411"/>
      <c r="I3" s="411"/>
      <c r="J3" s="13" t="s">
        <v>10</v>
      </c>
    </row>
    <row r="5" spans="2:14" ht="15.75" thickBot="1">
      <c r="B5" s="3" t="s">
        <v>26</v>
      </c>
    </row>
    <row r="6" spans="2:14" ht="15.75" thickBot="1">
      <c r="B6" s="396" t="s">
        <v>25</v>
      </c>
      <c r="C6" s="396"/>
      <c r="D6" s="396"/>
      <c r="E6" s="396"/>
      <c r="F6" s="12" t="s">
        <v>23</v>
      </c>
      <c r="G6" s="12" t="s">
        <v>24</v>
      </c>
      <c r="H6" s="12" t="s">
        <v>22</v>
      </c>
      <c r="I6" s="12" t="s">
        <v>20</v>
      </c>
      <c r="J6" s="12" t="s">
        <v>21</v>
      </c>
    </row>
    <row r="7" spans="2:14" ht="15.75" customHeight="1" thickBot="1">
      <c r="B7" s="391" t="s">
        <v>810</v>
      </c>
      <c r="C7" s="392"/>
      <c r="D7" s="392"/>
      <c r="E7" s="393"/>
      <c r="F7" s="12"/>
      <c r="G7" s="12"/>
      <c r="H7" s="15">
        <v>45000</v>
      </c>
      <c r="I7" s="299">
        <v>8</v>
      </c>
      <c r="J7" s="15">
        <f t="shared" ref="J7:J12" si="0">H7/I7</f>
        <v>5625</v>
      </c>
    </row>
    <row r="8" spans="2:14" ht="15.75" customHeight="1" thickBot="1">
      <c r="B8" s="397" t="s">
        <v>809</v>
      </c>
      <c r="C8" s="392"/>
      <c r="D8" s="392"/>
      <c r="E8" s="393"/>
      <c r="F8" s="12"/>
      <c r="G8" s="12"/>
      <c r="H8" s="15">
        <v>20000</v>
      </c>
      <c r="I8" s="299">
        <v>8</v>
      </c>
      <c r="J8" s="15">
        <f t="shared" si="0"/>
        <v>2500</v>
      </c>
    </row>
    <row r="9" spans="2:14" ht="33" customHeight="1" thickBot="1">
      <c r="B9" s="397" t="s">
        <v>808</v>
      </c>
      <c r="C9" s="413"/>
      <c r="D9" s="413"/>
      <c r="E9" s="414"/>
      <c r="F9" s="12"/>
      <c r="G9" s="12"/>
      <c r="H9" s="15">
        <v>30000</v>
      </c>
      <c r="I9" s="299">
        <v>1</v>
      </c>
      <c r="J9" s="15">
        <f t="shared" si="0"/>
        <v>30000</v>
      </c>
    </row>
    <row r="10" spans="2:14" ht="21.75" customHeight="1" thickBot="1">
      <c r="B10" s="391" t="s">
        <v>53</v>
      </c>
      <c r="C10" s="392"/>
      <c r="D10" s="392"/>
      <c r="E10" s="393"/>
      <c r="F10" s="8"/>
      <c r="G10" s="8"/>
      <c r="H10" s="15">
        <v>350</v>
      </c>
      <c r="I10" s="299">
        <v>0.2</v>
      </c>
      <c r="J10" s="15">
        <f t="shared" si="0"/>
        <v>1750</v>
      </c>
    </row>
    <row r="11" spans="2:14" ht="21.75" customHeight="1" thickBot="1">
      <c r="B11" s="391" t="s">
        <v>45</v>
      </c>
      <c r="C11" s="392"/>
      <c r="D11" s="392"/>
      <c r="E11" s="393"/>
      <c r="F11" s="8"/>
      <c r="G11" s="8"/>
      <c r="H11" s="15">
        <v>90000</v>
      </c>
      <c r="I11" s="299">
        <v>4</v>
      </c>
      <c r="J11" s="15">
        <f t="shared" si="0"/>
        <v>22500</v>
      </c>
    </row>
    <row r="12" spans="2:14" ht="21.75" customHeight="1" thickBot="1">
      <c r="B12" s="391" t="s">
        <v>811</v>
      </c>
      <c r="C12" s="392"/>
      <c r="D12" s="392"/>
      <c r="E12" s="393"/>
      <c r="F12" s="8"/>
      <c r="G12" s="8"/>
      <c r="H12" s="15">
        <v>60000</v>
      </c>
      <c r="I12" s="299">
        <v>8</v>
      </c>
      <c r="J12" s="15">
        <f t="shared" si="0"/>
        <v>7500</v>
      </c>
    </row>
    <row r="13" spans="2:14" ht="15.75" thickBot="1">
      <c r="B13" s="391" t="s">
        <v>812</v>
      </c>
      <c r="C13" s="392"/>
      <c r="D13" s="392"/>
      <c r="E13" s="393"/>
      <c r="F13" s="8"/>
      <c r="G13" s="8"/>
      <c r="H13" s="27">
        <f>J39</f>
        <v>111325</v>
      </c>
      <c r="I13" s="299">
        <v>0.1</v>
      </c>
      <c r="J13" s="15">
        <f>H13*I13</f>
        <v>11132.5</v>
      </c>
    </row>
    <row r="14" spans="2:14">
      <c r="L14" s="24"/>
      <c r="N14" s="24"/>
    </row>
    <row r="15" spans="2:14" ht="15.75" thickBot="1">
      <c r="I15" s="10" t="s">
        <v>41</v>
      </c>
      <c r="J15" s="17">
        <f>ROUND(SUM(J7:J13),0)</f>
        <v>81008</v>
      </c>
    </row>
    <row r="16" spans="2:14" ht="15.75" thickBot="1">
      <c r="B16" s="3" t="s">
        <v>27</v>
      </c>
    </row>
    <row r="17" spans="2:10" ht="15.75" thickBot="1">
      <c r="B17" s="396" t="s">
        <v>25</v>
      </c>
      <c r="C17" s="396"/>
      <c r="D17" s="396"/>
      <c r="E17" s="396"/>
      <c r="F17" s="396"/>
      <c r="G17" s="12" t="s">
        <v>28</v>
      </c>
      <c r="H17" s="12" t="s">
        <v>29</v>
      </c>
      <c r="I17" s="12" t="s">
        <v>30</v>
      </c>
      <c r="J17" s="12" t="s">
        <v>21</v>
      </c>
    </row>
    <row r="18" spans="2:10" ht="15.75" customHeight="1" thickBot="1">
      <c r="B18" s="391" t="s">
        <v>268</v>
      </c>
      <c r="C18" s="392"/>
      <c r="D18" s="392"/>
      <c r="E18" s="392"/>
      <c r="F18" s="393"/>
      <c r="G18" s="18" t="s">
        <v>8</v>
      </c>
      <c r="H18" s="8">
        <v>1.84</v>
      </c>
      <c r="I18" s="14">
        <v>17000</v>
      </c>
      <c r="J18" s="14">
        <f>ROUND(H18*I18,0)</f>
        <v>31280</v>
      </c>
    </row>
    <row r="19" spans="2:10" ht="30" customHeight="1" thickBot="1">
      <c r="B19" s="397" t="s">
        <v>54</v>
      </c>
      <c r="C19" s="413"/>
      <c r="D19" s="413"/>
      <c r="E19" s="413"/>
      <c r="F19" s="414"/>
      <c r="G19" s="18" t="s">
        <v>8</v>
      </c>
      <c r="H19" s="8">
        <v>0.41</v>
      </c>
      <c r="I19" s="14">
        <v>14000</v>
      </c>
      <c r="J19" s="14">
        <f t="shared" ref="J19:J24" si="1">H19*I19</f>
        <v>5740</v>
      </c>
    </row>
    <row r="20" spans="2:10" ht="15.75" thickBot="1">
      <c r="B20" s="397" t="s">
        <v>266</v>
      </c>
      <c r="C20" s="413"/>
      <c r="D20" s="413"/>
      <c r="E20" s="413"/>
      <c r="F20" s="414"/>
      <c r="G20" s="18" t="s">
        <v>783</v>
      </c>
      <c r="H20" s="8">
        <v>0.37</v>
      </c>
      <c r="I20" s="14">
        <v>80000</v>
      </c>
      <c r="J20" s="14">
        <f t="shared" si="1"/>
        <v>29600</v>
      </c>
    </row>
    <row r="21" spans="2:10" ht="15.75" thickBot="1">
      <c r="B21" s="397" t="s">
        <v>813</v>
      </c>
      <c r="C21" s="413"/>
      <c r="D21" s="413"/>
      <c r="E21" s="413"/>
      <c r="F21" s="414"/>
      <c r="G21" s="18" t="s">
        <v>785</v>
      </c>
      <c r="H21" s="8">
        <v>0.71</v>
      </c>
      <c r="I21" s="14">
        <v>9500</v>
      </c>
      <c r="J21" s="14">
        <f t="shared" si="1"/>
        <v>6745</v>
      </c>
    </row>
    <row r="22" spans="2:10" ht="15.75" thickBot="1">
      <c r="B22" s="397" t="s">
        <v>814</v>
      </c>
      <c r="C22" s="413"/>
      <c r="D22" s="413"/>
      <c r="E22" s="413"/>
      <c r="F22" s="414"/>
      <c r="G22" s="18" t="s">
        <v>8</v>
      </c>
      <c r="H22" s="8">
        <v>0.75</v>
      </c>
      <c r="I22" s="14">
        <v>8000</v>
      </c>
      <c r="J22" s="14">
        <f t="shared" si="1"/>
        <v>6000</v>
      </c>
    </row>
    <row r="23" spans="2:10" ht="15.75" thickBot="1">
      <c r="B23" s="397" t="s">
        <v>815</v>
      </c>
      <c r="C23" s="413"/>
      <c r="D23" s="413"/>
      <c r="E23" s="413"/>
      <c r="F23" s="414"/>
      <c r="G23" s="18" t="s">
        <v>256</v>
      </c>
      <c r="H23" s="8">
        <v>0.33</v>
      </c>
      <c r="I23" s="14">
        <v>6000</v>
      </c>
      <c r="J23" s="14">
        <f t="shared" si="1"/>
        <v>1980</v>
      </c>
    </row>
    <row r="24" spans="2:10" ht="15.75" thickBot="1">
      <c r="B24" s="397" t="s">
        <v>816</v>
      </c>
      <c r="C24" s="413"/>
      <c r="D24" s="413"/>
      <c r="E24" s="413"/>
      <c r="F24" s="414"/>
      <c r="G24" s="18" t="s">
        <v>817</v>
      </c>
      <c r="H24" s="8">
        <v>0.65</v>
      </c>
      <c r="I24" s="14">
        <v>5800</v>
      </c>
      <c r="J24" s="14">
        <f t="shared" si="1"/>
        <v>3770</v>
      </c>
    </row>
    <row r="25" spans="2:10" ht="15.75" thickBot="1">
      <c r="B25" s="397" t="str">
        <f>'APU AUXILIARES (2)'!B133:D133</f>
        <v>CONCRETO 3000 PSI (210 MPA) EN OBRA</v>
      </c>
      <c r="C25" s="413"/>
      <c r="D25" s="413"/>
      <c r="E25" s="413"/>
      <c r="F25" s="414"/>
      <c r="G25" s="18" t="s">
        <v>10</v>
      </c>
      <c r="H25" s="8">
        <v>1.03</v>
      </c>
      <c r="I25" s="14">
        <f>'APU AUXILIARES (2)'!G173</f>
        <v>714543</v>
      </c>
      <c r="J25" s="14">
        <f>ROUND(H25*I25,0)</f>
        <v>735979</v>
      </c>
    </row>
    <row r="26" spans="2:10" ht="15.75" thickBot="1">
      <c r="I26" s="10" t="s">
        <v>41</v>
      </c>
      <c r="J26" s="22">
        <f>ROUND(SUM(J18:J25),0)</f>
        <v>821094</v>
      </c>
    </row>
    <row r="27" spans="2:10" ht="15.75" thickBot="1">
      <c r="B27" s="3" t="s">
        <v>46</v>
      </c>
      <c r="I27" s="10"/>
      <c r="J27" s="21"/>
    </row>
    <row r="28" spans="2:10" ht="30.75" thickBot="1">
      <c r="B28" s="398" t="s">
        <v>25</v>
      </c>
      <c r="C28" s="399"/>
      <c r="D28" s="399"/>
      <c r="E28" s="400"/>
      <c r="F28" s="11" t="s">
        <v>47</v>
      </c>
      <c r="G28" s="12" t="s">
        <v>48</v>
      </c>
      <c r="H28" s="11" t="s">
        <v>49</v>
      </c>
      <c r="I28" s="12" t="s">
        <v>50</v>
      </c>
      <c r="J28" s="12" t="s">
        <v>21</v>
      </c>
    </row>
    <row r="29" spans="2:10" ht="15.75" thickBot="1">
      <c r="B29" s="391" t="s">
        <v>776</v>
      </c>
      <c r="C29" s="392"/>
      <c r="D29" s="392"/>
      <c r="E29" s="393"/>
      <c r="F29" s="8"/>
      <c r="G29" s="8"/>
      <c r="H29" s="8">
        <v>1</v>
      </c>
      <c r="I29" s="23">
        <v>10000</v>
      </c>
      <c r="J29" s="14">
        <f>ROUND(H29*I29,0)</f>
        <v>10000</v>
      </c>
    </row>
    <row r="30" spans="2:10" ht="15.75" thickBot="1">
      <c r="B30" s="391"/>
      <c r="C30" s="392"/>
      <c r="D30" s="392"/>
      <c r="E30" s="393"/>
      <c r="F30" s="8"/>
      <c r="G30" s="8"/>
      <c r="H30" s="8"/>
      <c r="I30" s="23"/>
      <c r="J30" s="14"/>
    </row>
    <row r="31" spans="2:10" ht="15.75" thickBot="1">
      <c r="B31" s="391"/>
      <c r="C31" s="392"/>
      <c r="D31" s="392"/>
      <c r="E31" s="393"/>
      <c r="F31" s="8"/>
      <c r="G31" s="8"/>
      <c r="H31" s="8"/>
      <c r="I31" s="23"/>
      <c r="J31" s="14"/>
    </row>
    <row r="32" spans="2:10" ht="15.75" thickBot="1">
      <c r="I32" s="10" t="s">
        <v>41</v>
      </c>
      <c r="J32" s="22">
        <f>SUM(J29:J31)</f>
        <v>10000</v>
      </c>
    </row>
    <row r="33" spans="2:13" ht="15.75" thickBot="1">
      <c r="B33" s="3" t="s">
        <v>31</v>
      </c>
    </row>
    <row r="34" spans="2:13" ht="30.75" thickBot="1">
      <c r="B34" s="398" t="s">
        <v>25</v>
      </c>
      <c r="C34" s="399"/>
      <c r="D34" s="399"/>
      <c r="E34" s="399"/>
      <c r="F34" s="400"/>
      <c r="G34" s="12" t="s">
        <v>32</v>
      </c>
      <c r="H34" s="11" t="s">
        <v>33</v>
      </c>
      <c r="I34" s="12" t="s">
        <v>20</v>
      </c>
      <c r="J34" s="12" t="s">
        <v>21</v>
      </c>
    </row>
    <row r="35" spans="2:13" ht="15.75" thickBot="1">
      <c r="B35" s="391" t="s">
        <v>777</v>
      </c>
      <c r="C35" s="392"/>
      <c r="D35" s="392"/>
      <c r="E35" s="392"/>
      <c r="F35" s="393"/>
      <c r="G35" s="16">
        <v>100000</v>
      </c>
      <c r="H35" s="16">
        <f>G35*1.83</f>
        <v>183000</v>
      </c>
      <c r="I35" s="8">
        <v>6</v>
      </c>
      <c r="J35" s="16">
        <f>ROUND(H35/I35,0)</f>
        <v>30500</v>
      </c>
    </row>
    <row r="36" spans="2:13" ht="15.75" thickBot="1">
      <c r="B36" s="391" t="s">
        <v>766</v>
      </c>
      <c r="C36" s="392"/>
      <c r="D36" s="392"/>
      <c r="E36" s="392"/>
      <c r="F36" s="393"/>
      <c r="G36" s="16">
        <v>65000</v>
      </c>
      <c r="H36" s="16">
        <f>G36*1.83</f>
        <v>118950</v>
      </c>
      <c r="I36" s="8">
        <v>6</v>
      </c>
      <c r="J36" s="16">
        <f>ROUND(H36/I36,0)</f>
        <v>19825</v>
      </c>
    </row>
    <row r="37" spans="2:13" ht="15.75" thickBot="1">
      <c r="B37" s="391" t="s">
        <v>818</v>
      </c>
      <c r="C37" s="392"/>
      <c r="D37" s="392"/>
      <c r="E37" s="392"/>
      <c r="F37" s="393"/>
      <c r="G37" s="16">
        <f>50000*4</f>
        <v>200000</v>
      </c>
      <c r="H37" s="16">
        <f>G37*1.83</f>
        <v>366000</v>
      </c>
      <c r="I37" s="8">
        <v>6</v>
      </c>
      <c r="J37" s="16">
        <f>ROUND(H37/I37,0)</f>
        <v>61000</v>
      </c>
    </row>
    <row r="38" spans="2:13" ht="15.75" thickBot="1"/>
    <row r="39" spans="2:13" ht="15.75" thickBot="1">
      <c r="G39" s="24"/>
      <c r="I39" s="10" t="s">
        <v>41</v>
      </c>
      <c r="J39" s="19">
        <f>SUM(J35:J37)</f>
        <v>111325</v>
      </c>
    </row>
    <row r="40" spans="2:13" ht="15.75" thickBot="1"/>
    <row r="41" spans="2:13" ht="15.75" thickBot="1">
      <c r="I41" s="10" t="s">
        <v>42</v>
      </c>
      <c r="J41" s="28">
        <f>SUM(J15,J26,J32,J39)</f>
        <v>1023427</v>
      </c>
      <c r="L41" s="24"/>
      <c r="M41" s="1"/>
    </row>
    <row r="42" spans="2:13" ht="15.75" thickBot="1">
      <c r="B42" s="3" t="s">
        <v>34</v>
      </c>
    </row>
    <row r="43" spans="2:13" ht="15.75" thickBot="1">
      <c r="B43" s="408" t="s">
        <v>25</v>
      </c>
      <c r="C43" s="409"/>
      <c r="D43" s="409"/>
      <c r="E43" s="409"/>
      <c r="F43" s="409"/>
      <c r="G43" s="409"/>
      <c r="H43" s="410"/>
      <c r="I43" s="7" t="s">
        <v>35</v>
      </c>
      <c r="J43" s="7" t="s">
        <v>36</v>
      </c>
    </row>
    <row r="44" spans="2:13" ht="15.75" thickBot="1">
      <c r="B44" s="405" t="s">
        <v>37</v>
      </c>
      <c r="C44" s="406"/>
      <c r="D44" s="406"/>
      <c r="E44" s="406"/>
      <c r="F44" s="406"/>
      <c r="G44" s="406"/>
      <c r="H44" s="407"/>
      <c r="I44" s="20">
        <v>0.25</v>
      </c>
      <c r="J44" s="16">
        <f>ROUND(I44*$J$41,0)</f>
        <v>255857</v>
      </c>
    </row>
    <row r="45" spans="2:13" ht="15.75" thickBot="1">
      <c r="B45" s="405" t="s">
        <v>39</v>
      </c>
      <c r="C45" s="406"/>
      <c r="D45" s="406"/>
      <c r="E45" s="406"/>
      <c r="F45" s="406"/>
      <c r="G45" s="406"/>
      <c r="H45" s="407"/>
      <c r="I45" s="20">
        <v>0.05</v>
      </c>
      <c r="J45" s="16">
        <f>ROUND(I45*$J$41,0)</f>
        <v>51171</v>
      </c>
    </row>
    <row r="46" spans="2:13" ht="15.75" thickBot="1">
      <c r="B46" s="405" t="s">
        <v>38</v>
      </c>
      <c r="C46" s="406"/>
      <c r="D46" s="406"/>
      <c r="E46" s="406"/>
      <c r="F46" s="406"/>
      <c r="G46" s="406"/>
      <c r="H46" s="407"/>
      <c r="I46" s="20"/>
      <c r="J46" s="16">
        <f>ROUND(I46*$J$41,0)</f>
        <v>0</v>
      </c>
    </row>
    <row r="47" spans="2:13" ht="15.75" thickBot="1">
      <c r="B47" s="405" t="s">
        <v>40</v>
      </c>
      <c r="C47" s="406"/>
      <c r="D47" s="406"/>
      <c r="E47" s="406"/>
      <c r="F47" s="406"/>
      <c r="G47" s="406"/>
      <c r="H47" s="407"/>
      <c r="I47" s="20">
        <f>SUM(I44:I46)</f>
        <v>0.3</v>
      </c>
      <c r="J47" s="16">
        <f>ROUND(I47*$J$41,0)</f>
        <v>307028</v>
      </c>
    </row>
    <row r="48" spans="2:13" ht="15.75" thickBot="1">
      <c r="H48" s="10" t="s">
        <v>41</v>
      </c>
      <c r="I48" s="20">
        <f>I47</f>
        <v>0.3</v>
      </c>
      <c r="J48" s="16">
        <f>J47</f>
        <v>307028</v>
      </c>
    </row>
    <row r="49" spans="9:10" ht="15.75" thickBot="1"/>
    <row r="50" spans="9:10" ht="15.75" thickBot="1">
      <c r="I50" s="10" t="s">
        <v>43</v>
      </c>
      <c r="J50" s="19">
        <f>ROUND(SUM(J41,J48),0)</f>
        <v>1330455</v>
      </c>
    </row>
  </sheetData>
  <mergeCells count="32">
    <mergeCell ref="B19:F19"/>
    <mergeCell ref="B17:F17"/>
    <mergeCell ref="B18:F18"/>
    <mergeCell ref="B36:F36"/>
    <mergeCell ref="B20:F20"/>
    <mergeCell ref="B21:F21"/>
    <mergeCell ref="B22:F22"/>
    <mergeCell ref="B23:F23"/>
    <mergeCell ref="B24:F24"/>
    <mergeCell ref="B25:F25"/>
    <mergeCell ref="B28:E28"/>
    <mergeCell ref="B29:E29"/>
    <mergeCell ref="B30:E30"/>
    <mergeCell ref="B31:E31"/>
    <mergeCell ref="B34:F34"/>
    <mergeCell ref="C2:I2"/>
    <mergeCell ref="C3:I3"/>
    <mergeCell ref="B6:E6"/>
    <mergeCell ref="B10:E10"/>
    <mergeCell ref="B13:E13"/>
    <mergeCell ref="B7:E7"/>
    <mergeCell ref="B8:E8"/>
    <mergeCell ref="B9:E9"/>
    <mergeCell ref="B11:E11"/>
    <mergeCell ref="B12:E12"/>
    <mergeCell ref="B47:H47"/>
    <mergeCell ref="B37:F37"/>
    <mergeCell ref="B35:F35"/>
    <mergeCell ref="B43:H43"/>
    <mergeCell ref="B44:H44"/>
    <mergeCell ref="B45:H45"/>
    <mergeCell ref="B46:H46"/>
  </mergeCells>
  <pageMargins left="0.7" right="0.7" top="0.75" bottom="0.75" header="0.3" footer="0.3"/>
  <pageSetup scale="61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N39"/>
  <sheetViews>
    <sheetView workbookViewId="0">
      <selection activeCell="B13" sqref="B13:F13"/>
    </sheetView>
  </sheetViews>
  <sheetFormatPr baseColWidth="10" defaultRowHeight="15"/>
  <cols>
    <col min="5" max="5" width="14" customWidth="1"/>
    <col min="6" max="6" width="12.5703125" customWidth="1"/>
    <col min="8" max="8" width="16.28515625" customWidth="1"/>
    <col min="9" max="9" width="12.85546875" customWidth="1"/>
    <col min="10" max="12" width="13.140625" bestFit="1" customWidth="1"/>
    <col min="14" max="14" width="13.140625" bestFit="1" customWidth="1"/>
  </cols>
  <sheetData>
    <row r="1" spans="2:14" ht="15.75" thickBot="1"/>
    <row r="2" spans="2:14" ht="15.75" thickBot="1">
      <c r="B2" s="7" t="s">
        <v>0</v>
      </c>
      <c r="C2" s="394" t="s">
        <v>13</v>
      </c>
      <c r="D2" s="394"/>
      <c r="E2" s="394"/>
      <c r="F2" s="394"/>
      <c r="G2" s="394"/>
      <c r="H2" s="394"/>
      <c r="I2" s="394"/>
      <c r="J2" s="7" t="s">
        <v>2</v>
      </c>
    </row>
    <row r="3" spans="2:14" ht="69.75" customHeight="1" thickBot="1">
      <c r="B3" s="13">
        <f>PRESUPUESTO!A13</f>
        <v>3.2</v>
      </c>
      <c r="C3" s="395" t="str">
        <f>PRESUPUESTO!B13</f>
        <v xml:space="preserve">Concreto Clase H (Ciclópeo con concreto clase D - 21 MPa y Piedra de 2" a 4") </v>
      </c>
      <c r="D3" s="395"/>
      <c r="E3" s="395"/>
      <c r="F3" s="395"/>
      <c r="G3" s="395"/>
      <c r="H3" s="395"/>
      <c r="I3" s="395"/>
      <c r="J3" s="13" t="s">
        <v>10</v>
      </c>
    </row>
    <row r="5" spans="2:14" ht="15.75" thickBot="1">
      <c r="B5" s="3" t="s">
        <v>26</v>
      </c>
    </row>
    <row r="6" spans="2:14" ht="15.75" thickBot="1">
      <c r="B6" s="396" t="s">
        <v>25</v>
      </c>
      <c r="C6" s="396"/>
      <c r="D6" s="396"/>
      <c r="E6" s="396"/>
      <c r="F6" s="12" t="s">
        <v>23</v>
      </c>
      <c r="G6" s="12" t="s">
        <v>24</v>
      </c>
      <c r="H6" s="12" t="s">
        <v>22</v>
      </c>
      <c r="I6" s="12" t="s">
        <v>20</v>
      </c>
      <c r="J6" s="12" t="s">
        <v>21</v>
      </c>
    </row>
    <row r="7" spans="2:14" ht="15.75" thickBot="1">
      <c r="B7" s="391" t="s">
        <v>819</v>
      </c>
      <c r="C7" s="392"/>
      <c r="D7" s="392"/>
      <c r="E7" s="393"/>
      <c r="F7" s="8"/>
      <c r="G7" s="8"/>
      <c r="H7" s="15">
        <v>60000</v>
      </c>
      <c r="I7" s="9">
        <v>2</v>
      </c>
      <c r="J7" s="16">
        <f>ROUND(H7/I7,0)</f>
        <v>30000</v>
      </c>
    </row>
    <row r="8" spans="2:14" ht="15.75" thickBot="1">
      <c r="B8" s="391"/>
      <c r="C8" s="392"/>
      <c r="D8" s="392"/>
      <c r="E8" s="393"/>
      <c r="F8" s="8"/>
      <c r="G8" s="8"/>
      <c r="H8" s="15"/>
      <c r="I8" s="9"/>
      <c r="J8" s="16"/>
    </row>
    <row r="9" spans="2:14" ht="15.75" thickBot="1">
      <c r="B9" s="391" t="s">
        <v>44</v>
      </c>
      <c r="C9" s="392"/>
      <c r="D9" s="392"/>
      <c r="E9" s="393"/>
      <c r="F9" s="8"/>
      <c r="G9" s="8"/>
      <c r="H9" s="27">
        <f>IFERROR(J28,J28)</f>
        <v>148433</v>
      </c>
      <c r="I9" s="9">
        <v>0.1</v>
      </c>
      <c r="J9" s="16">
        <f>ROUND(H9*I9,0)</f>
        <v>14843</v>
      </c>
      <c r="L9" s="24"/>
      <c r="N9" s="24"/>
    </row>
    <row r="10" spans="2:14" ht="15.75" thickBot="1">
      <c r="I10" s="10" t="s">
        <v>41</v>
      </c>
      <c r="J10" s="17">
        <f>ROUND(SUM(J7:J9),0)</f>
        <v>44843</v>
      </c>
    </row>
    <row r="11" spans="2:14" ht="15.75" thickBot="1">
      <c r="B11" s="3" t="s">
        <v>27</v>
      </c>
    </row>
    <row r="12" spans="2:14" ht="15.75" thickBot="1">
      <c r="B12" s="396" t="s">
        <v>25</v>
      </c>
      <c r="C12" s="396"/>
      <c r="D12" s="396"/>
      <c r="E12" s="396"/>
      <c r="F12" s="396"/>
      <c r="G12" s="12" t="s">
        <v>28</v>
      </c>
      <c r="H12" s="12" t="s">
        <v>29</v>
      </c>
      <c r="I12" s="12" t="s">
        <v>30</v>
      </c>
      <c r="J12" s="12" t="s">
        <v>21</v>
      </c>
    </row>
    <row r="13" spans="2:14" ht="15.75" thickBot="1">
      <c r="B13" s="415" t="str">
        <f>'INSUMOS MATERIALES'!B94</f>
        <v xml:space="preserve">piedra selecionada </v>
      </c>
      <c r="C13" s="392"/>
      <c r="D13" s="392"/>
      <c r="E13" s="392"/>
      <c r="F13" s="393"/>
      <c r="G13" s="18" t="s">
        <v>6</v>
      </c>
      <c r="H13">
        <v>0.43</v>
      </c>
      <c r="I13" s="265">
        <f>'INSUMOS MATERIALES'!D94</f>
        <v>90000</v>
      </c>
      <c r="J13" s="14">
        <f>ROUND(H13*I13,0)</f>
        <v>38700</v>
      </c>
    </row>
    <row r="14" spans="2:14" ht="15.75" thickBot="1">
      <c r="B14" s="415" t="str">
        <f>'INSUMOS MATERIALES'!B17</f>
        <v>CONCRETO 2984 PSI (21 MPA) EN OBRA</v>
      </c>
      <c r="C14" s="392"/>
      <c r="D14" s="392"/>
      <c r="E14" s="392"/>
      <c r="F14" s="393"/>
      <c r="G14" s="18" t="s">
        <v>10</v>
      </c>
      <c r="H14" s="8">
        <v>0.63</v>
      </c>
      <c r="I14" s="14">
        <f>'INSUMOS MATERIALES'!D17</f>
        <v>714543</v>
      </c>
      <c r="J14" s="14">
        <f>ROUND(H14*I14,0)</f>
        <v>450162</v>
      </c>
    </row>
    <row r="15" spans="2:14" ht="15.75" thickBot="1">
      <c r="B15" s="391"/>
      <c r="C15" s="392"/>
      <c r="D15" s="392"/>
      <c r="E15" s="392"/>
      <c r="F15" s="393"/>
      <c r="G15" s="18"/>
      <c r="H15" s="8"/>
      <c r="I15" s="14"/>
      <c r="J15" s="14">
        <f>ROUND(H15*I15,0)</f>
        <v>0</v>
      </c>
    </row>
    <row r="16" spans="2:14" ht="15.75" thickBot="1">
      <c r="I16" s="10" t="s">
        <v>41</v>
      </c>
      <c r="J16" s="22">
        <f>ROUND(SUM(J13:J15),0)</f>
        <v>488862</v>
      </c>
    </row>
    <row r="17" spans="2:13" ht="15.75" thickBot="1">
      <c r="B17" s="3" t="s">
        <v>46</v>
      </c>
      <c r="I17" s="10"/>
      <c r="J17" s="21"/>
    </row>
    <row r="18" spans="2:13" ht="30.75" thickBot="1">
      <c r="B18" s="398" t="s">
        <v>25</v>
      </c>
      <c r="C18" s="399"/>
      <c r="D18" s="399"/>
      <c r="E18" s="400"/>
      <c r="F18" s="11" t="s">
        <v>47</v>
      </c>
      <c r="G18" s="12" t="s">
        <v>48</v>
      </c>
      <c r="H18" s="11" t="s">
        <v>49</v>
      </c>
      <c r="I18" s="12" t="s">
        <v>50</v>
      </c>
      <c r="J18" s="12" t="s">
        <v>21</v>
      </c>
    </row>
    <row r="19" spans="2:13" ht="15.75" thickBot="1">
      <c r="B19" s="391" t="s">
        <v>767</v>
      </c>
      <c r="C19" s="392"/>
      <c r="D19" s="392"/>
      <c r="E19" s="393"/>
      <c r="F19" s="8">
        <v>0.43</v>
      </c>
      <c r="G19" s="8">
        <v>1</v>
      </c>
      <c r="H19" s="8">
        <f>F19*G19</f>
        <v>0.43</v>
      </c>
      <c r="I19" s="23">
        <v>10000</v>
      </c>
      <c r="J19" s="14">
        <f>ROUND(H19*I19,0)</f>
        <v>4300</v>
      </c>
    </row>
    <row r="20" spans="2:13" ht="15.75" thickBot="1">
      <c r="B20" s="415" t="str">
        <f>'INSUMOS TRANSPORTES'!B14</f>
        <v>TRANSPORTE DE INSUMOS GENERALES 0-10 KM</v>
      </c>
      <c r="C20" s="392"/>
      <c r="D20" s="392"/>
      <c r="E20" s="393"/>
      <c r="F20" s="8">
        <v>0.43</v>
      </c>
      <c r="G20" s="8">
        <v>10</v>
      </c>
      <c r="H20" s="8">
        <f>F20*G20</f>
        <v>4.3</v>
      </c>
      <c r="I20" s="23">
        <f>'INSUMOS TRANSPORTES'!D14</f>
        <v>4250</v>
      </c>
      <c r="J20" s="14">
        <f>ROUND(H20*I20,0)</f>
        <v>18275</v>
      </c>
    </row>
    <row r="21" spans="2:13" ht="15.75" thickBot="1">
      <c r="B21" s="391"/>
      <c r="C21" s="392"/>
      <c r="D21" s="392"/>
      <c r="E21" s="393"/>
      <c r="F21" s="8"/>
      <c r="G21" s="8"/>
      <c r="H21" s="8"/>
      <c r="I21" s="23"/>
      <c r="J21" s="14">
        <f>ROUND(H21*I21,0)</f>
        <v>0</v>
      </c>
    </row>
    <row r="22" spans="2:13" ht="15.75" thickBot="1">
      <c r="I22" s="10" t="s">
        <v>41</v>
      </c>
      <c r="J22" s="22">
        <f>SUM(J19:J21)</f>
        <v>22575</v>
      </c>
    </row>
    <row r="23" spans="2:13" ht="15.75" thickBot="1">
      <c r="B23" s="3" t="s">
        <v>31</v>
      </c>
    </row>
    <row r="24" spans="2:13" ht="30.75" thickBot="1">
      <c r="B24" s="398" t="s">
        <v>25</v>
      </c>
      <c r="C24" s="399"/>
      <c r="D24" s="399"/>
      <c r="E24" s="399"/>
      <c r="F24" s="400"/>
      <c r="G24" s="12" t="s">
        <v>32</v>
      </c>
      <c r="H24" s="11" t="s">
        <v>33</v>
      </c>
      <c r="I24" s="12" t="s">
        <v>20</v>
      </c>
      <c r="J24" s="12" t="s">
        <v>21</v>
      </c>
    </row>
    <row r="25" spans="2:13" ht="15.75" thickBot="1">
      <c r="B25" s="391" t="s">
        <v>780</v>
      </c>
      <c r="C25" s="392"/>
      <c r="D25" s="392"/>
      <c r="E25" s="392"/>
      <c r="F25" s="393"/>
      <c r="G25" s="16">
        <v>100000</v>
      </c>
      <c r="H25" s="16">
        <f>G25*1.83</f>
        <v>183000</v>
      </c>
      <c r="I25" s="8">
        <v>4.5</v>
      </c>
      <c r="J25" s="16">
        <f>ROUND(H25/I25,0)</f>
        <v>40667</v>
      </c>
    </row>
    <row r="26" spans="2:13" ht="15.75" thickBot="1">
      <c r="B26" s="391" t="s">
        <v>52</v>
      </c>
      <c r="C26" s="392"/>
      <c r="D26" s="392"/>
      <c r="E26" s="392"/>
      <c r="F26" s="393"/>
      <c r="G26" s="16">
        <v>65000</v>
      </c>
      <c r="H26" s="16">
        <f>G26*1.83</f>
        <v>118950</v>
      </c>
      <c r="I26" s="8">
        <v>4.5</v>
      </c>
      <c r="J26" s="16">
        <f>ROUND(H26/I26,0)</f>
        <v>26433</v>
      </c>
    </row>
    <row r="27" spans="2:13" ht="15.75" thickBot="1">
      <c r="B27" s="391" t="s">
        <v>820</v>
      </c>
      <c r="C27" s="392"/>
      <c r="D27" s="392"/>
      <c r="E27" s="392"/>
      <c r="F27" s="393"/>
      <c r="G27" s="16">
        <f>50000*4</f>
        <v>200000</v>
      </c>
      <c r="H27" s="16">
        <f>G27*1.83</f>
        <v>366000</v>
      </c>
      <c r="I27" s="8">
        <v>4.5</v>
      </c>
      <c r="J27" s="16">
        <f>ROUND(H27/I27,0)</f>
        <v>81333</v>
      </c>
    </row>
    <row r="28" spans="2:13" ht="15.75" thickBot="1">
      <c r="G28" s="24"/>
      <c r="I28" s="10" t="s">
        <v>41</v>
      </c>
      <c r="J28" s="19">
        <f>SUM(J25:J27)</f>
        <v>148433</v>
      </c>
    </row>
    <row r="29" spans="2:13" ht="15.75" thickBot="1"/>
    <row r="30" spans="2:13" ht="15.75" thickBot="1">
      <c r="I30" s="10" t="s">
        <v>42</v>
      </c>
      <c r="J30" s="28">
        <f>SUM(J10,J16,J22,J28)</f>
        <v>704713</v>
      </c>
      <c r="L30" s="24"/>
    </row>
    <row r="31" spans="2:13" ht="15.75" thickBot="1">
      <c r="B31" s="3" t="s">
        <v>34</v>
      </c>
    </row>
    <row r="32" spans="2:13" ht="15.75" thickBot="1">
      <c r="B32" s="408" t="s">
        <v>25</v>
      </c>
      <c r="C32" s="409"/>
      <c r="D32" s="409"/>
      <c r="E32" s="409"/>
      <c r="F32" s="409"/>
      <c r="G32" s="409"/>
      <c r="H32" s="410"/>
      <c r="I32" s="7" t="s">
        <v>35</v>
      </c>
      <c r="J32" s="7" t="s">
        <v>36</v>
      </c>
      <c r="M32" s="29"/>
    </row>
    <row r="33" spans="2:10" ht="15.75" thickBot="1">
      <c r="B33" s="405" t="s">
        <v>37</v>
      </c>
      <c r="C33" s="406"/>
      <c r="D33" s="406"/>
      <c r="E33" s="406"/>
      <c r="F33" s="406"/>
      <c r="G33" s="406"/>
      <c r="H33" s="407"/>
      <c r="I33" s="20">
        <v>0.25</v>
      </c>
      <c r="J33" s="16">
        <f>ROUND(I33*$J$30,0)</f>
        <v>176178</v>
      </c>
    </row>
    <row r="34" spans="2:10" ht="15.75" thickBot="1">
      <c r="B34" s="405" t="s">
        <v>39</v>
      </c>
      <c r="C34" s="406"/>
      <c r="D34" s="406"/>
      <c r="E34" s="406"/>
      <c r="F34" s="406"/>
      <c r="G34" s="406"/>
      <c r="H34" s="407"/>
      <c r="I34" s="20">
        <v>0.05</v>
      </c>
      <c r="J34" s="16">
        <f>ROUND(I34*$J$30,0)</f>
        <v>35236</v>
      </c>
    </row>
    <row r="35" spans="2:10" ht="15.75" thickBot="1">
      <c r="B35" s="405" t="s">
        <v>38</v>
      </c>
      <c r="C35" s="406"/>
      <c r="D35" s="406"/>
      <c r="E35" s="406"/>
      <c r="F35" s="406"/>
      <c r="G35" s="406"/>
      <c r="H35" s="407"/>
      <c r="I35" s="20"/>
      <c r="J35" s="16">
        <f>ROUND(I35*$J$30,0)</f>
        <v>0</v>
      </c>
    </row>
    <row r="36" spans="2:10" ht="15.75" thickBot="1">
      <c r="B36" s="405" t="s">
        <v>40</v>
      </c>
      <c r="C36" s="406"/>
      <c r="D36" s="406"/>
      <c r="E36" s="406"/>
      <c r="F36" s="406"/>
      <c r="G36" s="406"/>
      <c r="H36" s="407"/>
      <c r="I36" s="20">
        <f>SUM(I33:I35)</f>
        <v>0.3</v>
      </c>
      <c r="J36" s="16">
        <f>ROUND(I36*$J$30,0)</f>
        <v>211414</v>
      </c>
    </row>
    <row r="37" spans="2:10" ht="15.75" thickBot="1">
      <c r="H37" s="10" t="s">
        <v>41</v>
      </c>
      <c r="I37" s="20">
        <f>I36</f>
        <v>0.3</v>
      </c>
      <c r="J37" s="16">
        <f>J36</f>
        <v>211414</v>
      </c>
    </row>
    <row r="38" spans="2:10" ht="15.75" thickBot="1"/>
    <row r="39" spans="2:10" ht="15.75" thickBot="1">
      <c r="I39" s="10" t="s">
        <v>43</v>
      </c>
      <c r="J39" s="19">
        <f>ROUND(SUM(J30,J37),0)</f>
        <v>916127</v>
      </c>
    </row>
  </sheetData>
  <mergeCells count="23">
    <mergeCell ref="C2:I2"/>
    <mergeCell ref="C3:I3"/>
    <mergeCell ref="B6:E6"/>
    <mergeCell ref="B7:E7"/>
    <mergeCell ref="B8:E8"/>
    <mergeCell ref="B25:F25"/>
    <mergeCell ref="B9:E9"/>
    <mergeCell ref="B12:F12"/>
    <mergeCell ref="B13:F13"/>
    <mergeCell ref="B14:F14"/>
    <mergeCell ref="B15:F15"/>
    <mergeCell ref="B18:E18"/>
    <mergeCell ref="B19:E19"/>
    <mergeCell ref="B20:E20"/>
    <mergeCell ref="B21:E21"/>
    <mergeCell ref="B24:F24"/>
    <mergeCell ref="B36:H36"/>
    <mergeCell ref="B26:F26"/>
    <mergeCell ref="B27:F27"/>
    <mergeCell ref="B32:H32"/>
    <mergeCell ref="B33:H33"/>
    <mergeCell ref="B34:H34"/>
    <mergeCell ref="B35:H35"/>
  </mergeCells>
  <pageMargins left="0.7" right="0.7" top="0.75" bottom="0.75" header="0.3" footer="0.3"/>
  <pageSetup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N38"/>
  <sheetViews>
    <sheetView workbookViewId="0"/>
  </sheetViews>
  <sheetFormatPr baseColWidth="10" defaultRowHeight="15"/>
  <cols>
    <col min="5" max="5" width="14" customWidth="1"/>
    <col min="6" max="6" width="12.5703125" customWidth="1"/>
    <col min="8" max="8" width="16.28515625" customWidth="1"/>
    <col min="9" max="9" width="12.85546875" customWidth="1"/>
    <col min="10" max="12" width="13.140625" bestFit="1" customWidth="1"/>
    <col min="14" max="14" width="13.140625" bestFit="1" customWidth="1"/>
  </cols>
  <sheetData>
    <row r="1" spans="2:14" ht="15.75" thickBot="1"/>
    <row r="2" spans="2:14" ht="15.75" thickBot="1">
      <c r="B2" s="7" t="s">
        <v>0</v>
      </c>
      <c r="C2" s="394" t="s">
        <v>13</v>
      </c>
      <c r="D2" s="394"/>
      <c r="E2" s="394"/>
      <c r="F2" s="394"/>
      <c r="G2" s="394"/>
      <c r="H2" s="394"/>
      <c r="I2" s="394"/>
      <c r="J2" s="7" t="s">
        <v>2</v>
      </c>
    </row>
    <row r="3" spans="2:14" ht="69.75" customHeight="1" thickBot="1">
      <c r="B3" s="13">
        <f>PRESUPUESTO!A15</f>
        <v>4.0999999999999996</v>
      </c>
      <c r="C3" s="395" t="str">
        <f>PRESUPUESTO!B15</f>
        <v xml:space="preserve">Suministro, transporte y colocación de Acero de refuerzo fy=420 Mpa (Grado 60) </v>
      </c>
      <c r="D3" s="395"/>
      <c r="E3" s="395"/>
      <c r="F3" s="395"/>
      <c r="G3" s="395"/>
      <c r="H3" s="395"/>
      <c r="I3" s="395"/>
      <c r="J3" s="13" t="s">
        <v>222</v>
      </c>
    </row>
    <row r="5" spans="2:14" ht="15.75" thickBot="1">
      <c r="B5" s="3" t="s">
        <v>26</v>
      </c>
    </row>
    <row r="6" spans="2:14" ht="15.75" thickBot="1">
      <c r="B6" s="396" t="s">
        <v>25</v>
      </c>
      <c r="C6" s="396"/>
      <c r="D6" s="396"/>
      <c r="E6" s="396"/>
      <c r="F6" s="12" t="s">
        <v>23</v>
      </c>
      <c r="G6" s="12" t="s">
        <v>24</v>
      </c>
      <c r="H6" s="12" t="s">
        <v>22</v>
      </c>
      <c r="I6" s="12" t="s">
        <v>20</v>
      </c>
      <c r="J6" s="12" t="s">
        <v>21</v>
      </c>
    </row>
    <row r="7" spans="2:14" ht="15.75" thickBot="1">
      <c r="B7" s="397"/>
      <c r="C7" s="392"/>
      <c r="D7" s="392"/>
      <c r="E7" s="393"/>
      <c r="F7" s="8"/>
      <c r="G7" s="8"/>
      <c r="H7" s="15"/>
      <c r="I7" s="9"/>
      <c r="J7" s="16"/>
    </row>
    <row r="8" spans="2:14" ht="15.75" thickBot="1">
      <c r="B8" s="391"/>
      <c r="C8" s="392"/>
      <c r="D8" s="392"/>
      <c r="E8" s="393"/>
      <c r="F8" s="8"/>
      <c r="G8" s="8"/>
      <c r="H8" s="15"/>
      <c r="I8" s="9"/>
      <c r="J8" s="16"/>
    </row>
    <row r="9" spans="2:14" ht="15.75" thickBot="1">
      <c r="B9" s="391" t="s">
        <v>44</v>
      </c>
      <c r="C9" s="392"/>
      <c r="D9" s="392"/>
      <c r="E9" s="393"/>
      <c r="F9" s="8"/>
      <c r="G9" s="8"/>
      <c r="H9" s="27">
        <f>IFERROR(J27,J27)</f>
        <v>2339</v>
      </c>
      <c r="I9" s="9">
        <v>0.1</v>
      </c>
      <c r="J9" s="16">
        <f>ROUND(H9*I9,0)</f>
        <v>234</v>
      </c>
      <c r="L9" s="24"/>
      <c r="N9" s="24"/>
    </row>
    <row r="10" spans="2:14" ht="15.75" thickBot="1">
      <c r="I10" s="10" t="s">
        <v>41</v>
      </c>
      <c r="J10" s="17">
        <f>ROUND(SUM(J7:J9),0)</f>
        <v>234</v>
      </c>
    </row>
    <row r="11" spans="2:14" ht="15.75" thickBot="1">
      <c r="B11" s="3" t="s">
        <v>27</v>
      </c>
    </row>
    <row r="12" spans="2:14" ht="15.75" thickBot="1">
      <c r="B12" s="396" t="s">
        <v>25</v>
      </c>
      <c r="C12" s="396"/>
      <c r="D12" s="396"/>
      <c r="E12" s="396"/>
      <c r="F12" s="396"/>
      <c r="G12" s="12" t="s">
        <v>28</v>
      </c>
      <c r="H12" s="12" t="s">
        <v>29</v>
      </c>
      <c r="I12" s="12" t="s">
        <v>30</v>
      </c>
      <c r="J12" s="12" t="s">
        <v>21</v>
      </c>
    </row>
    <row r="13" spans="2:14" ht="15.75" thickBot="1">
      <c r="B13" s="415" t="str">
        <f>'INSUMOS MATERIALES'!B37</f>
        <v xml:space="preserve">ACERO REFUERZO G-60 </v>
      </c>
      <c r="C13" s="392"/>
      <c r="D13" s="392"/>
      <c r="E13" s="392"/>
      <c r="F13" s="393"/>
      <c r="G13" s="18" t="s">
        <v>222</v>
      </c>
      <c r="H13" s="8">
        <v>1.1000000000000001</v>
      </c>
      <c r="I13" s="14">
        <f>'INSUMOS MATERIALES'!D37</f>
        <v>4500</v>
      </c>
      <c r="J13" s="14">
        <f>ROUND(H13*I13,0)</f>
        <v>4950</v>
      </c>
    </row>
    <row r="14" spans="2:14" ht="15.75" thickBot="1">
      <c r="B14" s="415" t="str">
        <f>'INSUMOS MATERIALES'!B38</f>
        <v>ALAMBRE NEGRO PARA AMARRE C 18</v>
      </c>
      <c r="C14" s="392"/>
      <c r="D14" s="392"/>
      <c r="E14" s="392"/>
      <c r="F14" s="393"/>
      <c r="G14" s="18" t="s">
        <v>222</v>
      </c>
      <c r="H14" s="8">
        <v>0.1</v>
      </c>
      <c r="I14" s="14">
        <f>'INSUMOS MATERIALES'!D38</f>
        <v>6800</v>
      </c>
      <c r="J14" s="14">
        <f>ROUND(H14*I14,0)</f>
        <v>680</v>
      </c>
    </row>
    <row r="15" spans="2:14" ht="15.75" thickBot="1">
      <c r="I15" s="10" t="s">
        <v>41</v>
      </c>
      <c r="J15" s="22">
        <f>ROUND(SUM(J13:J14),0)</f>
        <v>5630</v>
      </c>
    </row>
    <row r="16" spans="2:14" ht="15.75" thickBot="1">
      <c r="B16" s="3" t="s">
        <v>46</v>
      </c>
      <c r="I16" s="10"/>
      <c r="J16" s="21"/>
    </row>
    <row r="17" spans="2:13" ht="30.75" thickBot="1">
      <c r="B17" s="398" t="s">
        <v>25</v>
      </c>
      <c r="C17" s="399"/>
      <c r="D17" s="399"/>
      <c r="E17" s="400"/>
      <c r="F17" s="11" t="s">
        <v>47</v>
      </c>
      <c r="G17" s="12" t="s">
        <v>48</v>
      </c>
      <c r="H17" s="11" t="s">
        <v>49</v>
      </c>
      <c r="I17" s="12" t="s">
        <v>50</v>
      </c>
      <c r="J17" s="12" t="s">
        <v>21</v>
      </c>
    </row>
    <row r="18" spans="2:13" ht="15.75" thickBot="1">
      <c r="B18" s="391" t="s">
        <v>767</v>
      </c>
      <c r="C18" s="392"/>
      <c r="D18" s="392"/>
      <c r="E18" s="393"/>
      <c r="F18" s="8">
        <v>0.01</v>
      </c>
      <c r="G18" s="8">
        <v>1</v>
      </c>
      <c r="H18" s="8">
        <f>F18*G18</f>
        <v>0.01</v>
      </c>
      <c r="I18" s="23">
        <v>10000</v>
      </c>
      <c r="J18" s="14">
        <f>ROUND(H18*I18,0)</f>
        <v>100</v>
      </c>
    </row>
    <row r="19" spans="2:13" ht="15.75" thickBot="1">
      <c r="B19" s="415" t="str">
        <f>'INSUMOS TRANSPORTES'!B14</f>
        <v>TRANSPORTE DE INSUMOS GENERALES 0-10 KM</v>
      </c>
      <c r="C19" s="392"/>
      <c r="D19" s="392"/>
      <c r="E19" s="393"/>
      <c r="F19" s="8">
        <v>0.01</v>
      </c>
      <c r="G19" s="8">
        <v>10</v>
      </c>
      <c r="H19" s="8">
        <f>F19*G19</f>
        <v>0.1</v>
      </c>
      <c r="I19" s="23">
        <f>'INSUMOS TRANSPORTES'!D14</f>
        <v>4250</v>
      </c>
      <c r="J19" s="14">
        <f>ROUND(H19*I19,0)</f>
        <v>425</v>
      </c>
    </row>
    <row r="20" spans="2:13" ht="15.75" thickBot="1">
      <c r="B20" s="391"/>
      <c r="C20" s="392"/>
      <c r="D20" s="392"/>
      <c r="E20" s="393"/>
      <c r="F20" s="8"/>
      <c r="G20" s="8"/>
      <c r="H20" s="8"/>
      <c r="I20" s="23"/>
      <c r="J20" s="14">
        <f>ROUND(H20*I20,0)</f>
        <v>0</v>
      </c>
    </row>
    <row r="21" spans="2:13" ht="15.75" thickBot="1">
      <c r="I21" s="10" t="s">
        <v>41</v>
      </c>
      <c r="J21" s="22">
        <f>SUM(J18:J20)</f>
        <v>525</v>
      </c>
    </row>
    <row r="22" spans="2:13" ht="15.75" thickBot="1">
      <c r="B22" s="3" t="s">
        <v>31</v>
      </c>
    </row>
    <row r="23" spans="2:13" ht="30.75" thickBot="1">
      <c r="B23" s="398" t="s">
        <v>25</v>
      </c>
      <c r="C23" s="399"/>
      <c r="D23" s="399"/>
      <c r="E23" s="399"/>
      <c r="F23" s="400"/>
      <c r="G23" s="12" t="s">
        <v>32</v>
      </c>
      <c r="H23" s="11" t="s">
        <v>33</v>
      </c>
      <c r="I23" s="12" t="s">
        <v>20</v>
      </c>
      <c r="J23" s="12" t="s">
        <v>21</v>
      </c>
      <c r="L23" s="272">
        <f>1.34*0.91</f>
        <v>1.2194</v>
      </c>
    </row>
    <row r="24" spans="2:13" ht="15.75" thickBot="1">
      <c r="B24" s="391" t="s">
        <v>780</v>
      </c>
      <c r="C24" s="392"/>
      <c r="D24" s="392"/>
      <c r="E24" s="392"/>
      <c r="F24" s="393"/>
      <c r="G24" s="16">
        <v>100000</v>
      </c>
      <c r="H24" s="16">
        <f>G24*1.83</f>
        <v>183000</v>
      </c>
      <c r="I24" s="8">
        <v>180</v>
      </c>
      <c r="J24" s="16">
        <f>ROUND(H24/I24,0)</f>
        <v>1017</v>
      </c>
    </row>
    <row r="25" spans="2:13" ht="15.75" thickBot="1">
      <c r="B25" s="391" t="s">
        <v>821</v>
      </c>
      <c r="C25" s="392"/>
      <c r="D25" s="392"/>
      <c r="E25" s="392"/>
      <c r="F25" s="393"/>
      <c r="G25" s="16">
        <f>65000*2</f>
        <v>130000</v>
      </c>
      <c r="H25" s="16">
        <f>G25*1.83</f>
        <v>237900</v>
      </c>
      <c r="I25" s="8">
        <v>180</v>
      </c>
      <c r="J25" s="16">
        <f>ROUND(H25/I25,0)</f>
        <v>1322</v>
      </c>
    </row>
    <row r="26" spans="2:13" ht="15.75" thickBot="1">
      <c r="B26" s="391"/>
      <c r="C26" s="392"/>
      <c r="D26" s="392"/>
      <c r="E26" s="392"/>
      <c r="F26" s="393"/>
      <c r="G26" s="16"/>
      <c r="H26" s="16"/>
      <c r="I26" s="8"/>
      <c r="J26" s="16"/>
      <c r="L26">
        <f>20*L23</f>
        <v>24.388000000000002</v>
      </c>
    </row>
    <row r="27" spans="2:13" ht="15.75" thickBot="1">
      <c r="G27" s="24"/>
      <c r="I27" s="10" t="s">
        <v>41</v>
      </c>
      <c r="J27" s="19">
        <f>SUM(J24:J26)</f>
        <v>2339</v>
      </c>
    </row>
    <row r="28" spans="2:13" ht="15.75" thickBot="1"/>
    <row r="29" spans="2:13" ht="15.75" thickBot="1">
      <c r="I29" s="10" t="s">
        <v>42</v>
      </c>
      <c r="J29" s="28">
        <f>SUM(J10,J15,J21,J27)</f>
        <v>8728</v>
      </c>
      <c r="L29" s="24"/>
    </row>
    <row r="30" spans="2:13" ht="15.75" thickBot="1">
      <c r="B30" s="3" t="s">
        <v>34</v>
      </c>
    </row>
    <row r="31" spans="2:13" ht="15.75" thickBot="1">
      <c r="B31" s="408" t="s">
        <v>25</v>
      </c>
      <c r="C31" s="409"/>
      <c r="D31" s="409"/>
      <c r="E31" s="409"/>
      <c r="F31" s="409"/>
      <c r="G31" s="409"/>
      <c r="H31" s="410"/>
      <c r="I31" s="7" t="s">
        <v>35</v>
      </c>
      <c r="J31" s="7" t="s">
        <v>36</v>
      </c>
      <c r="M31" s="29"/>
    </row>
    <row r="32" spans="2:13" ht="15.75" thickBot="1">
      <c r="B32" s="405" t="s">
        <v>37</v>
      </c>
      <c r="C32" s="406"/>
      <c r="D32" s="406"/>
      <c r="E32" s="406"/>
      <c r="F32" s="406"/>
      <c r="G32" s="406"/>
      <c r="H32" s="407"/>
      <c r="I32" s="20">
        <v>0.25</v>
      </c>
      <c r="J32" s="16">
        <f>ROUND(I32*$J$29,0)</f>
        <v>2182</v>
      </c>
    </row>
    <row r="33" spans="2:10" ht="15.75" thickBot="1">
      <c r="B33" s="405" t="s">
        <v>39</v>
      </c>
      <c r="C33" s="406"/>
      <c r="D33" s="406"/>
      <c r="E33" s="406"/>
      <c r="F33" s="406"/>
      <c r="G33" s="406"/>
      <c r="H33" s="407"/>
      <c r="I33" s="20">
        <v>0.05</v>
      </c>
      <c r="J33" s="16">
        <f>ROUND(I33*$J$29,0)</f>
        <v>436</v>
      </c>
    </row>
    <row r="34" spans="2:10" ht="15.75" thickBot="1">
      <c r="B34" s="405" t="s">
        <v>38</v>
      </c>
      <c r="C34" s="406"/>
      <c r="D34" s="406"/>
      <c r="E34" s="406"/>
      <c r="F34" s="406"/>
      <c r="G34" s="406"/>
      <c r="H34" s="407"/>
      <c r="I34" s="20"/>
      <c r="J34" s="16">
        <f>ROUND(I34*$J$29,0)</f>
        <v>0</v>
      </c>
    </row>
    <row r="35" spans="2:10" ht="15.75" thickBot="1">
      <c r="B35" s="405" t="s">
        <v>40</v>
      </c>
      <c r="C35" s="406"/>
      <c r="D35" s="406"/>
      <c r="E35" s="406"/>
      <c r="F35" s="406"/>
      <c r="G35" s="406"/>
      <c r="H35" s="407"/>
      <c r="I35" s="20">
        <f>SUM(I32:I34)</f>
        <v>0.3</v>
      </c>
      <c r="J35" s="16">
        <f>ROUND(I35*$J$29,0)</f>
        <v>2618</v>
      </c>
    </row>
    <row r="36" spans="2:10" ht="15.75" thickBot="1">
      <c r="H36" s="10" t="s">
        <v>41</v>
      </c>
      <c r="I36" s="20">
        <f>I35</f>
        <v>0.3</v>
      </c>
      <c r="J36" s="16">
        <f>J35</f>
        <v>2618</v>
      </c>
    </row>
    <row r="37" spans="2:10" ht="15.75" thickBot="1"/>
    <row r="38" spans="2:10" ht="15.75" thickBot="1">
      <c r="I38" s="10" t="s">
        <v>43</v>
      </c>
      <c r="J38" s="19">
        <f>ROUND(SUM(J29,J36),0)</f>
        <v>11346</v>
      </c>
    </row>
  </sheetData>
  <mergeCells count="22">
    <mergeCell ref="B31:H31"/>
    <mergeCell ref="B32:H32"/>
    <mergeCell ref="B33:H33"/>
    <mergeCell ref="B34:H34"/>
    <mergeCell ref="B35:H35"/>
    <mergeCell ref="B26:F26"/>
    <mergeCell ref="B12:F12"/>
    <mergeCell ref="B13:F13"/>
    <mergeCell ref="B14:F14"/>
    <mergeCell ref="B17:E17"/>
    <mergeCell ref="B18:E18"/>
    <mergeCell ref="B19:E19"/>
    <mergeCell ref="B20:E20"/>
    <mergeCell ref="B23:F23"/>
    <mergeCell ref="B24:F24"/>
    <mergeCell ref="B25:F25"/>
    <mergeCell ref="B9:E9"/>
    <mergeCell ref="C2:I2"/>
    <mergeCell ref="C3:I3"/>
    <mergeCell ref="B6:E6"/>
    <mergeCell ref="B7:E7"/>
    <mergeCell ref="B8:E8"/>
  </mergeCells>
  <pageMargins left="0.7" right="0.7" top="0.75" bottom="0.75" header="0.3" footer="0.3"/>
  <pageSetup orientation="portrait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P42"/>
  <sheetViews>
    <sheetView zoomScale="85" zoomScaleNormal="85" workbookViewId="0"/>
  </sheetViews>
  <sheetFormatPr baseColWidth="10" defaultRowHeight="15"/>
  <cols>
    <col min="5" max="5" width="14" customWidth="1"/>
    <col min="6" max="6" width="12.5703125" customWidth="1"/>
    <col min="7" max="7" width="13.28515625" bestFit="1" customWidth="1"/>
    <col min="8" max="8" width="16.28515625" customWidth="1"/>
    <col min="9" max="9" width="12.85546875" customWidth="1"/>
    <col min="10" max="11" width="13.140625" bestFit="1" customWidth="1"/>
    <col min="12" max="12" width="14.7109375" customWidth="1"/>
    <col min="13" max="13" width="16" customWidth="1"/>
    <col min="14" max="14" width="18" customWidth="1"/>
  </cols>
  <sheetData>
    <row r="1" spans="2:14" ht="15.75" thickBot="1"/>
    <row r="2" spans="2:14" ht="15.75" thickBot="1">
      <c r="B2" s="7" t="s">
        <v>0</v>
      </c>
      <c r="C2" s="394" t="s">
        <v>13</v>
      </c>
      <c r="D2" s="394"/>
      <c r="E2" s="394"/>
      <c r="F2" s="394"/>
      <c r="G2" s="394"/>
      <c r="H2" s="394"/>
      <c r="I2" s="394"/>
      <c r="J2" s="7" t="s">
        <v>2</v>
      </c>
    </row>
    <row r="3" spans="2:14" ht="69.75" customHeight="1" thickBot="1">
      <c r="B3" s="13">
        <f>PRESUPUESTO!A17</f>
        <v>5.0999999999999996</v>
      </c>
      <c r="C3" s="395" t="str">
        <f>PRESUPUESTO!B17</f>
        <v>Remplazo de vigas Principales  (DURMIENTES) de madera, dispuestas de forma longitudinal con dimenesiones de 6" x 4" x 6ml  para estructura del puente.</v>
      </c>
      <c r="D3" s="395"/>
      <c r="E3" s="395"/>
      <c r="F3" s="395"/>
      <c r="G3" s="395"/>
      <c r="H3" s="395"/>
      <c r="I3" s="395"/>
      <c r="J3" s="13" t="s">
        <v>225</v>
      </c>
    </row>
    <row r="5" spans="2:14" ht="15.75" thickBot="1">
      <c r="B5" s="3" t="s">
        <v>26</v>
      </c>
    </row>
    <row r="6" spans="2:14" ht="15.75" thickBot="1">
      <c r="B6" s="396" t="s">
        <v>25</v>
      </c>
      <c r="C6" s="396"/>
      <c r="D6" s="396"/>
      <c r="E6" s="396"/>
      <c r="F6" s="12" t="s">
        <v>23</v>
      </c>
      <c r="G6" s="12" t="s">
        <v>24</v>
      </c>
      <c r="H6" s="12" t="s">
        <v>22</v>
      </c>
      <c r="I6" s="12" t="s">
        <v>20</v>
      </c>
      <c r="J6" s="12" t="s">
        <v>21</v>
      </c>
    </row>
    <row r="7" spans="2:14" ht="15.75" thickBot="1">
      <c r="B7" s="391" t="s">
        <v>822</v>
      </c>
      <c r="C7" s="392"/>
      <c r="D7" s="392"/>
      <c r="E7" s="393"/>
      <c r="F7" s="8"/>
      <c r="G7" s="8"/>
      <c r="H7" s="15">
        <v>25000</v>
      </c>
      <c r="I7" s="9">
        <v>8</v>
      </c>
      <c r="J7" s="16">
        <f>H7/I7</f>
        <v>3125</v>
      </c>
    </row>
    <row r="8" spans="2:14" ht="15.75" thickBot="1">
      <c r="B8" s="391" t="s">
        <v>768</v>
      </c>
      <c r="C8" s="392"/>
      <c r="D8" s="392"/>
      <c r="E8" s="393"/>
      <c r="F8" s="8"/>
      <c r="G8" s="8"/>
      <c r="H8" s="15">
        <f>J31</f>
        <v>25417</v>
      </c>
      <c r="I8" s="9">
        <v>0.1</v>
      </c>
      <c r="J8" s="16">
        <f>ROUND(H8*I8,0)</f>
        <v>2542</v>
      </c>
      <c r="L8" s="24"/>
      <c r="N8" s="24"/>
    </row>
    <row r="9" spans="2:14" ht="15.75" thickBot="1">
      <c r="I9" s="10" t="s">
        <v>41</v>
      </c>
      <c r="J9" s="17">
        <f>ROUND(SUM(J7:J8),0)</f>
        <v>5667</v>
      </c>
    </row>
    <row r="10" spans="2:14" ht="15.75" thickBot="1">
      <c r="B10" s="3" t="s">
        <v>27</v>
      </c>
    </row>
    <row r="11" spans="2:14" ht="15.75" thickBot="1">
      <c r="B11" s="396" t="s">
        <v>25</v>
      </c>
      <c r="C11" s="396"/>
      <c r="D11" s="396"/>
      <c r="E11" s="396"/>
      <c r="F11" s="396"/>
      <c r="G11" s="12" t="s">
        <v>28</v>
      </c>
      <c r="H11" s="12" t="s">
        <v>29</v>
      </c>
      <c r="I11" s="12" t="s">
        <v>30</v>
      </c>
      <c r="J11" s="12" t="s">
        <v>21</v>
      </c>
    </row>
    <row r="12" spans="2:14" ht="42.75" customHeight="1" thickBot="1">
      <c r="B12" s="412" t="str">
        <f>'INSUMOS MATERIALES'!B51</f>
        <v>(DURMIENTES) de madera, dispuestas de forma longitudinal con dimenesiones de 6" x 4" x 6 ml</v>
      </c>
      <c r="C12" s="413"/>
      <c r="D12" s="413"/>
      <c r="E12" s="413"/>
      <c r="F12" s="414"/>
      <c r="G12" s="18" t="s">
        <v>892</v>
      </c>
      <c r="H12" s="25">
        <v>0.17</v>
      </c>
      <c r="I12" s="14">
        <f>'INSUMOS MATERIALES'!D51</f>
        <v>770000</v>
      </c>
      <c r="J12" s="14">
        <f>ROUND(H12*I12,0)</f>
        <v>130900</v>
      </c>
      <c r="L12">
        <f>0.17*6</f>
        <v>1.02</v>
      </c>
    </row>
    <row r="13" spans="2:14" ht="15.75" thickBot="1">
      <c r="B13" s="418" t="str">
        <f>'INSUMOS MATERIALES'!B41</f>
        <v>CLAVOS COMUNES 1½ A 5"</v>
      </c>
      <c r="C13" s="416"/>
      <c r="D13" s="416"/>
      <c r="E13" s="416"/>
      <c r="F13" s="417"/>
      <c r="G13" s="317" t="str">
        <f>'INSUMOS MATERIALES'!C41</f>
        <v>LB</v>
      </c>
      <c r="H13" s="26">
        <v>0.3</v>
      </c>
      <c r="I13" s="271">
        <f>'INSUMOS MATERIALES'!D41</f>
        <v>3600</v>
      </c>
      <c r="J13" s="14">
        <f>ROUND(H13*I13,0)</f>
        <v>1080</v>
      </c>
    </row>
    <row r="14" spans="2:14" ht="15.75" thickBot="1">
      <c r="B14" s="401"/>
      <c r="C14" s="416"/>
      <c r="D14" s="416"/>
      <c r="E14" s="416"/>
      <c r="F14" s="417"/>
      <c r="G14" s="18"/>
      <c r="H14" s="26"/>
      <c r="I14" s="23"/>
      <c r="J14" s="14"/>
    </row>
    <row r="15" spans="2:14" ht="15.75" customHeight="1" thickBot="1">
      <c r="B15" s="397"/>
      <c r="C15" s="413"/>
      <c r="D15" s="413"/>
      <c r="E15" s="413"/>
      <c r="F15" s="414"/>
      <c r="G15" s="18"/>
      <c r="H15" s="26"/>
      <c r="I15" s="14"/>
      <c r="J15" s="14"/>
    </row>
    <row r="16" spans="2:14" ht="15.75" customHeight="1" thickBot="1">
      <c r="B16" s="397"/>
      <c r="C16" s="413"/>
      <c r="D16" s="413"/>
      <c r="E16" s="413"/>
      <c r="F16" s="414"/>
      <c r="G16" s="18"/>
      <c r="H16" s="26"/>
      <c r="I16" s="14"/>
      <c r="J16" s="14"/>
    </row>
    <row r="17" spans="2:16" ht="15.75" thickBot="1">
      <c r="I17" s="10" t="s">
        <v>41</v>
      </c>
      <c r="J17" s="22">
        <f>ROUND(SUM(J12:J16),0)</f>
        <v>131980</v>
      </c>
    </row>
    <row r="18" spans="2:16" ht="15.75" thickBot="1">
      <c r="B18" s="3" t="s">
        <v>46</v>
      </c>
      <c r="I18" s="10"/>
      <c r="J18" s="21"/>
    </row>
    <row r="19" spans="2:16" ht="30.75" thickBot="1">
      <c r="B19" s="398" t="s">
        <v>25</v>
      </c>
      <c r="C19" s="399"/>
      <c r="D19" s="399"/>
      <c r="E19" s="400"/>
      <c r="F19" s="11" t="s">
        <v>47</v>
      </c>
      <c r="G19" s="12" t="s">
        <v>48</v>
      </c>
      <c r="H19" s="11" t="s">
        <v>49</v>
      </c>
      <c r="I19" s="12" t="s">
        <v>50</v>
      </c>
      <c r="J19" s="12" t="s">
        <v>21</v>
      </c>
      <c r="L19" s="404"/>
      <c r="M19" s="404"/>
      <c r="N19" s="404"/>
      <c r="O19" s="404"/>
    </row>
    <row r="20" spans="2:16" ht="15.75" thickBot="1">
      <c r="B20" s="419"/>
      <c r="C20" s="402"/>
      <c r="D20" s="402"/>
      <c r="E20" s="403"/>
      <c r="F20" s="8"/>
      <c r="G20" s="8"/>
      <c r="H20" s="26"/>
      <c r="I20" s="23"/>
      <c r="J20" s="14"/>
    </row>
    <row r="21" spans="2:16" ht="15.75" thickBot="1">
      <c r="B21" s="391" t="s">
        <v>767</v>
      </c>
      <c r="C21" s="392"/>
      <c r="D21" s="392"/>
      <c r="E21" s="393"/>
      <c r="F21" s="8">
        <v>10</v>
      </c>
      <c r="G21" s="8">
        <v>0.1</v>
      </c>
      <c r="H21" s="8">
        <f>F21*G21</f>
        <v>1</v>
      </c>
      <c r="I21" s="23">
        <v>6500</v>
      </c>
      <c r="J21" s="14">
        <f>ROUND(H21*I21,0)</f>
        <v>6500</v>
      </c>
      <c r="L21" s="3"/>
      <c r="N21" s="266"/>
    </row>
    <row r="22" spans="2:16" ht="29.25" customHeight="1" thickBot="1">
      <c r="B22" s="401"/>
      <c r="C22" s="402"/>
      <c r="D22" s="402"/>
      <c r="E22" s="403"/>
      <c r="F22" s="8"/>
      <c r="G22" s="8"/>
      <c r="H22" s="26"/>
      <c r="I22" s="23"/>
      <c r="J22" s="14"/>
      <c r="L22" s="3"/>
    </row>
    <row r="23" spans="2:16" ht="15.75" thickBot="1">
      <c r="B23" s="401"/>
      <c r="C23" s="402"/>
      <c r="D23" s="402"/>
      <c r="E23" s="403"/>
      <c r="F23" s="8"/>
      <c r="G23" s="8"/>
      <c r="H23" s="26"/>
      <c r="I23" s="23"/>
      <c r="J23" s="14"/>
    </row>
    <row r="24" spans="2:16" ht="15.75" thickBot="1">
      <c r="B24" s="420"/>
      <c r="C24" s="402"/>
      <c r="D24" s="402"/>
      <c r="E24" s="403"/>
      <c r="F24" s="8"/>
      <c r="G24" s="8"/>
      <c r="H24" s="26"/>
      <c r="I24" s="23"/>
      <c r="J24" s="14"/>
    </row>
    <row r="25" spans="2:16" ht="15.75" thickBot="1">
      <c r="I25" s="10" t="s">
        <v>41</v>
      </c>
      <c r="J25" s="22">
        <f>SUM(J20:J24)</f>
        <v>6500</v>
      </c>
      <c r="N25" s="30"/>
    </row>
    <row r="26" spans="2:16" ht="15.75" thickBot="1">
      <c r="B26" s="3" t="s">
        <v>31</v>
      </c>
    </row>
    <row r="27" spans="2:16" ht="30.75" thickBot="1">
      <c r="B27" s="398" t="s">
        <v>25</v>
      </c>
      <c r="C27" s="399"/>
      <c r="D27" s="399"/>
      <c r="E27" s="399"/>
      <c r="F27" s="400"/>
      <c r="G27" s="12" t="s">
        <v>32</v>
      </c>
      <c r="H27" s="11" t="s">
        <v>33</v>
      </c>
      <c r="I27" s="12" t="s">
        <v>20</v>
      </c>
      <c r="J27" s="12" t="s">
        <v>21</v>
      </c>
      <c r="L27" s="270"/>
      <c r="M27" s="270"/>
      <c r="N27" s="261"/>
    </row>
    <row r="28" spans="2:16" ht="15.75" thickBot="1">
      <c r="B28" s="391" t="s">
        <v>824</v>
      </c>
      <c r="C28" s="392"/>
      <c r="D28" s="392"/>
      <c r="E28" s="392"/>
      <c r="F28" s="393"/>
      <c r="G28" s="16">
        <f>100000*2</f>
        <v>200000</v>
      </c>
      <c r="H28" s="16">
        <f>G28*1.83</f>
        <v>366000</v>
      </c>
      <c r="I28" s="8">
        <v>36</v>
      </c>
      <c r="J28" s="16">
        <f>ROUND(H28/I28,0)</f>
        <v>10167</v>
      </c>
      <c r="L28" s="30"/>
    </row>
    <row r="29" spans="2:16" ht="15.75" thickBot="1">
      <c r="B29" s="391" t="s">
        <v>823</v>
      </c>
      <c r="C29" s="392"/>
      <c r="D29" s="392"/>
      <c r="E29" s="392"/>
      <c r="F29" s="393"/>
      <c r="G29" s="16">
        <f>50000*6</f>
        <v>300000</v>
      </c>
      <c r="H29" s="16">
        <f>G29*1.83</f>
        <v>549000</v>
      </c>
      <c r="I29" s="8">
        <v>36</v>
      </c>
      <c r="J29" s="16">
        <f>ROUND(H29/I29,0)</f>
        <v>15250</v>
      </c>
      <c r="M29" s="267"/>
    </row>
    <row r="30" spans="2:16" ht="15.75" thickBot="1">
      <c r="B30" s="391"/>
      <c r="C30" s="392"/>
      <c r="D30" s="392"/>
      <c r="E30" s="392"/>
      <c r="F30" s="393"/>
      <c r="G30" s="16"/>
      <c r="H30" s="16"/>
      <c r="I30" s="8"/>
      <c r="J30" s="16"/>
      <c r="L30" s="266"/>
    </row>
    <row r="31" spans="2:16" ht="15.75" thickBot="1">
      <c r="G31" s="24"/>
      <c r="I31" s="10" t="s">
        <v>41</v>
      </c>
      <c r="J31" s="19">
        <f>SUM(J28:J30)</f>
        <v>25417</v>
      </c>
    </row>
    <row r="32" spans="2:16" ht="15.75" thickBot="1">
      <c r="P32" s="268"/>
    </row>
    <row r="33" spans="2:14" ht="15.75" thickBot="1">
      <c r="I33" s="10" t="s">
        <v>42</v>
      </c>
      <c r="J33" s="28">
        <f>SUM(J9,J17,J25,J31)</f>
        <v>169564</v>
      </c>
      <c r="L33" s="24"/>
    </row>
    <row r="34" spans="2:14" ht="15.75" thickBot="1">
      <c r="B34" s="3" t="s">
        <v>34</v>
      </c>
      <c r="L34" s="30"/>
      <c r="N34" s="269"/>
    </row>
    <row r="35" spans="2:14" ht="15.75" thickBot="1">
      <c r="B35" s="408" t="s">
        <v>25</v>
      </c>
      <c r="C35" s="409"/>
      <c r="D35" s="409"/>
      <c r="E35" s="409"/>
      <c r="F35" s="409"/>
      <c r="G35" s="409"/>
      <c r="H35" s="410"/>
      <c r="I35" s="7" t="s">
        <v>35</v>
      </c>
      <c r="J35" s="7" t="s">
        <v>36</v>
      </c>
    </row>
    <row r="36" spans="2:14" ht="15.75" thickBot="1">
      <c r="B36" s="405" t="s">
        <v>37</v>
      </c>
      <c r="C36" s="406"/>
      <c r="D36" s="406"/>
      <c r="E36" s="406"/>
      <c r="F36" s="406"/>
      <c r="G36" s="406"/>
      <c r="H36" s="407"/>
      <c r="I36" s="20">
        <v>0.25</v>
      </c>
      <c r="J36" s="16">
        <f>ROUND(I36*$J$33,0)</f>
        <v>42391</v>
      </c>
    </row>
    <row r="37" spans="2:14" ht="15.75" thickBot="1">
      <c r="B37" s="405" t="s">
        <v>39</v>
      </c>
      <c r="C37" s="406"/>
      <c r="D37" s="406"/>
      <c r="E37" s="406"/>
      <c r="F37" s="406"/>
      <c r="G37" s="406"/>
      <c r="H37" s="407"/>
      <c r="I37" s="20">
        <v>0.05</v>
      </c>
      <c r="J37" s="16">
        <f>ROUND(I37*$J$33,0)</f>
        <v>8478</v>
      </c>
    </row>
    <row r="38" spans="2:14" ht="15.75" thickBot="1">
      <c r="B38" s="405" t="s">
        <v>38</v>
      </c>
      <c r="C38" s="406"/>
      <c r="D38" s="406"/>
      <c r="E38" s="406"/>
      <c r="F38" s="406"/>
      <c r="G38" s="406"/>
      <c r="H38" s="407"/>
      <c r="I38" s="20"/>
      <c r="J38" s="16">
        <f>ROUND(I38*$J$33,0)</f>
        <v>0</v>
      </c>
    </row>
    <row r="39" spans="2:14" ht="15.75" thickBot="1">
      <c r="B39" s="405" t="s">
        <v>40</v>
      </c>
      <c r="C39" s="406"/>
      <c r="D39" s="406"/>
      <c r="E39" s="406"/>
      <c r="F39" s="406"/>
      <c r="G39" s="406"/>
      <c r="H39" s="407"/>
      <c r="I39" s="20">
        <f>SUM(I36:I38)</f>
        <v>0.3</v>
      </c>
      <c r="J39" s="16">
        <f>ROUND(I39*$J$33,0)</f>
        <v>50869</v>
      </c>
    </row>
    <row r="40" spans="2:14" ht="15.75" thickBot="1">
      <c r="H40" s="10" t="s">
        <v>41</v>
      </c>
      <c r="I40" s="20">
        <f>I39</f>
        <v>0.3</v>
      </c>
      <c r="J40" s="16">
        <f>J39</f>
        <v>50869</v>
      </c>
    </row>
    <row r="41" spans="2:14" ht="15.75" thickBot="1"/>
    <row r="42" spans="2:14" ht="15.75" thickBot="1">
      <c r="I42" s="10" t="s">
        <v>43</v>
      </c>
      <c r="J42" s="19">
        <f>ROUND(SUM(J33,J40),0)</f>
        <v>220433</v>
      </c>
      <c r="L42" s="30"/>
    </row>
  </sheetData>
  <mergeCells count="27">
    <mergeCell ref="L19:O19"/>
    <mergeCell ref="B20:E20"/>
    <mergeCell ref="B39:H39"/>
    <mergeCell ref="B22:E22"/>
    <mergeCell ref="B23:E23"/>
    <mergeCell ref="B24:E24"/>
    <mergeCell ref="B27:F27"/>
    <mergeCell ref="B28:F28"/>
    <mergeCell ref="B29:F29"/>
    <mergeCell ref="B30:F30"/>
    <mergeCell ref="B35:H35"/>
    <mergeCell ref="B36:H36"/>
    <mergeCell ref="B37:H37"/>
    <mergeCell ref="B38:H38"/>
    <mergeCell ref="B21:E21"/>
    <mergeCell ref="B19:E19"/>
    <mergeCell ref="B14:F14"/>
    <mergeCell ref="B15:F15"/>
    <mergeCell ref="B16:F16"/>
    <mergeCell ref="C2:I2"/>
    <mergeCell ref="C3:I3"/>
    <mergeCell ref="B6:E6"/>
    <mergeCell ref="B7:E7"/>
    <mergeCell ref="B8:E8"/>
    <mergeCell ref="B11:F11"/>
    <mergeCell ref="B12:F12"/>
    <mergeCell ref="B13:F13"/>
  </mergeCells>
  <pageMargins left="0.7" right="0.7" top="0.75" bottom="0.75" header="0.3" footer="0.3"/>
  <pageSetup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P39"/>
  <sheetViews>
    <sheetView topLeftCell="A22" zoomScale="85" zoomScaleNormal="85" workbookViewId="0"/>
  </sheetViews>
  <sheetFormatPr baseColWidth="10" defaultRowHeight="15"/>
  <cols>
    <col min="5" max="5" width="14" customWidth="1"/>
    <col min="6" max="6" width="12.5703125" customWidth="1"/>
    <col min="8" max="8" width="16.28515625" customWidth="1"/>
    <col min="9" max="9" width="12.85546875" customWidth="1"/>
    <col min="10" max="11" width="13.140625" bestFit="1" customWidth="1"/>
    <col min="12" max="12" width="14.7109375" customWidth="1"/>
    <col min="13" max="13" width="16" customWidth="1"/>
    <col min="14" max="14" width="18" customWidth="1"/>
  </cols>
  <sheetData>
    <row r="1" spans="2:15" ht="15.75" thickBot="1"/>
    <row r="2" spans="2:15" ht="15.75" thickBot="1">
      <c r="B2" s="7" t="s">
        <v>0</v>
      </c>
      <c r="C2" s="394" t="s">
        <v>13</v>
      </c>
      <c r="D2" s="394"/>
      <c r="E2" s="394"/>
      <c r="F2" s="394"/>
      <c r="G2" s="394"/>
      <c r="H2" s="394"/>
      <c r="I2" s="394"/>
      <c r="J2" s="7" t="s">
        <v>2</v>
      </c>
    </row>
    <row r="3" spans="2:15" ht="69.75" customHeight="1" thickBot="1">
      <c r="B3" s="13">
        <v>5.2</v>
      </c>
      <c r="C3" s="395" t="str">
        <f>PRESUPUESTO!B18</f>
        <v>Remplazo de vigas secundarias en cuartones de madera de 3" x 4" x 3m, en zona de (VIGATRANSVERSAL) distribuidos en toda la longitud del puente de 12m, incluye elementos de fijacion y todo lo necesario para su correcto funcionamiento.</v>
      </c>
      <c r="D3" s="395"/>
      <c r="E3" s="395"/>
      <c r="F3" s="395"/>
      <c r="G3" s="395"/>
      <c r="H3" s="395"/>
      <c r="I3" s="395"/>
      <c r="J3" s="13" t="s">
        <v>779</v>
      </c>
    </row>
    <row r="5" spans="2:15" ht="15.75" thickBot="1">
      <c r="B5" s="3" t="s">
        <v>26</v>
      </c>
    </row>
    <row r="6" spans="2:15" ht="15.75" thickBot="1">
      <c r="B6" s="396" t="s">
        <v>25</v>
      </c>
      <c r="C6" s="396"/>
      <c r="D6" s="396"/>
      <c r="E6" s="396"/>
      <c r="F6" s="12" t="s">
        <v>23</v>
      </c>
      <c r="G6" s="12" t="s">
        <v>24</v>
      </c>
      <c r="H6" s="12" t="s">
        <v>22</v>
      </c>
      <c r="I6" s="12" t="s">
        <v>20</v>
      </c>
      <c r="J6" s="12" t="s">
        <v>21</v>
      </c>
    </row>
    <row r="7" spans="2:15" ht="15.75" thickBot="1">
      <c r="B7" s="391"/>
      <c r="C7" s="392"/>
      <c r="D7" s="392"/>
      <c r="E7" s="393"/>
      <c r="F7" s="8"/>
      <c r="G7" s="8"/>
      <c r="H7" s="15"/>
      <c r="I7" s="9"/>
      <c r="J7" s="16"/>
    </row>
    <row r="8" spans="2:15" ht="15.75" thickBot="1">
      <c r="B8" s="391" t="s">
        <v>768</v>
      </c>
      <c r="C8" s="392"/>
      <c r="D8" s="392"/>
      <c r="E8" s="393"/>
      <c r="F8" s="8"/>
      <c r="G8" s="8"/>
      <c r="H8" s="15">
        <f>J28</f>
        <v>6558</v>
      </c>
      <c r="I8" s="9">
        <v>0.1</v>
      </c>
      <c r="J8" s="16">
        <f>ROUND(H8*I8,0)</f>
        <v>656</v>
      </c>
      <c r="L8" s="24"/>
      <c r="N8" s="24"/>
    </row>
    <row r="9" spans="2:15" ht="15.75" thickBot="1">
      <c r="I9" s="10" t="s">
        <v>41</v>
      </c>
      <c r="J9" s="17">
        <f>ROUND(SUM(J7:J8),0)</f>
        <v>656</v>
      </c>
    </row>
    <row r="10" spans="2:15" ht="15.75" thickBot="1">
      <c r="B10" s="3" t="s">
        <v>27</v>
      </c>
    </row>
    <row r="11" spans="2:15" ht="15.75" thickBot="1">
      <c r="B11" s="396" t="s">
        <v>25</v>
      </c>
      <c r="C11" s="396"/>
      <c r="D11" s="396"/>
      <c r="E11" s="396"/>
      <c r="F11" s="396"/>
      <c r="G11" s="12" t="s">
        <v>28</v>
      </c>
      <c r="H11" s="12" t="s">
        <v>29</v>
      </c>
      <c r="I11" s="12" t="s">
        <v>30</v>
      </c>
      <c r="J11" s="12" t="s">
        <v>21</v>
      </c>
    </row>
    <row r="12" spans="2:15" ht="15.75" thickBot="1">
      <c r="B12" s="415" t="str">
        <f>'INSUMOS MATERIALES'!B49</f>
        <v>cuartones de madera de 3" x 4" x 3m MADERA DE ALTA RESISTENCIA</v>
      </c>
      <c r="C12" s="392"/>
      <c r="D12" s="392"/>
      <c r="E12" s="392"/>
      <c r="F12" s="393"/>
      <c r="G12" s="18" t="s">
        <v>28</v>
      </c>
      <c r="H12" s="25">
        <v>1</v>
      </c>
      <c r="I12" s="14">
        <f>'INSUMOS MATERIALES'!D49</f>
        <v>120000</v>
      </c>
      <c r="J12" s="14">
        <f>ROUND(H12*I12,0)</f>
        <v>120000</v>
      </c>
    </row>
    <row r="13" spans="2:15" ht="15.75" thickBot="1">
      <c r="B13" s="418" t="str">
        <f>'INSUMOS MATERIALES'!B41</f>
        <v>CLAVOS COMUNES 1½ A 5"</v>
      </c>
      <c r="C13" s="416"/>
      <c r="D13" s="416"/>
      <c r="E13" s="416"/>
      <c r="F13" s="417"/>
      <c r="G13" s="317" t="str">
        <f>'INSUMOS MATERIALES'!C41</f>
        <v>LB</v>
      </c>
      <c r="H13" s="26">
        <v>0.3</v>
      </c>
      <c r="I13" s="14">
        <f>'INSUMOS MATERIALES'!D41</f>
        <v>3600</v>
      </c>
      <c r="J13" s="14">
        <f>ROUND(H13*I13,0)</f>
        <v>1080</v>
      </c>
    </row>
    <row r="14" spans="2:15" ht="15.75" thickBot="1">
      <c r="I14" s="10" t="s">
        <v>41</v>
      </c>
      <c r="J14" s="22">
        <f>ROUND(SUM(J12:J13),0)</f>
        <v>121080</v>
      </c>
    </row>
    <row r="15" spans="2:15" ht="15.75" thickBot="1">
      <c r="B15" s="3" t="s">
        <v>46</v>
      </c>
      <c r="I15" s="10"/>
      <c r="J15" s="21"/>
    </row>
    <row r="16" spans="2:15" ht="30.75" thickBot="1">
      <c r="B16" s="398" t="s">
        <v>25</v>
      </c>
      <c r="C16" s="399"/>
      <c r="D16" s="399"/>
      <c r="E16" s="400"/>
      <c r="F16" s="11" t="s">
        <v>47</v>
      </c>
      <c r="G16" s="12" t="s">
        <v>48</v>
      </c>
      <c r="H16" s="11" t="s">
        <v>49</v>
      </c>
      <c r="I16" s="12" t="s">
        <v>50</v>
      </c>
      <c r="J16" s="12" t="s">
        <v>21</v>
      </c>
      <c r="L16" s="404"/>
      <c r="M16" s="404"/>
      <c r="N16" s="404"/>
      <c r="O16" s="404"/>
    </row>
    <row r="17" spans="2:16" ht="15.75" thickBot="1">
      <c r="B17" s="419"/>
      <c r="C17" s="402"/>
      <c r="D17" s="402"/>
      <c r="E17" s="403"/>
      <c r="F17" s="8"/>
      <c r="G17" s="8"/>
      <c r="H17" s="26"/>
      <c r="I17" s="23"/>
      <c r="J17" s="14"/>
    </row>
    <row r="18" spans="2:16" ht="15.75" thickBot="1">
      <c r="B18" s="391" t="s">
        <v>767</v>
      </c>
      <c r="C18" s="392"/>
      <c r="D18" s="392"/>
      <c r="E18" s="393"/>
      <c r="F18" s="8">
        <v>0.3</v>
      </c>
      <c r="G18" s="8">
        <v>1</v>
      </c>
      <c r="H18" s="8">
        <f>F18*G18</f>
        <v>0.3</v>
      </c>
      <c r="I18" s="23">
        <v>6500</v>
      </c>
      <c r="J18" s="14">
        <f>ROUND(H18*I18,0)</f>
        <v>1950</v>
      </c>
      <c r="L18" s="3"/>
      <c r="N18" s="266"/>
    </row>
    <row r="19" spans="2:16" ht="29.25" customHeight="1" thickBot="1">
      <c r="B19" s="401"/>
      <c r="C19" s="402"/>
      <c r="D19" s="402"/>
      <c r="E19" s="403"/>
      <c r="F19" s="8"/>
      <c r="G19" s="8"/>
      <c r="H19" s="26"/>
      <c r="I19" s="23"/>
      <c r="J19" s="14"/>
      <c r="L19" s="3"/>
    </row>
    <row r="20" spans="2:16" ht="15.75" thickBot="1">
      <c r="B20" s="401"/>
      <c r="C20" s="402"/>
      <c r="D20" s="402"/>
      <c r="E20" s="403"/>
      <c r="F20" s="8"/>
      <c r="G20" s="8"/>
      <c r="H20" s="26"/>
      <c r="I20" s="23"/>
      <c r="J20" s="14"/>
    </row>
    <row r="21" spans="2:16" ht="15.75" thickBot="1">
      <c r="B21" s="420"/>
      <c r="C21" s="402"/>
      <c r="D21" s="402"/>
      <c r="E21" s="403"/>
      <c r="F21" s="8"/>
      <c r="G21" s="8"/>
      <c r="H21" s="26"/>
      <c r="I21" s="23"/>
      <c r="J21" s="14"/>
    </row>
    <row r="22" spans="2:16" ht="15.75" thickBot="1">
      <c r="I22" s="10" t="s">
        <v>41</v>
      </c>
      <c r="J22" s="22">
        <f>SUM(J17:J21)</f>
        <v>1950</v>
      </c>
      <c r="N22" s="30"/>
    </row>
    <row r="23" spans="2:16" ht="15.75" thickBot="1">
      <c r="B23" s="3" t="s">
        <v>31</v>
      </c>
    </row>
    <row r="24" spans="2:16" ht="30.75" thickBot="1">
      <c r="B24" s="398" t="s">
        <v>25</v>
      </c>
      <c r="C24" s="399"/>
      <c r="D24" s="399"/>
      <c r="E24" s="399"/>
      <c r="F24" s="400"/>
      <c r="G24" s="12" t="s">
        <v>32</v>
      </c>
      <c r="H24" s="11" t="s">
        <v>33</v>
      </c>
      <c r="I24" s="12" t="s">
        <v>20</v>
      </c>
      <c r="J24" s="12" t="s">
        <v>21</v>
      </c>
      <c r="L24" s="270"/>
      <c r="M24" s="270"/>
      <c r="N24" s="261"/>
    </row>
    <row r="25" spans="2:16" ht="15.75" thickBot="1">
      <c r="B25" s="391" t="s">
        <v>780</v>
      </c>
      <c r="C25" s="392"/>
      <c r="D25" s="392"/>
      <c r="E25" s="392"/>
      <c r="F25" s="393"/>
      <c r="G25" s="16">
        <v>100000</v>
      </c>
      <c r="H25" s="16">
        <f>G25*1.83</f>
        <v>183000</v>
      </c>
      <c r="I25" s="8">
        <v>60</v>
      </c>
      <c r="J25" s="16">
        <f>ROUND(H25/I25,0)</f>
        <v>3050</v>
      </c>
      <c r="L25" s="30"/>
    </row>
    <row r="26" spans="2:16" ht="15.75" thickBot="1">
      <c r="B26" s="391" t="s">
        <v>52</v>
      </c>
      <c r="C26" s="392"/>
      <c r="D26" s="392"/>
      <c r="E26" s="392"/>
      <c r="F26" s="393"/>
      <c r="G26" s="16">
        <v>65000</v>
      </c>
      <c r="H26" s="16">
        <f>G26*1.83</f>
        <v>118950</v>
      </c>
      <c r="I26" s="8">
        <v>60</v>
      </c>
      <c r="J26" s="16">
        <f>ROUND(H26/I26,0)</f>
        <v>1983</v>
      </c>
      <c r="M26" s="267"/>
    </row>
    <row r="27" spans="2:16" ht="15.75" thickBot="1">
      <c r="B27" s="391" t="s">
        <v>825</v>
      </c>
      <c r="C27" s="392"/>
      <c r="D27" s="392"/>
      <c r="E27" s="392"/>
      <c r="F27" s="393"/>
      <c r="G27" s="16">
        <v>50000</v>
      </c>
      <c r="H27" s="16">
        <f>G27*1.83</f>
        <v>91500</v>
      </c>
      <c r="I27" s="8">
        <v>60</v>
      </c>
      <c r="J27" s="16">
        <f>ROUND(H27/I27,0)</f>
        <v>1525</v>
      </c>
    </row>
    <row r="28" spans="2:16" ht="15.75" thickBot="1">
      <c r="G28" s="24"/>
      <c r="I28" s="10" t="s">
        <v>41</v>
      </c>
      <c r="J28" s="19">
        <f>SUM(J25:J27)</f>
        <v>6558</v>
      </c>
    </row>
    <row r="29" spans="2:16" ht="15.75" thickBot="1">
      <c r="P29" s="268"/>
    </row>
    <row r="30" spans="2:16" ht="15.75" thickBot="1">
      <c r="I30" s="10" t="s">
        <v>42</v>
      </c>
      <c r="J30" s="28">
        <f>SUM(J9,J14,J22,J28)</f>
        <v>130244</v>
      </c>
      <c r="L30" s="24"/>
    </row>
    <row r="31" spans="2:16" ht="15.75" thickBot="1">
      <c r="B31" s="3" t="s">
        <v>34</v>
      </c>
      <c r="L31" s="30"/>
      <c r="N31" s="269"/>
    </row>
    <row r="32" spans="2:16" ht="15.75" thickBot="1">
      <c r="B32" s="408" t="s">
        <v>25</v>
      </c>
      <c r="C32" s="409"/>
      <c r="D32" s="409"/>
      <c r="E32" s="409"/>
      <c r="F32" s="409"/>
      <c r="G32" s="409"/>
      <c r="H32" s="410"/>
      <c r="I32" s="7" t="s">
        <v>35</v>
      </c>
      <c r="J32" s="7" t="s">
        <v>36</v>
      </c>
    </row>
    <row r="33" spans="2:12" ht="15.75" thickBot="1">
      <c r="B33" s="405" t="s">
        <v>37</v>
      </c>
      <c r="C33" s="406"/>
      <c r="D33" s="406"/>
      <c r="E33" s="406"/>
      <c r="F33" s="406"/>
      <c r="G33" s="406"/>
      <c r="H33" s="407"/>
      <c r="I33" s="20">
        <v>0.25</v>
      </c>
      <c r="J33" s="16">
        <f>ROUND(I33*$J$30,0)</f>
        <v>32561</v>
      </c>
    </row>
    <row r="34" spans="2:12" ht="15.75" thickBot="1">
      <c r="B34" s="405" t="s">
        <v>39</v>
      </c>
      <c r="C34" s="406"/>
      <c r="D34" s="406"/>
      <c r="E34" s="406"/>
      <c r="F34" s="406"/>
      <c r="G34" s="406"/>
      <c r="H34" s="407"/>
      <c r="I34" s="20">
        <v>0.05</v>
      </c>
      <c r="J34" s="16">
        <f>ROUND(I34*$J$30,0)</f>
        <v>6512</v>
      </c>
    </row>
    <row r="35" spans="2:12" ht="15.75" thickBot="1">
      <c r="B35" s="405" t="s">
        <v>38</v>
      </c>
      <c r="C35" s="406"/>
      <c r="D35" s="406"/>
      <c r="E35" s="406"/>
      <c r="F35" s="406"/>
      <c r="G35" s="406"/>
      <c r="H35" s="407"/>
      <c r="I35" s="20"/>
      <c r="J35" s="16">
        <f>ROUND(I35*$J$30,0)</f>
        <v>0</v>
      </c>
    </row>
    <row r="36" spans="2:12" ht="15.75" thickBot="1">
      <c r="B36" s="405" t="s">
        <v>40</v>
      </c>
      <c r="C36" s="406"/>
      <c r="D36" s="406"/>
      <c r="E36" s="406"/>
      <c r="F36" s="406"/>
      <c r="G36" s="406"/>
      <c r="H36" s="407"/>
      <c r="I36" s="20">
        <f>SUM(I33:I35)</f>
        <v>0.3</v>
      </c>
      <c r="J36" s="16">
        <f>ROUND(I36*$J$30,0)</f>
        <v>39073</v>
      </c>
    </row>
    <row r="37" spans="2:12" ht="15.75" thickBot="1">
      <c r="H37" s="10" t="s">
        <v>41</v>
      </c>
      <c r="I37" s="20">
        <f>I36</f>
        <v>0.3</v>
      </c>
      <c r="J37" s="16">
        <f>J36</f>
        <v>39073</v>
      </c>
    </row>
    <row r="38" spans="2:12" ht="15.75" thickBot="1"/>
    <row r="39" spans="2:12" ht="15.75" thickBot="1">
      <c r="I39" s="10" t="s">
        <v>43</v>
      </c>
      <c r="J39" s="19">
        <f>ROUND(SUM(J30,J37),0)</f>
        <v>169317</v>
      </c>
      <c r="L39" s="30"/>
    </row>
  </sheetData>
  <mergeCells count="24">
    <mergeCell ref="B11:F11"/>
    <mergeCell ref="B12:F12"/>
    <mergeCell ref="B13:F13"/>
    <mergeCell ref="B16:E16"/>
    <mergeCell ref="C2:I2"/>
    <mergeCell ref="C3:I3"/>
    <mergeCell ref="B6:E6"/>
    <mergeCell ref="B7:E7"/>
    <mergeCell ref="B8:E8"/>
    <mergeCell ref="L16:O16"/>
    <mergeCell ref="B17:E17"/>
    <mergeCell ref="B36:H36"/>
    <mergeCell ref="B19:E19"/>
    <mergeCell ref="B20:E20"/>
    <mergeCell ref="B21:E21"/>
    <mergeCell ref="B24:F24"/>
    <mergeCell ref="B25:F25"/>
    <mergeCell ref="B26:F26"/>
    <mergeCell ref="B27:F27"/>
    <mergeCell ref="B32:H32"/>
    <mergeCell ref="B33:H33"/>
    <mergeCell ref="B34:H34"/>
    <mergeCell ref="B35:H35"/>
    <mergeCell ref="B18:E18"/>
  </mergeCells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P39"/>
  <sheetViews>
    <sheetView topLeftCell="A22" zoomScale="85" zoomScaleNormal="85" workbookViewId="0">
      <selection activeCell="I28" sqref="I28"/>
    </sheetView>
  </sheetViews>
  <sheetFormatPr baseColWidth="10" defaultRowHeight="15"/>
  <cols>
    <col min="5" max="5" width="14" customWidth="1"/>
    <col min="6" max="6" width="12.5703125" customWidth="1"/>
    <col min="8" max="8" width="16.28515625" customWidth="1"/>
    <col min="9" max="9" width="12.85546875" customWidth="1"/>
    <col min="10" max="11" width="13.140625" bestFit="1" customWidth="1"/>
    <col min="12" max="12" width="14.7109375" customWidth="1"/>
    <col min="13" max="13" width="16" customWidth="1"/>
    <col min="14" max="14" width="18" customWidth="1"/>
  </cols>
  <sheetData>
    <row r="1" spans="2:15" ht="15.75" thickBot="1"/>
    <row r="2" spans="2:15" ht="15.75" thickBot="1">
      <c r="B2" s="7" t="s">
        <v>0</v>
      </c>
      <c r="C2" s="394" t="s">
        <v>13</v>
      </c>
      <c r="D2" s="394"/>
      <c r="E2" s="394"/>
      <c r="F2" s="394"/>
      <c r="G2" s="394"/>
      <c r="H2" s="394"/>
      <c r="I2" s="394"/>
      <c r="J2" s="7" t="s">
        <v>2</v>
      </c>
    </row>
    <row r="3" spans="2:15" ht="69.75" customHeight="1" thickBot="1">
      <c r="B3" s="13">
        <f>PRESUPUESTO!A19</f>
        <v>5.3</v>
      </c>
      <c r="C3" s="395" t="str">
        <f>PRESUPUESTO!B19</f>
        <v>Remplazo de Vigas secundarias  cuartones de madera de 3" x 3" x 2m en zona de (viga TRANSVERSAL- INTERMEDIOS) distribuidos en toda la longitud del puente de 12m, incluye elementos de fijacion y todo lo necesario para su correcto funcionamiento.</v>
      </c>
      <c r="D3" s="395"/>
      <c r="E3" s="395"/>
      <c r="F3" s="395"/>
      <c r="G3" s="395"/>
      <c r="H3" s="395"/>
      <c r="I3" s="395"/>
      <c r="J3" s="13" t="s">
        <v>779</v>
      </c>
    </row>
    <row r="5" spans="2:15" ht="15.75" thickBot="1">
      <c r="B5" s="3" t="s">
        <v>26</v>
      </c>
    </row>
    <row r="6" spans="2:15" ht="15.75" thickBot="1">
      <c r="B6" s="396" t="s">
        <v>25</v>
      </c>
      <c r="C6" s="396"/>
      <c r="D6" s="396"/>
      <c r="E6" s="396"/>
      <c r="F6" s="12" t="s">
        <v>23</v>
      </c>
      <c r="G6" s="12" t="s">
        <v>24</v>
      </c>
      <c r="H6" s="12" t="s">
        <v>22</v>
      </c>
      <c r="I6" s="12" t="s">
        <v>20</v>
      </c>
      <c r="J6" s="12" t="s">
        <v>21</v>
      </c>
    </row>
    <row r="7" spans="2:15" ht="15.75" thickBot="1">
      <c r="B7" s="397" t="s">
        <v>782</v>
      </c>
      <c r="C7" s="392"/>
      <c r="D7" s="392"/>
      <c r="E7" s="393"/>
      <c r="F7" s="8"/>
      <c r="G7" s="8"/>
      <c r="H7" s="15"/>
      <c r="I7" s="9"/>
      <c r="J7" s="16"/>
    </row>
    <row r="8" spans="2:15" ht="15.75" thickBot="1">
      <c r="B8" s="391" t="s">
        <v>768</v>
      </c>
      <c r="C8" s="392"/>
      <c r="D8" s="392"/>
      <c r="E8" s="393"/>
      <c r="F8" s="8"/>
      <c r="G8" s="8"/>
      <c r="H8" s="15">
        <f>J28</f>
        <v>6558</v>
      </c>
      <c r="I8" s="9">
        <v>0.1</v>
      </c>
      <c r="J8" s="16">
        <f>ROUND(H8*I8,0)</f>
        <v>656</v>
      </c>
      <c r="L8" s="24"/>
      <c r="N8" s="24"/>
    </row>
    <row r="9" spans="2:15" ht="15.75" thickBot="1">
      <c r="I9" s="10" t="s">
        <v>41</v>
      </c>
      <c r="J9" s="17">
        <f>ROUND(SUM(J7:J8),0)</f>
        <v>656</v>
      </c>
    </row>
    <row r="10" spans="2:15" ht="15.75" thickBot="1">
      <c r="B10" s="3" t="s">
        <v>27</v>
      </c>
    </row>
    <row r="11" spans="2:15" ht="15.75" thickBot="1">
      <c r="B11" s="396" t="s">
        <v>25</v>
      </c>
      <c r="C11" s="396"/>
      <c r="D11" s="396"/>
      <c r="E11" s="396"/>
      <c r="F11" s="396"/>
      <c r="G11" s="12" t="s">
        <v>28</v>
      </c>
      <c r="H11" s="12" t="s">
        <v>29</v>
      </c>
      <c r="I11" s="12" t="s">
        <v>30</v>
      </c>
      <c r="J11" s="12" t="s">
        <v>21</v>
      </c>
    </row>
    <row r="12" spans="2:15" ht="15.75" thickBot="1">
      <c r="B12" s="415" t="str">
        <f>'INSUMOS MATERIALES'!B52</f>
        <v>CUARTONES DE madera de 3" x 3" x 2m MADERA DE ALTA RESISTENCIA</v>
      </c>
      <c r="C12" s="392"/>
      <c r="D12" s="392"/>
      <c r="E12" s="392"/>
      <c r="F12" s="393"/>
      <c r="G12" s="18" t="s">
        <v>28</v>
      </c>
      <c r="H12" s="25">
        <v>1</v>
      </c>
      <c r="I12" s="14">
        <f>'INSUMOS MATERIALES'!D52</f>
        <v>48000</v>
      </c>
      <c r="J12" s="14">
        <f>ROUND(H12*I12,0)</f>
        <v>48000</v>
      </c>
    </row>
    <row r="13" spans="2:15" ht="15.75" thickBot="1">
      <c r="B13" s="418" t="str">
        <f>'INSUMOS MATERIALES'!B41</f>
        <v>CLAVOS COMUNES 1½ A 5"</v>
      </c>
      <c r="C13" s="416"/>
      <c r="D13" s="416"/>
      <c r="E13" s="416"/>
      <c r="F13" s="417"/>
      <c r="G13" s="317" t="str">
        <f>'INSUMOS MATERIALES'!C41</f>
        <v>LB</v>
      </c>
      <c r="H13" s="26">
        <v>0.3</v>
      </c>
      <c r="I13" s="14">
        <f>'INSUMOS MATERIALES'!D41</f>
        <v>3600</v>
      </c>
      <c r="J13" s="14">
        <f>ROUND(H13*I13,0)</f>
        <v>1080</v>
      </c>
    </row>
    <row r="14" spans="2:15" ht="15.75" thickBot="1">
      <c r="I14" s="10" t="s">
        <v>41</v>
      </c>
      <c r="J14" s="22">
        <f>ROUND(SUM(J12:J13),0)</f>
        <v>49080</v>
      </c>
    </row>
    <row r="15" spans="2:15" ht="15.75" thickBot="1">
      <c r="B15" s="3" t="s">
        <v>46</v>
      </c>
      <c r="I15" s="10"/>
      <c r="J15" s="21"/>
    </row>
    <row r="16" spans="2:15" ht="30.75" thickBot="1">
      <c r="B16" s="398" t="s">
        <v>25</v>
      </c>
      <c r="C16" s="399"/>
      <c r="D16" s="399"/>
      <c r="E16" s="400"/>
      <c r="F16" s="11" t="s">
        <v>47</v>
      </c>
      <c r="G16" s="12" t="s">
        <v>48</v>
      </c>
      <c r="H16" s="11" t="s">
        <v>49</v>
      </c>
      <c r="I16" s="12" t="s">
        <v>50</v>
      </c>
      <c r="J16" s="12" t="s">
        <v>21</v>
      </c>
      <c r="L16" s="404"/>
      <c r="M16" s="404"/>
      <c r="N16" s="404"/>
      <c r="O16" s="404"/>
    </row>
    <row r="17" spans="2:16" ht="15.75" thickBot="1">
      <c r="B17" s="391" t="s">
        <v>767</v>
      </c>
      <c r="C17" s="392"/>
      <c r="D17" s="392"/>
      <c r="E17" s="393"/>
      <c r="F17" s="8">
        <v>0.3</v>
      </c>
      <c r="G17" s="8">
        <v>1</v>
      </c>
      <c r="H17" s="8">
        <f>F17*G17</f>
        <v>0.3</v>
      </c>
      <c r="I17" s="23">
        <v>6500</v>
      </c>
      <c r="J17" s="14">
        <f>ROUND(H17*I17,0)</f>
        <v>1950</v>
      </c>
    </row>
    <row r="18" spans="2:16" ht="15.75" thickBot="1">
      <c r="B18" s="401"/>
      <c r="C18" s="402"/>
      <c r="D18" s="402"/>
      <c r="E18" s="403"/>
      <c r="F18" s="8"/>
      <c r="G18" s="8"/>
      <c r="H18" s="26"/>
      <c r="I18" s="23"/>
      <c r="J18" s="14"/>
      <c r="L18" s="3"/>
      <c r="N18" s="266"/>
    </row>
    <row r="19" spans="2:16" ht="29.25" customHeight="1" thickBot="1">
      <c r="B19" s="401"/>
      <c r="C19" s="402"/>
      <c r="D19" s="402"/>
      <c r="E19" s="403"/>
      <c r="F19" s="8"/>
      <c r="G19" s="8"/>
      <c r="H19" s="26"/>
      <c r="I19" s="23"/>
      <c r="J19" s="14"/>
      <c r="L19" s="3"/>
    </row>
    <row r="20" spans="2:16" ht="15.75" thickBot="1">
      <c r="B20" s="401"/>
      <c r="C20" s="402"/>
      <c r="D20" s="402"/>
      <c r="E20" s="403"/>
      <c r="F20" s="8"/>
      <c r="G20" s="8"/>
      <c r="H20" s="26"/>
      <c r="I20" s="23"/>
      <c r="J20" s="14"/>
    </row>
    <row r="21" spans="2:16" ht="15.75" thickBot="1">
      <c r="B21" s="420"/>
      <c r="C21" s="402"/>
      <c r="D21" s="402"/>
      <c r="E21" s="403"/>
      <c r="F21" s="8"/>
      <c r="G21" s="8"/>
      <c r="H21" s="26"/>
      <c r="I21" s="23"/>
      <c r="J21" s="14"/>
    </row>
    <row r="22" spans="2:16" ht="15.75" thickBot="1">
      <c r="I22" s="10" t="s">
        <v>41</v>
      </c>
      <c r="J22" s="22">
        <f>SUM(J17:J21)</f>
        <v>1950</v>
      </c>
      <c r="N22" s="30"/>
    </row>
    <row r="23" spans="2:16" ht="15.75" thickBot="1">
      <c r="B23" s="3" t="s">
        <v>31</v>
      </c>
    </row>
    <row r="24" spans="2:16" ht="30.75" thickBot="1">
      <c r="B24" s="398" t="s">
        <v>25</v>
      </c>
      <c r="C24" s="399"/>
      <c r="D24" s="399"/>
      <c r="E24" s="399"/>
      <c r="F24" s="400"/>
      <c r="G24" s="12" t="s">
        <v>32</v>
      </c>
      <c r="H24" s="11" t="s">
        <v>33</v>
      </c>
      <c r="I24" s="12" t="s">
        <v>20</v>
      </c>
      <c r="J24" s="12" t="s">
        <v>21</v>
      </c>
      <c r="L24" s="270"/>
      <c r="M24" s="270"/>
      <c r="N24" s="261"/>
    </row>
    <row r="25" spans="2:16" ht="15.75" thickBot="1">
      <c r="B25" s="391" t="s">
        <v>780</v>
      </c>
      <c r="C25" s="392"/>
      <c r="D25" s="392"/>
      <c r="E25" s="392"/>
      <c r="F25" s="393"/>
      <c r="G25" s="16">
        <v>100000</v>
      </c>
      <c r="H25" s="16">
        <f>G25*1.83</f>
        <v>183000</v>
      </c>
      <c r="I25" s="8">
        <v>60</v>
      </c>
      <c r="J25" s="16">
        <f>ROUND(H25/I25,0)</f>
        <v>3050</v>
      </c>
      <c r="L25" s="30"/>
    </row>
    <row r="26" spans="2:16" ht="15.75" thickBot="1">
      <c r="B26" s="391" t="s">
        <v>52</v>
      </c>
      <c r="C26" s="392"/>
      <c r="D26" s="392"/>
      <c r="E26" s="392"/>
      <c r="F26" s="393"/>
      <c r="G26" s="16">
        <v>65000</v>
      </c>
      <c r="H26" s="16">
        <f>G26*1.83</f>
        <v>118950</v>
      </c>
      <c r="I26" s="8">
        <v>60</v>
      </c>
      <c r="J26" s="16">
        <f>ROUND(H26/I26,0)</f>
        <v>1983</v>
      </c>
      <c r="M26" s="267"/>
    </row>
    <row r="27" spans="2:16" ht="15.75" thickBot="1">
      <c r="B27" s="391" t="s">
        <v>825</v>
      </c>
      <c r="C27" s="392"/>
      <c r="D27" s="392"/>
      <c r="E27" s="392"/>
      <c r="F27" s="393"/>
      <c r="G27" s="16">
        <v>50000</v>
      </c>
      <c r="H27" s="16">
        <f>G27*1.83</f>
        <v>91500</v>
      </c>
      <c r="I27" s="8">
        <v>60</v>
      </c>
      <c r="J27" s="16">
        <f>ROUND(H27/I27,0)</f>
        <v>1525</v>
      </c>
    </row>
    <row r="28" spans="2:16" ht="15.75" thickBot="1">
      <c r="G28" s="24"/>
      <c r="I28" s="10" t="s">
        <v>41</v>
      </c>
      <c r="J28" s="19">
        <f>SUM(J25:J27)</f>
        <v>6558</v>
      </c>
    </row>
    <row r="29" spans="2:16" ht="15.75" thickBot="1">
      <c r="P29" s="268"/>
    </row>
    <row r="30" spans="2:16" ht="15.75" thickBot="1">
      <c r="I30" s="10" t="s">
        <v>42</v>
      </c>
      <c r="J30" s="28">
        <f>SUM(J9,J14,J22,J28)</f>
        <v>58244</v>
      </c>
      <c r="L30" s="24"/>
    </row>
    <row r="31" spans="2:16" ht="15.75" thickBot="1">
      <c r="B31" s="3" t="s">
        <v>34</v>
      </c>
      <c r="L31" s="30"/>
      <c r="N31" s="269"/>
    </row>
    <row r="32" spans="2:16" ht="15.75" thickBot="1">
      <c r="B32" s="408" t="s">
        <v>25</v>
      </c>
      <c r="C32" s="409"/>
      <c r="D32" s="409"/>
      <c r="E32" s="409"/>
      <c r="F32" s="409"/>
      <c r="G32" s="409"/>
      <c r="H32" s="410"/>
      <c r="I32" s="7" t="s">
        <v>35</v>
      </c>
      <c r="J32" s="7" t="s">
        <v>36</v>
      </c>
    </row>
    <row r="33" spans="2:12" ht="15.75" thickBot="1">
      <c r="B33" s="405" t="s">
        <v>37</v>
      </c>
      <c r="C33" s="406"/>
      <c r="D33" s="406"/>
      <c r="E33" s="406"/>
      <c r="F33" s="406"/>
      <c r="G33" s="406"/>
      <c r="H33" s="407"/>
      <c r="I33" s="20">
        <v>0.25</v>
      </c>
      <c r="J33" s="16">
        <f>ROUND(I33*$J$30,0)</f>
        <v>14561</v>
      </c>
    </row>
    <row r="34" spans="2:12" ht="15.75" thickBot="1">
      <c r="B34" s="405" t="s">
        <v>39</v>
      </c>
      <c r="C34" s="406"/>
      <c r="D34" s="406"/>
      <c r="E34" s="406"/>
      <c r="F34" s="406"/>
      <c r="G34" s="406"/>
      <c r="H34" s="407"/>
      <c r="I34" s="20">
        <v>0.05</v>
      </c>
      <c r="J34" s="16">
        <f>ROUND(I34*$J$30,0)</f>
        <v>2912</v>
      </c>
    </row>
    <row r="35" spans="2:12" ht="15.75" thickBot="1">
      <c r="B35" s="405" t="s">
        <v>38</v>
      </c>
      <c r="C35" s="406"/>
      <c r="D35" s="406"/>
      <c r="E35" s="406"/>
      <c r="F35" s="406"/>
      <c r="G35" s="406"/>
      <c r="H35" s="407"/>
      <c r="I35" s="20"/>
      <c r="J35" s="16">
        <f>ROUND(I35*$J$30,0)</f>
        <v>0</v>
      </c>
    </row>
    <row r="36" spans="2:12" ht="15.75" thickBot="1">
      <c r="B36" s="405" t="s">
        <v>40</v>
      </c>
      <c r="C36" s="406"/>
      <c r="D36" s="406"/>
      <c r="E36" s="406"/>
      <c r="F36" s="406"/>
      <c r="G36" s="406"/>
      <c r="H36" s="407"/>
      <c r="I36" s="20">
        <f>SUM(I33:I35)</f>
        <v>0.3</v>
      </c>
      <c r="J36" s="16">
        <f>ROUND(I36*$J$30,0)</f>
        <v>17473</v>
      </c>
    </row>
    <row r="37" spans="2:12" ht="15.75" thickBot="1">
      <c r="H37" s="10" t="s">
        <v>41</v>
      </c>
      <c r="I37" s="20">
        <f>I36</f>
        <v>0.3</v>
      </c>
      <c r="J37" s="16">
        <f>J36</f>
        <v>17473</v>
      </c>
    </row>
    <row r="38" spans="2:12" ht="15.75" thickBot="1"/>
    <row r="39" spans="2:12" ht="15.75" thickBot="1">
      <c r="I39" s="10" t="s">
        <v>43</v>
      </c>
      <c r="J39" s="19">
        <f>ROUND(SUM(J30,J37),0)</f>
        <v>75717</v>
      </c>
      <c r="L39" s="30"/>
    </row>
  </sheetData>
  <mergeCells count="24">
    <mergeCell ref="B11:F11"/>
    <mergeCell ref="B12:F12"/>
    <mergeCell ref="B13:F13"/>
    <mergeCell ref="B16:E16"/>
    <mergeCell ref="C2:I2"/>
    <mergeCell ref="C3:I3"/>
    <mergeCell ref="B6:E6"/>
    <mergeCell ref="B7:E7"/>
    <mergeCell ref="B8:E8"/>
    <mergeCell ref="L16:O16"/>
    <mergeCell ref="B17:E17"/>
    <mergeCell ref="B36:H36"/>
    <mergeCell ref="B19:E19"/>
    <mergeCell ref="B20:E20"/>
    <mergeCell ref="B21:E21"/>
    <mergeCell ref="B24:F24"/>
    <mergeCell ref="B25:F25"/>
    <mergeCell ref="B26:F26"/>
    <mergeCell ref="B27:F27"/>
    <mergeCell ref="B32:H32"/>
    <mergeCell ref="B33:H33"/>
    <mergeCell ref="B34:H34"/>
    <mergeCell ref="B35:H35"/>
    <mergeCell ref="B18:E18"/>
  </mergeCells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P45"/>
  <sheetViews>
    <sheetView topLeftCell="A16" zoomScale="85" zoomScaleNormal="85" workbookViewId="0">
      <selection activeCell="I34" sqref="I34"/>
    </sheetView>
  </sheetViews>
  <sheetFormatPr baseColWidth="10" defaultRowHeight="15"/>
  <cols>
    <col min="5" max="5" width="14" customWidth="1"/>
    <col min="6" max="6" width="12.5703125" customWidth="1"/>
    <col min="7" max="7" width="13.28515625" customWidth="1"/>
    <col min="8" max="8" width="16.28515625" customWidth="1"/>
    <col min="9" max="9" width="12.85546875" customWidth="1"/>
    <col min="10" max="10" width="14.85546875" customWidth="1"/>
    <col min="11" max="11" width="13.140625" bestFit="1" customWidth="1"/>
    <col min="12" max="12" width="14.7109375" customWidth="1"/>
    <col min="13" max="13" width="16" customWidth="1"/>
    <col min="14" max="14" width="18" customWidth="1"/>
  </cols>
  <sheetData>
    <row r="1" spans="2:16" ht="15.75" thickBot="1"/>
    <row r="2" spans="2:16" ht="15.75" thickBot="1">
      <c r="B2" s="7" t="s">
        <v>0</v>
      </c>
      <c r="C2" s="394" t="s">
        <v>13</v>
      </c>
      <c r="D2" s="394"/>
      <c r="E2" s="394"/>
      <c r="F2" s="394"/>
      <c r="G2" s="394"/>
      <c r="H2" s="394"/>
      <c r="I2" s="394"/>
      <c r="J2" s="7" t="s">
        <v>2</v>
      </c>
    </row>
    <row r="3" spans="2:16" ht="69.75" customHeight="1" thickBot="1">
      <c r="B3" s="13">
        <f>PRESUPUESTO!A21</f>
        <v>6.1</v>
      </c>
      <c r="C3" s="395" t="str">
        <f>PRESUPUESTO!B21</f>
        <v xml:space="preserve">Remplazo de listones de madera 3" x 3" x 1.5 m en zona de (PASAMANOS - ARRIOSTRAMIENTO INCLINADO) distribuidos en toda la longitud del puente de 12m incluye elementos de fijacion y todo lo necesario para su correcto </v>
      </c>
      <c r="D3" s="395"/>
      <c r="E3" s="395"/>
      <c r="F3" s="395"/>
      <c r="G3" s="395"/>
      <c r="H3" s="395"/>
      <c r="I3" s="395"/>
      <c r="J3" s="13" t="s">
        <v>779</v>
      </c>
    </row>
    <row r="5" spans="2:16" ht="15.75" thickBot="1">
      <c r="B5" s="3" t="s">
        <v>26</v>
      </c>
    </row>
    <row r="6" spans="2:16" ht="15.75" thickBot="1">
      <c r="B6" s="396" t="s">
        <v>25</v>
      </c>
      <c r="C6" s="396"/>
      <c r="D6" s="396"/>
      <c r="E6" s="396"/>
      <c r="F6" s="12" t="s">
        <v>23</v>
      </c>
      <c r="G6" s="12" t="s">
        <v>24</v>
      </c>
      <c r="H6" s="12" t="s">
        <v>22</v>
      </c>
      <c r="I6" s="12" t="s">
        <v>20</v>
      </c>
      <c r="J6" s="12" t="s">
        <v>21</v>
      </c>
    </row>
    <row r="7" spans="2:16" ht="15.75" thickBot="1">
      <c r="B7" s="391"/>
      <c r="C7" s="392"/>
      <c r="D7" s="392"/>
      <c r="E7" s="393"/>
      <c r="F7" s="8"/>
      <c r="G7" s="8"/>
      <c r="H7" s="15"/>
      <c r="I7" s="9"/>
      <c r="J7" s="16"/>
      <c r="N7" s="346"/>
      <c r="O7" s="308"/>
      <c r="P7" s="308"/>
    </row>
    <row r="8" spans="2:16" ht="15.75" thickBot="1">
      <c r="B8" s="391"/>
      <c r="C8" s="392"/>
      <c r="D8" s="392"/>
      <c r="E8" s="393"/>
      <c r="F8" s="8"/>
      <c r="G8" s="8"/>
      <c r="H8" s="27"/>
      <c r="I8" s="9"/>
      <c r="J8" s="16"/>
      <c r="N8" s="346"/>
      <c r="O8" s="308"/>
      <c r="P8" s="308"/>
    </row>
    <row r="9" spans="2:16" ht="15.75" thickBot="1">
      <c r="B9" s="391" t="s">
        <v>786</v>
      </c>
      <c r="C9" s="392"/>
      <c r="D9" s="392"/>
      <c r="E9" s="393"/>
      <c r="F9" s="8"/>
      <c r="G9" s="8"/>
      <c r="H9" s="15">
        <f>J34</f>
        <v>3935</v>
      </c>
      <c r="I9" s="9">
        <v>0.1</v>
      </c>
      <c r="J9" s="16">
        <f>H9*I9</f>
        <v>393.5</v>
      </c>
      <c r="N9" s="346"/>
      <c r="O9" s="308"/>
      <c r="P9" s="308"/>
    </row>
    <row r="10" spans="2:16" ht="15.75" thickBot="1">
      <c r="B10" s="391"/>
      <c r="C10" s="392"/>
      <c r="D10" s="392"/>
      <c r="E10" s="393"/>
      <c r="F10" s="8"/>
      <c r="G10" s="8"/>
      <c r="H10" s="27"/>
      <c r="I10" s="9"/>
      <c r="J10" s="16"/>
      <c r="N10" s="346"/>
      <c r="O10" s="308"/>
      <c r="P10" s="308"/>
    </row>
    <row r="11" spans="2:16" ht="15.75" thickBot="1">
      <c r="I11" s="10" t="s">
        <v>41</v>
      </c>
      <c r="J11" s="17">
        <f>ROUND(SUM(J7:J9),0)</f>
        <v>394</v>
      </c>
      <c r="N11" s="346"/>
      <c r="O11" s="308"/>
      <c r="P11" s="308"/>
    </row>
    <row r="12" spans="2:16" ht="15.75" thickBot="1">
      <c r="B12" s="3" t="s">
        <v>27</v>
      </c>
      <c r="N12" s="346"/>
      <c r="O12" s="308"/>
      <c r="P12" s="308"/>
    </row>
    <row r="13" spans="2:16" ht="15.75" thickBot="1">
      <c r="B13" s="396" t="s">
        <v>25</v>
      </c>
      <c r="C13" s="396"/>
      <c r="D13" s="396"/>
      <c r="E13" s="396"/>
      <c r="F13" s="396"/>
      <c r="G13" s="12" t="s">
        <v>28</v>
      </c>
      <c r="H13" s="12" t="s">
        <v>29</v>
      </c>
      <c r="I13" s="12" t="s">
        <v>30</v>
      </c>
      <c r="J13" s="12" t="s">
        <v>21</v>
      </c>
    </row>
    <row r="14" spans="2:16" ht="35.25" customHeight="1" thickBot="1">
      <c r="B14" s="412" t="str">
        <f>'INSUMOS MATERIALES'!B49</f>
        <v>cuartones de madera de 3" x 4" x 3m MADERA DE ALTA RESISTENCIA</v>
      </c>
      <c r="C14" s="413"/>
      <c r="D14" s="413"/>
      <c r="E14" s="413"/>
      <c r="F14" s="414"/>
      <c r="G14" s="18" t="s">
        <v>202</v>
      </c>
      <c r="H14" s="26">
        <v>0.5</v>
      </c>
      <c r="I14" s="14">
        <f>'INSUMOS MATERIALES'!D49</f>
        <v>120000</v>
      </c>
      <c r="J14" s="14">
        <f t="shared" ref="J14:J15" si="0">ROUND(H14*I14,0)</f>
        <v>60000</v>
      </c>
    </row>
    <row r="15" spans="2:16" ht="15.75" thickBot="1">
      <c r="B15" s="415" t="str">
        <f>'INSUMOS MATERIALES'!B41</f>
        <v>CLAVOS COMUNES 1½ A 5"</v>
      </c>
      <c r="C15" s="392"/>
      <c r="D15" s="392"/>
      <c r="E15" s="392"/>
      <c r="F15" s="393"/>
      <c r="G15" s="18" t="s">
        <v>256</v>
      </c>
      <c r="H15" s="25">
        <v>0.3</v>
      </c>
      <c r="I15" s="14">
        <f>'INSUMOS MATERIALES'!D41</f>
        <v>3600</v>
      </c>
      <c r="J15" s="14">
        <f t="shared" si="0"/>
        <v>1080</v>
      </c>
    </row>
    <row r="16" spans="2:16" ht="15.75" thickBot="1">
      <c r="B16" s="401"/>
      <c r="C16" s="416"/>
      <c r="D16" s="416"/>
      <c r="E16" s="416"/>
      <c r="F16" s="417"/>
      <c r="G16" s="18"/>
      <c r="H16" s="26"/>
      <c r="I16" s="23"/>
      <c r="J16" s="14"/>
    </row>
    <row r="17" spans="2:15" ht="36.75" customHeight="1" thickBot="1">
      <c r="B17" s="401"/>
      <c r="C17" s="416"/>
      <c r="D17" s="416"/>
      <c r="E17" s="416"/>
      <c r="F17" s="417"/>
      <c r="G17" s="18"/>
      <c r="H17" s="26"/>
      <c r="I17" s="23"/>
      <c r="J17" s="14"/>
    </row>
    <row r="18" spans="2:15" ht="34.9" customHeight="1" thickBot="1">
      <c r="B18" s="397"/>
      <c r="C18" s="413"/>
      <c r="D18" s="413"/>
      <c r="E18" s="413"/>
      <c r="F18" s="414"/>
      <c r="G18" s="18"/>
      <c r="H18" s="26"/>
      <c r="I18" s="14"/>
      <c r="J18" s="14"/>
    </row>
    <row r="19" spans="2:15" ht="15.75" thickBot="1">
      <c r="B19" s="401"/>
      <c r="C19" s="416"/>
      <c r="D19" s="416"/>
      <c r="E19" s="416"/>
      <c r="F19" s="417"/>
      <c r="G19" s="18"/>
      <c r="H19" s="26"/>
      <c r="I19" s="23"/>
      <c r="J19" s="14"/>
    </row>
    <row r="20" spans="2:15" ht="15.75" thickBot="1">
      <c r="I20" s="10" t="s">
        <v>41</v>
      </c>
      <c r="J20" s="22">
        <f>ROUND(SUM(J14:J19),0)</f>
        <v>61080</v>
      </c>
    </row>
    <row r="21" spans="2:15" ht="15.75" thickBot="1">
      <c r="B21" s="3" t="s">
        <v>46</v>
      </c>
      <c r="I21" s="10"/>
      <c r="J21" s="21"/>
    </row>
    <row r="22" spans="2:15" ht="30.75" thickBot="1">
      <c r="B22" s="398" t="s">
        <v>25</v>
      </c>
      <c r="C22" s="399"/>
      <c r="D22" s="399"/>
      <c r="E22" s="400"/>
      <c r="F22" s="11" t="s">
        <v>47</v>
      </c>
      <c r="G22" s="12" t="s">
        <v>48</v>
      </c>
      <c r="H22" s="11" t="s">
        <v>49</v>
      </c>
      <c r="I22" s="12" t="s">
        <v>50</v>
      </c>
      <c r="J22" s="12" t="s">
        <v>21</v>
      </c>
      <c r="L22" s="404"/>
      <c r="M22" s="404"/>
      <c r="N22" s="404"/>
      <c r="O22" s="404"/>
    </row>
    <row r="23" spans="2:15" ht="15.75" thickBot="1">
      <c r="B23" s="391" t="s">
        <v>767</v>
      </c>
      <c r="C23" s="392"/>
      <c r="D23" s="392"/>
      <c r="E23" s="393"/>
      <c r="F23" s="8">
        <v>0.3</v>
      </c>
      <c r="G23" s="8">
        <v>1</v>
      </c>
      <c r="H23" s="8">
        <f>F23*G23</f>
        <v>0.3</v>
      </c>
      <c r="I23" s="23">
        <v>6500</v>
      </c>
      <c r="J23" s="14">
        <f>ROUND(H23*I23,0)</f>
        <v>1950</v>
      </c>
    </row>
    <row r="24" spans="2:15" ht="15.75" thickBot="1">
      <c r="B24" s="401"/>
      <c r="C24" s="402"/>
      <c r="D24" s="402"/>
      <c r="E24" s="403"/>
      <c r="F24" s="8"/>
      <c r="G24" s="8"/>
      <c r="H24" s="26"/>
      <c r="I24" s="23"/>
      <c r="J24" s="14"/>
      <c r="L24" s="3"/>
      <c r="N24" s="266"/>
    </row>
    <row r="25" spans="2:15" ht="29.25" customHeight="1" thickBot="1">
      <c r="B25" s="401"/>
      <c r="C25" s="402"/>
      <c r="D25" s="402"/>
      <c r="E25" s="403"/>
      <c r="F25" s="8"/>
      <c r="G25" s="8"/>
      <c r="H25" s="26"/>
      <c r="I25" s="23"/>
      <c r="J25" s="14"/>
      <c r="L25" s="3"/>
    </row>
    <row r="26" spans="2:15" ht="15.75" thickBot="1">
      <c r="B26" s="401"/>
      <c r="C26" s="402"/>
      <c r="D26" s="402"/>
      <c r="E26" s="403"/>
      <c r="F26" s="8"/>
      <c r="G26" s="8"/>
      <c r="H26" s="26"/>
      <c r="I26" s="23"/>
      <c r="J26" s="14"/>
    </row>
    <row r="27" spans="2:15" ht="15.75" thickBot="1">
      <c r="B27" s="420"/>
      <c r="C27" s="402"/>
      <c r="D27" s="402"/>
      <c r="E27" s="403"/>
      <c r="F27" s="8"/>
      <c r="G27" s="8"/>
      <c r="H27" s="26"/>
      <c r="I27" s="23"/>
      <c r="J27" s="14"/>
    </row>
    <row r="28" spans="2:15" ht="15.75" thickBot="1">
      <c r="I28" s="10" t="s">
        <v>41</v>
      </c>
      <c r="J28" s="22">
        <f>SUM(J23:J27)</f>
        <v>1950</v>
      </c>
      <c r="N28" s="30"/>
    </row>
    <row r="29" spans="2:15" ht="15.75" thickBot="1">
      <c r="B29" s="3" t="s">
        <v>31</v>
      </c>
    </row>
    <row r="30" spans="2:15" ht="30.75" thickBot="1">
      <c r="B30" s="398" t="s">
        <v>25</v>
      </c>
      <c r="C30" s="399"/>
      <c r="D30" s="399"/>
      <c r="E30" s="399"/>
      <c r="F30" s="400"/>
      <c r="G30" s="12" t="s">
        <v>32</v>
      </c>
      <c r="H30" s="11" t="s">
        <v>33</v>
      </c>
      <c r="I30" s="12" t="s">
        <v>20</v>
      </c>
      <c r="J30" s="12" t="s">
        <v>21</v>
      </c>
      <c r="L30" s="270"/>
      <c r="M30" s="270"/>
      <c r="N30" s="261"/>
    </row>
    <row r="31" spans="2:15" ht="15.75" thickBot="1">
      <c r="B31" s="391" t="s">
        <v>780</v>
      </c>
      <c r="C31" s="392"/>
      <c r="D31" s="392"/>
      <c r="E31" s="392"/>
      <c r="F31" s="393"/>
      <c r="G31" s="16">
        <v>100000</v>
      </c>
      <c r="H31" s="16">
        <f>G31*1.83</f>
        <v>183000</v>
      </c>
      <c r="I31" s="8">
        <v>100</v>
      </c>
      <c r="J31" s="16">
        <f>ROUND(H31/I31,0)</f>
        <v>1830</v>
      </c>
      <c r="L31" s="30"/>
    </row>
    <row r="32" spans="2:15" ht="15.75" thickBot="1">
      <c r="B32" s="391" t="s">
        <v>52</v>
      </c>
      <c r="C32" s="392"/>
      <c r="D32" s="392"/>
      <c r="E32" s="392"/>
      <c r="F32" s="393"/>
      <c r="G32" s="16">
        <v>65000</v>
      </c>
      <c r="H32" s="16">
        <f>G32*1.83</f>
        <v>118950</v>
      </c>
      <c r="I32" s="8">
        <v>100</v>
      </c>
      <c r="J32" s="16">
        <f>ROUND(H32/I32,0)</f>
        <v>1190</v>
      </c>
      <c r="M32" s="267"/>
    </row>
    <row r="33" spans="2:16" ht="15.75" thickBot="1">
      <c r="B33" s="391" t="s">
        <v>900</v>
      </c>
      <c r="C33" s="392"/>
      <c r="D33" s="392"/>
      <c r="E33" s="392"/>
      <c r="F33" s="393"/>
      <c r="G33" s="16">
        <f>50000</f>
        <v>50000</v>
      </c>
      <c r="H33" s="16">
        <f>G33*1.83</f>
        <v>91500</v>
      </c>
      <c r="I33" s="8">
        <v>100</v>
      </c>
      <c r="J33" s="16">
        <f>ROUND(H33/I33,0)</f>
        <v>915</v>
      </c>
    </row>
    <row r="34" spans="2:16" ht="15.75" thickBot="1">
      <c r="G34" s="24"/>
      <c r="I34" s="10" t="s">
        <v>41</v>
      </c>
      <c r="J34" s="19">
        <f>SUM(J31:J33)</f>
        <v>3935</v>
      </c>
    </row>
    <row r="35" spans="2:16" ht="15.75" thickBot="1">
      <c r="P35" s="268"/>
    </row>
    <row r="36" spans="2:16" ht="15.75" thickBot="1">
      <c r="I36" s="10" t="s">
        <v>42</v>
      </c>
      <c r="J36" s="28">
        <f>SUM(J11,J20,J28,J34)</f>
        <v>67359</v>
      </c>
      <c r="L36" s="24"/>
    </row>
    <row r="37" spans="2:16" ht="15.75" thickBot="1">
      <c r="B37" s="3" t="s">
        <v>34</v>
      </c>
      <c r="L37" s="30"/>
      <c r="N37" s="269"/>
    </row>
    <row r="38" spans="2:16" ht="15.75" thickBot="1">
      <c r="B38" s="408" t="s">
        <v>25</v>
      </c>
      <c r="C38" s="409"/>
      <c r="D38" s="409"/>
      <c r="E38" s="409"/>
      <c r="F38" s="409"/>
      <c r="G38" s="409"/>
      <c r="H38" s="410"/>
      <c r="I38" s="7" t="s">
        <v>35</v>
      </c>
      <c r="J38" s="7" t="s">
        <v>36</v>
      </c>
    </row>
    <row r="39" spans="2:16" ht="15.75" thickBot="1">
      <c r="B39" s="405" t="s">
        <v>37</v>
      </c>
      <c r="C39" s="406"/>
      <c r="D39" s="406"/>
      <c r="E39" s="406"/>
      <c r="F39" s="406"/>
      <c r="G39" s="406"/>
      <c r="H39" s="407"/>
      <c r="I39" s="20">
        <v>0.25</v>
      </c>
      <c r="J39" s="16">
        <f>ROUND(I39*$J$36,0)</f>
        <v>16840</v>
      </c>
    </row>
    <row r="40" spans="2:16" ht="15.75" thickBot="1">
      <c r="B40" s="405" t="s">
        <v>39</v>
      </c>
      <c r="C40" s="406"/>
      <c r="D40" s="406"/>
      <c r="E40" s="406"/>
      <c r="F40" s="406"/>
      <c r="G40" s="406"/>
      <c r="H40" s="407"/>
      <c r="I40" s="20">
        <v>0.05</v>
      </c>
      <c r="J40" s="16">
        <f>ROUND(I40*$J$36,0)</f>
        <v>3368</v>
      </c>
    </row>
    <row r="41" spans="2:16" ht="15.75" thickBot="1">
      <c r="B41" s="405" t="s">
        <v>38</v>
      </c>
      <c r="C41" s="406"/>
      <c r="D41" s="406"/>
      <c r="E41" s="406"/>
      <c r="F41" s="406"/>
      <c r="G41" s="406"/>
      <c r="H41" s="407"/>
      <c r="I41" s="20"/>
      <c r="J41" s="16">
        <f>ROUND(I41*$J$36,0)</f>
        <v>0</v>
      </c>
    </row>
    <row r="42" spans="2:16" ht="15.75" thickBot="1">
      <c r="B42" s="405" t="s">
        <v>40</v>
      </c>
      <c r="C42" s="406"/>
      <c r="D42" s="406"/>
      <c r="E42" s="406"/>
      <c r="F42" s="406"/>
      <c r="G42" s="406"/>
      <c r="H42" s="407"/>
      <c r="I42" s="20">
        <f>SUM(I39:I41)</f>
        <v>0.3</v>
      </c>
      <c r="J42" s="16">
        <f>ROUND(I42*$J$36,0)</f>
        <v>20208</v>
      </c>
    </row>
    <row r="43" spans="2:16" ht="15.75" thickBot="1">
      <c r="H43" s="10" t="s">
        <v>41</v>
      </c>
      <c r="I43" s="20">
        <f>I42</f>
        <v>0.3</v>
      </c>
      <c r="J43" s="16">
        <f>J42</f>
        <v>20208</v>
      </c>
    </row>
    <row r="44" spans="2:16" ht="15.75" thickBot="1"/>
    <row r="45" spans="2:16" ht="15.75" thickBot="1">
      <c r="I45" s="10" t="s">
        <v>43</v>
      </c>
      <c r="J45" s="19">
        <f>ROUND(SUM(J36,J43),0)</f>
        <v>87567</v>
      </c>
      <c r="L45" s="30"/>
    </row>
  </sheetData>
  <mergeCells count="31">
    <mergeCell ref="B39:H39"/>
    <mergeCell ref="B40:H40"/>
    <mergeCell ref="B41:H41"/>
    <mergeCell ref="B42:H42"/>
    <mergeCell ref="B27:E27"/>
    <mergeCell ref="B30:F30"/>
    <mergeCell ref="B31:F31"/>
    <mergeCell ref="B32:F32"/>
    <mergeCell ref="B33:F33"/>
    <mergeCell ref="B38:H38"/>
    <mergeCell ref="B26:E26"/>
    <mergeCell ref="B16:F16"/>
    <mergeCell ref="B22:E22"/>
    <mergeCell ref="B23:E23"/>
    <mergeCell ref="B24:E24"/>
    <mergeCell ref="B25:E25"/>
    <mergeCell ref="B17:F17"/>
    <mergeCell ref="L22:O22"/>
    <mergeCell ref="B14:F14"/>
    <mergeCell ref="C2:I2"/>
    <mergeCell ref="C3:I3"/>
    <mergeCell ref="B6:E6"/>
    <mergeCell ref="B7:E7"/>
    <mergeCell ref="B8:E8"/>
    <mergeCell ref="B13:F13"/>
    <mergeCell ref="B9:E9"/>
    <mergeCell ref="B10:E10"/>
    <mergeCell ref="B18:F18"/>
    <mergeCell ref="B19:F19"/>
    <mergeCell ref="B15:F15"/>
    <mergeCell ref="N7:N12"/>
  </mergeCells>
  <pageMargins left="0.7" right="0.7" top="0.75" bottom="0.75" header="0.3" footer="0.3"/>
  <pageSetup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P44"/>
  <sheetViews>
    <sheetView zoomScale="85" zoomScaleNormal="85" workbookViewId="0">
      <selection activeCell="M12" sqref="M12"/>
    </sheetView>
  </sheetViews>
  <sheetFormatPr baseColWidth="10" defaultRowHeight="15"/>
  <cols>
    <col min="5" max="5" width="14" customWidth="1"/>
    <col min="6" max="6" width="12.5703125" customWidth="1"/>
    <col min="7" max="7" width="13.28515625" customWidth="1"/>
    <col min="8" max="8" width="16.28515625" customWidth="1"/>
    <col min="9" max="9" width="12.85546875" customWidth="1"/>
    <col min="10" max="10" width="14.85546875" customWidth="1"/>
    <col min="11" max="11" width="13.140625" bestFit="1" customWidth="1"/>
    <col min="12" max="12" width="14.7109375" customWidth="1"/>
    <col min="13" max="13" width="16" customWidth="1"/>
    <col min="14" max="14" width="18" customWidth="1"/>
  </cols>
  <sheetData>
    <row r="1" spans="2:14" ht="15.75" thickBot="1"/>
    <row r="2" spans="2:14" ht="15.75" thickBot="1">
      <c r="B2" s="7" t="s">
        <v>0</v>
      </c>
      <c r="C2" s="394" t="s">
        <v>13</v>
      </c>
      <c r="D2" s="394"/>
      <c r="E2" s="394"/>
      <c r="F2" s="394"/>
      <c r="G2" s="394"/>
      <c r="H2" s="394"/>
      <c r="I2" s="394"/>
      <c r="J2" s="7" t="s">
        <v>2</v>
      </c>
    </row>
    <row r="3" spans="2:14" ht="69.75" customHeight="1" thickBot="1">
      <c r="B3" s="13">
        <f>PRESUPUESTO!A22</f>
        <v>6.2</v>
      </c>
      <c r="C3" s="395" t="str">
        <f>PRESUPUESTO!B22</f>
        <v>Remplazo de listones de madera  de 4" x 2" x 3m para Pasamanos; incluye elementos de fijacion y todo lo necesario para su correcto funcionamiento.</v>
      </c>
      <c r="D3" s="395"/>
      <c r="E3" s="395"/>
      <c r="F3" s="395"/>
      <c r="G3" s="395"/>
      <c r="H3" s="395"/>
      <c r="I3" s="395"/>
      <c r="J3" s="13" t="s">
        <v>225</v>
      </c>
    </row>
    <row r="5" spans="2:14" ht="15.75" thickBot="1">
      <c r="B5" s="3" t="s">
        <v>26</v>
      </c>
    </row>
    <row r="6" spans="2:14" ht="15.75" thickBot="1">
      <c r="B6" s="396" t="s">
        <v>25</v>
      </c>
      <c r="C6" s="396"/>
      <c r="D6" s="396"/>
      <c r="E6" s="396"/>
      <c r="F6" s="12" t="s">
        <v>23</v>
      </c>
      <c r="G6" s="12" t="s">
        <v>24</v>
      </c>
      <c r="H6" s="12" t="s">
        <v>22</v>
      </c>
      <c r="I6" s="12" t="s">
        <v>20</v>
      </c>
      <c r="J6" s="12" t="s">
        <v>21</v>
      </c>
    </row>
    <row r="7" spans="2:14" ht="15.75" thickBot="1">
      <c r="B7" s="391"/>
      <c r="C7" s="392"/>
      <c r="D7" s="392"/>
      <c r="E7" s="393"/>
      <c r="F7" s="8"/>
      <c r="G7" s="8"/>
      <c r="H7" s="15"/>
      <c r="I7" s="9"/>
      <c r="J7" s="16"/>
    </row>
    <row r="8" spans="2:14" ht="15.75" thickBot="1">
      <c r="B8" s="391"/>
      <c r="C8" s="392"/>
      <c r="D8" s="392"/>
      <c r="E8" s="393"/>
      <c r="F8" s="8"/>
      <c r="G8" s="8"/>
      <c r="H8" s="27"/>
      <c r="I8" s="9"/>
      <c r="J8" s="16"/>
      <c r="L8" s="24"/>
      <c r="N8" s="24"/>
    </row>
    <row r="9" spans="2:14" ht="15.75" thickBot="1">
      <c r="B9" s="391" t="s">
        <v>786</v>
      </c>
      <c r="C9" s="392"/>
      <c r="D9" s="392"/>
      <c r="E9" s="393"/>
      <c r="F9" s="8"/>
      <c r="G9" s="8"/>
      <c r="H9" s="15">
        <f>J33</f>
        <v>6558</v>
      </c>
      <c r="I9" s="9">
        <v>0.1</v>
      </c>
      <c r="J9" s="16">
        <f>H9*I9</f>
        <v>655.80000000000007</v>
      </c>
    </row>
    <row r="10" spans="2:14" ht="15.75" thickBot="1">
      <c r="B10" s="391"/>
      <c r="C10" s="392"/>
      <c r="D10" s="392"/>
      <c r="E10" s="393"/>
      <c r="F10" s="8"/>
      <c r="G10" s="8"/>
      <c r="H10" s="27"/>
      <c r="I10" s="9"/>
      <c r="J10" s="16"/>
      <c r="L10" s="24"/>
      <c r="N10" s="24"/>
    </row>
    <row r="11" spans="2:14" ht="15.75" thickBot="1">
      <c r="I11" s="10" t="s">
        <v>41</v>
      </c>
      <c r="J11" s="17">
        <f>ROUND(SUM(J7:J9),0)</f>
        <v>656</v>
      </c>
    </row>
    <row r="12" spans="2:14" ht="15.75" thickBot="1">
      <c r="B12" s="3" t="s">
        <v>27</v>
      </c>
    </row>
    <row r="13" spans="2:14" ht="15.75" thickBot="1">
      <c r="B13" s="396" t="s">
        <v>25</v>
      </c>
      <c r="C13" s="396"/>
      <c r="D13" s="396"/>
      <c r="E13" s="396"/>
      <c r="F13" s="396"/>
      <c r="G13" s="12" t="s">
        <v>28</v>
      </c>
      <c r="H13" s="12" t="s">
        <v>29</v>
      </c>
      <c r="I13" s="12" t="s">
        <v>30</v>
      </c>
      <c r="J13" s="12" t="s">
        <v>21</v>
      </c>
    </row>
    <row r="14" spans="2:14" ht="15.75" thickBot="1">
      <c r="B14" s="418" t="str">
        <f>'INSUMOS MATERIALES'!B42</f>
        <v xml:space="preserve"> listones de madera  de 4" x 2" x 3m DE ALTA RESISTENCIA</v>
      </c>
      <c r="C14" s="416"/>
      <c r="D14" s="416"/>
      <c r="E14" s="416"/>
      <c r="F14" s="417"/>
      <c r="G14" s="18" t="s">
        <v>785</v>
      </c>
      <c r="H14" s="26">
        <v>0.33</v>
      </c>
      <c r="I14" s="23">
        <f>'INSUMOS MATERIALES'!D42</f>
        <v>35000</v>
      </c>
      <c r="J14" s="14">
        <f>ROUND(H14*I14,0)</f>
        <v>11550</v>
      </c>
    </row>
    <row r="15" spans="2:14" ht="15.75" customHeight="1" thickBot="1">
      <c r="B15" s="415" t="str">
        <f>'INSUMOS MATERIALES'!B41</f>
        <v>CLAVOS COMUNES 1½ A 5"</v>
      </c>
      <c r="C15" s="392"/>
      <c r="D15" s="392"/>
      <c r="E15" s="392"/>
      <c r="F15" s="393"/>
      <c r="G15" s="18" t="s">
        <v>256</v>
      </c>
      <c r="H15" s="25">
        <v>0.3</v>
      </c>
      <c r="I15" s="14">
        <f>'INSUMOS MATERIALES'!D41</f>
        <v>3600</v>
      </c>
      <c r="J15" s="14">
        <f t="shared" ref="J15" si="0">ROUND(H15*I15,0)</f>
        <v>1080</v>
      </c>
    </row>
    <row r="16" spans="2:14" ht="15.75" customHeight="1" thickBot="1">
      <c r="B16" s="397"/>
      <c r="C16" s="413"/>
      <c r="D16" s="413"/>
      <c r="E16" s="413"/>
      <c r="F16" s="414"/>
      <c r="G16" s="18"/>
      <c r="H16" s="26"/>
      <c r="I16" s="14"/>
      <c r="J16" s="14"/>
    </row>
    <row r="17" spans="2:15" ht="34.9" customHeight="1" thickBot="1">
      <c r="B17" s="401"/>
      <c r="C17" s="416"/>
      <c r="D17" s="416"/>
      <c r="E17" s="416"/>
      <c r="F17" s="417"/>
      <c r="G17" s="18"/>
      <c r="H17" s="26"/>
      <c r="I17" s="23"/>
      <c r="J17" s="14"/>
    </row>
    <row r="18" spans="2:15" ht="15.75" thickBot="1">
      <c r="B18" s="401"/>
      <c r="C18" s="416"/>
      <c r="D18" s="416"/>
      <c r="E18" s="416"/>
      <c r="F18" s="417"/>
      <c r="G18" s="18"/>
      <c r="H18" s="26"/>
      <c r="I18" s="23"/>
      <c r="J18" s="14"/>
    </row>
    <row r="19" spans="2:15" ht="15.75" thickBot="1">
      <c r="I19" s="10" t="s">
        <v>41</v>
      </c>
      <c r="J19" s="22">
        <f>ROUND(SUM(J14:J18),0)</f>
        <v>12630</v>
      </c>
    </row>
    <row r="20" spans="2:15" ht="15.75" thickBot="1">
      <c r="B20" s="3" t="s">
        <v>46</v>
      </c>
      <c r="I20" s="10"/>
      <c r="J20" s="21"/>
    </row>
    <row r="21" spans="2:15" ht="30.75" thickBot="1">
      <c r="B21" s="398" t="s">
        <v>25</v>
      </c>
      <c r="C21" s="399"/>
      <c r="D21" s="399"/>
      <c r="E21" s="400"/>
      <c r="F21" s="11" t="s">
        <v>47</v>
      </c>
      <c r="G21" s="12" t="s">
        <v>48</v>
      </c>
      <c r="H21" s="11" t="s">
        <v>49</v>
      </c>
      <c r="I21" s="12" t="s">
        <v>50</v>
      </c>
      <c r="J21" s="12" t="s">
        <v>21</v>
      </c>
      <c r="L21" s="404"/>
      <c r="M21" s="404"/>
      <c r="N21" s="404"/>
      <c r="O21" s="404"/>
    </row>
    <row r="22" spans="2:15" ht="15.75" thickBot="1">
      <c r="B22" s="391" t="s">
        <v>767</v>
      </c>
      <c r="C22" s="392"/>
      <c r="D22" s="392"/>
      <c r="E22" s="393"/>
      <c r="F22" s="8">
        <v>0.3</v>
      </c>
      <c r="G22" s="8">
        <v>1</v>
      </c>
      <c r="H22" s="8">
        <v>0.3</v>
      </c>
      <c r="I22" s="23">
        <v>6500</v>
      </c>
      <c r="J22" s="14">
        <f>ROUND(H22*I22,0)</f>
        <v>1950</v>
      </c>
    </row>
    <row r="23" spans="2:15" ht="15.75" thickBot="1">
      <c r="B23" s="401"/>
      <c r="C23" s="402"/>
      <c r="D23" s="402"/>
      <c r="E23" s="403"/>
      <c r="F23" s="8"/>
      <c r="G23" s="8"/>
      <c r="H23" s="26"/>
      <c r="I23" s="23"/>
      <c r="J23" s="14"/>
      <c r="L23" s="3"/>
      <c r="N23" s="266"/>
    </row>
    <row r="24" spans="2:15" ht="29.25" customHeight="1" thickBot="1">
      <c r="B24" s="401"/>
      <c r="C24" s="402"/>
      <c r="D24" s="402"/>
      <c r="E24" s="403"/>
      <c r="F24" s="8"/>
      <c r="G24" s="8"/>
      <c r="H24" s="26"/>
      <c r="I24" s="23"/>
      <c r="J24" s="14"/>
      <c r="L24" s="3"/>
    </row>
    <row r="25" spans="2:15" ht="15.75" thickBot="1">
      <c r="B25" s="401"/>
      <c r="C25" s="402"/>
      <c r="D25" s="402"/>
      <c r="E25" s="403"/>
      <c r="F25" s="8"/>
      <c r="G25" s="8"/>
      <c r="H25" s="26"/>
      <c r="I25" s="23"/>
      <c r="J25" s="14"/>
    </row>
    <row r="26" spans="2:15" ht="15.75" thickBot="1">
      <c r="B26" s="420"/>
      <c r="C26" s="402"/>
      <c r="D26" s="402"/>
      <c r="E26" s="403"/>
      <c r="F26" s="8"/>
      <c r="G26" s="8"/>
      <c r="H26" s="26"/>
      <c r="I26" s="23"/>
      <c r="J26" s="14"/>
    </row>
    <row r="27" spans="2:15" ht="15.75" thickBot="1">
      <c r="I27" s="10" t="s">
        <v>41</v>
      </c>
      <c r="J27" s="22">
        <f>SUM(J22:J26)</f>
        <v>1950</v>
      </c>
      <c r="N27" s="30"/>
    </row>
    <row r="28" spans="2:15" ht="15.75" thickBot="1">
      <c r="B28" s="3" t="s">
        <v>31</v>
      </c>
    </row>
    <row r="29" spans="2:15" ht="30.75" thickBot="1">
      <c r="B29" s="398" t="s">
        <v>25</v>
      </c>
      <c r="C29" s="399"/>
      <c r="D29" s="399"/>
      <c r="E29" s="399"/>
      <c r="F29" s="400"/>
      <c r="G29" s="12" t="s">
        <v>32</v>
      </c>
      <c r="H29" s="11" t="s">
        <v>33</v>
      </c>
      <c r="I29" s="12" t="s">
        <v>20</v>
      </c>
      <c r="J29" s="12" t="s">
        <v>21</v>
      </c>
      <c r="L29" s="270"/>
      <c r="M29" s="270"/>
      <c r="N29" s="261"/>
    </row>
    <row r="30" spans="2:15" ht="15.75" thickBot="1">
      <c r="B30" s="391" t="s">
        <v>780</v>
      </c>
      <c r="C30" s="392"/>
      <c r="D30" s="392"/>
      <c r="E30" s="392"/>
      <c r="F30" s="393"/>
      <c r="G30" s="16">
        <v>100000</v>
      </c>
      <c r="H30" s="16">
        <f>G30*1.83</f>
        <v>183000</v>
      </c>
      <c r="I30" s="8">
        <v>60</v>
      </c>
      <c r="J30" s="16">
        <f>ROUND(H30/I30,0)</f>
        <v>3050</v>
      </c>
      <c r="L30" s="30"/>
    </row>
    <row r="31" spans="2:15" ht="15.75" thickBot="1">
      <c r="B31" s="391" t="s">
        <v>52</v>
      </c>
      <c r="C31" s="392"/>
      <c r="D31" s="392"/>
      <c r="E31" s="392"/>
      <c r="F31" s="393"/>
      <c r="G31" s="16">
        <v>65000</v>
      </c>
      <c r="H31" s="16">
        <f>G31*1.83</f>
        <v>118950</v>
      </c>
      <c r="I31" s="8">
        <v>60</v>
      </c>
      <c r="J31" s="16">
        <f>ROUND(H31/I31,0)</f>
        <v>1983</v>
      </c>
      <c r="M31" s="267"/>
    </row>
    <row r="32" spans="2:15" ht="15.75" thickBot="1">
      <c r="B32" s="391" t="s">
        <v>900</v>
      </c>
      <c r="C32" s="392"/>
      <c r="D32" s="392"/>
      <c r="E32" s="392"/>
      <c r="F32" s="393"/>
      <c r="G32" s="16">
        <f>50000</f>
        <v>50000</v>
      </c>
      <c r="H32" s="16">
        <f>G32*1.83</f>
        <v>91500</v>
      </c>
      <c r="I32" s="8">
        <v>60</v>
      </c>
      <c r="J32" s="16">
        <f>ROUND(H32/I32,0)</f>
        <v>1525</v>
      </c>
    </row>
    <row r="33" spans="2:16" ht="15.75" thickBot="1">
      <c r="G33" s="24"/>
      <c r="I33" s="10" t="s">
        <v>41</v>
      </c>
      <c r="J33" s="19">
        <f>SUM(J30:J32)</f>
        <v>6558</v>
      </c>
    </row>
    <row r="34" spans="2:16" ht="15.75" thickBot="1">
      <c r="P34" s="268"/>
    </row>
    <row r="35" spans="2:16" ht="15.75" thickBot="1">
      <c r="I35" s="10" t="s">
        <v>42</v>
      </c>
      <c r="J35" s="28">
        <f>SUM(J11,J19,J27,J33)</f>
        <v>21794</v>
      </c>
      <c r="L35" s="24"/>
    </row>
    <row r="36" spans="2:16" ht="15.75" thickBot="1">
      <c r="B36" s="3" t="s">
        <v>34</v>
      </c>
      <c r="L36" s="30"/>
      <c r="N36" s="269"/>
    </row>
    <row r="37" spans="2:16" ht="15.75" thickBot="1">
      <c r="B37" s="408" t="s">
        <v>25</v>
      </c>
      <c r="C37" s="409"/>
      <c r="D37" s="409"/>
      <c r="E37" s="409"/>
      <c r="F37" s="409"/>
      <c r="G37" s="409"/>
      <c r="H37" s="410"/>
      <c r="I37" s="7" t="s">
        <v>35</v>
      </c>
      <c r="J37" s="7" t="s">
        <v>36</v>
      </c>
    </row>
    <row r="38" spans="2:16" ht="15.75" thickBot="1">
      <c r="B38" s="405" t="s">
        <v>37</v>
      </c>
      <c r="C38" s="406"/>
      <c r="D38" s="406"/>
      <c r="E38" s="406"/>
      <c r="F38" s="406"/>
      <c r="G38" s="406"/>
      <c r="H38" s="407"/>
      <c r="I38" s="20">
        <v>0.25</v>
      </c>
      <c r="J38" s="16">
        <f>ROUND(I38*$J$35,0)</f>
        <v>5449</v>
      </c>
    </row>
    <row r="39" spans="2:16" ht="15.75" thickBot="1">
      <c r="B39" s="405" t="s">
        <v>39</v>
      </c>
      <c r="C39" s="406"/>
      <c r="D39" s="406"/>
      <c r="E39" s="406"/>
      <c r="F39" s="406"/>
      <c r="G39" s="406"/>
      <c r="H39" s="407"/>
      <c r="I39" s="20">
        <v>0.05</v>
      </c>
      <c r="J39" s="16">
        <f>ROUND(I39*$J$35,0)</f>
        <v>1090</v>
      </c>
    </row>
    <row r="40" spans="2:16" ht="15.75" thickBot="1">
      <c r="B40" s="405" t="s">
        <v>38</v>
      </c>
      <c r="C40" s="406"/>
      <c r="D40" s="406"/>
      <c r="E40" s="406"/>
      <c r="F40" s="406"/>
      <c r="G40" s="406"/>
      <c r="H40" s="407"/>
      <c r="I40" s="20"/>
      <c r="J40" s="16">
        <f>ROUND(I40*$J$35,0)</f>
        <v>0</v>
      </c>
    </row>
    <row r="41" spans="2:16" ht="15.75" thickBot="1">
      <c r="B41" s="405" t="s">
        <v>40</v>
      </c>
      <c r="C41" s="406"/>
      <c r="D41" s="406"/>
      <c r="E41" s="406"/>
      <c r="F41" s="406"/>
      <c r="G41" s="406"/>
      <c r="H41" s="407"/>
      <c r="I41" s="20">
        <f>SUM(I38:I40)</f>
        <v>0.3</v>
      </c>
      <c r="J41" s="16">
        <f>ROUND(I41*$J$35,0)</f>
        <v>6538</v>
      </c>
    </row>
    <row r="42" spans="2:16" ht="15.75" thickBot="1">
      <c r="H42" s="10" t="s">
        <v>41</v>
      </c>
      <c r="I42" s="20">
        <f>I41</f>
        <v>0.3</v>
      </c>
      <c r="J42" s="16">
        <f>J41</f>
        <v>6538</v>
      </c>
    </row>
    <row r="43" spans="2:16" ht="15.75" thickBot="1"/>
    <row r="44" spans="2:16" ht="15.75" thickBot="1">
      <c r="I44" s="10" t="s">
        <v>43</v>
      </c>
      <c r="J44" s="19">
        <f>ROUND(SUM(J35,J42),0)</f>
        <v>28332</v>
      </c>
      <c r="L44" s="30"/>
    </row>
  </sheetData>
  <mergeCells count="29">
    <mergeCell ref="B17:F17"/>
    <mergeCell ref="C2:I2"/>
    <mergeCell ref="C3:I3"/>
    <mergeCell ref="B6:E6"/>
    <mergeCell ref="B7:E7"/>
    <mergeCell ref="B8:E8"/>
    <mergeCell ref="B9:E9"/>
    <mergeCell ref="B10:E10"/>
    <mergeCell ref="B13:F13"/>
    <mergeCell ref="B14:F14"/>
    <mergeCell ref="B15:F15"/>
    <mergeCell ref="B16:F16"/>
    <mergeCell ref="B32:F32"/>
    <mergeCell ref="B18:F18"/>
    <mergeCell ref="B21:E21"/>
    <mergeCell ref="L21:O21"/>
    <mergeCell ref="B22:E22"/>
    <mergeCell ref="B23:E23"/>
    <mergeCell ref="B24:E24"/>
    <mergeCell ref="B25:E25"/>
    <mergeCell ref="B26:E26"/>
    <mergeCell ref="B29:F29"/>
    <mergeCell ref="B30:F30"/>
    <mergeCell ref="B31:F31"/>
    <mergeCell ref="B37:H37"/>
    <mergeCell ref="B38:H38"/>
    <mergeCell ref="B39:H39"/>
    <mergeCell ref="B40:H40"/>
    <mergeCell ref="B41:H41"/>
  </mergeCells>
  <pageMargins left="0.7" right="0.7" top="0.75" bottom="0.75" header="0.3" footer="0.3"/>
  <pageSetup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P44"/>
  <sheetViews>
    <sheetView topLeftCell="A19" zoomScale="85" zoomScaleNormal="85" workbookViewId="0">
      <selection activeCell="I33" sqref="I33"/>
    </sheetView>
  </sheetViews>
  <sheetFormatPr baseColWidth="10" defaultRowHeight="15"/>
  <cols>
    <col min="5" max="5" width="14" customWidth="1"/>
    <col min="6" max="6" width="12.5703125" customWidth="1"/>
    <col min="7" max="7" width="13.28515625" customWidth="1"/>
    <col min="8" max="8" width="16.28515625" customWidth="1"/>
    <col min="9" max="9" width="12.85546875" customWidth="1"/>
    <col min="10" max="10" width="14.85546875" customWidth="1"/>
    <col min="11" max="11" width="13.140625" bestFit="1" customWidth="1"/>
    <col min="12" max="12" width="14.7109375" customWidth="1"/>
    <col min="13" max="13" width="16" customWidth="1"/>
    <col min="14" max="14" width="18" customWidth="1"/>
  </cols>
  <sheetData>
    <row r="1" spans="2:14" ht="15.75" thickBot="1"/>
    <row r="2" spans="2:14" ht="15.75" thickBot="1">
      <c r="B2" s="7" t="s">
        <v>0</v>
      </c>
      <c r="C2" s="394" t="s">
        <v>13</v>
      </c>
      <c r="D2" s="394"/>
      <c r="E2" s="394"/>
      <c r="F2" s="394"/>
      <c r="G2" s="394"/>
      <c r="H2" s="394"/>
      <c r="I2" s="394"/>
      <c r="J2" s="7" t="s">
        <v>2</v>
      </c>
    </row>
    <row r="3" spans="2:14" ht="69.75" customHeight="1" thickBot="1">
      <c r="B3" s="13">
        <f>PRESUPUESTO!A23</f>
        <v>6.3</v>
      </c>
      <c r="C3" s="395" t="str">
        <f>PRESUPUESTO!B23</f>
        <v xml:space="preserve">Remplazo de cuartones de madera verticales  de 3" x 4" x 2.5m para soporte de(PORTICO VERTICAL) distribuidos en toda la longitud del puente de 12m, incluye elementos de fijacion y todo lo necesario para su correcto </v>
      </c>
      <c r="D3" s="395"/>
      <c r="E3" s="395"/>
      <c r="F3" s="395"/>
      <c r="G3" s="395"/>
      <c r="H3" s="395"/>
      <c r="I3" s="395"/>
      <c r="J3" s="13" t="s">
        <v>779</v>
      </c>
    </row>
    <row r="5" spans="2:14" ht="15.75" thickBot="1">
      <c r="B5" s="3" t="s">
        <v>26</v>
      </c>
    </row>
    <row r="6" spans="2:14" ht="15.75" thickBot="1">
      <c r="B6" s="396" t="s">
        <v>25</v>
      </c>
      <c r="C6" s="396"/>
      <c r="D6" s="396"/>
      <c r="E6" s="396"/>
      <c r="F6" s="12" t="s">
        <v>23</v>
      </c>
      <c r="G6" s="12" t="s">
        <v>24</v>
      </c>
      <c r="H6" s="12" t="s">
        <v>22</v>
      </c>
      <c r="I6" s="12" t="s">
        <v>20</v>
      </c>
      <c r="J6" s="12" t="s">
        <v>21</v>
      </c>
    </row>
    <row r="7" spans="2:14" ht="15.75" thickBot="1">
      <c r="B7" s="391"/>
      <c r="C7" s="392"/>
      <c r="D7" s="392"/>
      <c r="E7" s="393"/>
      <c r="F7" s="8"/>
      <c r="G7" s="8"/>
      <c r="H7" s="15"/>
      <c r="I7" s="9"/>
      <c r="J7" s="16"/>
    </row>
    <row r="8" spans="2:14" ht="15.75" thickBot="1">
      <c r="B8" s="391"/>
      <c r="C8" s="392"/>
      <c r="D8" s="392"/>
      <c r="E8" s="393"/>
      <c r="F8" s="8"/>
      <c r="G8" s="8"/>
      <c r="H8" s="27"/>
      <c r="I8" s="9"/>
      <c r="J8" s="16"/>
      <c r="L8" s="24"/>
      <c r="N8" s="24"/>
    </row>
    <row r="9" spans="2:14" ht="15.75" thickBot="1">
      <c r="B9" s="391" t="s">
        <v>786</v>
      </c>
      <c r="C9" s="392"/>
      <c r="D9" s="392"/>
      <c r="E9" s="393"/>
      <c r="F9" s="8"/>
      <c r="G9" s="8"/>
      <c r="H9" s="15">
        <f>J33</f>
        <v>6558</v>
      </c>
      <c r="I9" s="9">
        <v>0.1</v>
      </c>
      <c r="J9" s="16">
        <f>H9*I9</f>
        <v>655.80000000000007</v>
      </c>
    </row>
    <row r="10" spans="2:14" ht="15.75" thickBot="1">
      <c r="B10" s="391"/>
      <c r="C10" s="392"/>
      <c r="D10" s="392"/>
      <c r="E10" s="393"/>
      <c r="F10" s="8"/>
      <c r="G10" s="8"/>
      <c r="H10" s="27"/>
      <c r="I10" s="9"/>
      <c r="J10" s="16"/>
      <c r="L10" s="24"/>
      <c r="M10">
        <f>3*0.83</f>
        <v>2.4899999999999998</v>
      </c>
      <c r="N10" s="24"/>
    </row>
    <row r="11" spans="2:14" ht="15.75" thickBot="1">
      <c r="I11" s="10" t="s">
        <v>41</v>
      </c>
      <c r="J11" s="17">
        <f>ROUND(SUM(J7:J9),0)</f>
        <v>656</v>
      </c>
    </row>
    <row r="12" spans="2:14" ht="15.75" thickBot="1">
      <c r="B12" s="3" t="s">
        <v>27</v>
      </c>
    </row>
    <row r="13" spans="2:14" ht="15.75" thickBot="1">
      <c r="B13" s="396" t="s">
        <v>25</v>
      </c>
      <c r="C13" s="396"/>
      <c r="D13" s="396"/>
      <c r="E13" s="396"/>
      <c r="F13" s="396"/>
      <c r="G13" s="12" t="s">
        <v>28</v>
      </c>
      <c r="H13" s="12" t="s">
        <v>29</v>
      </c>
      <c r="I13" s="12" t="s">
        <v>30</v>
      </c>
      <c r="J13" s="12" t="s">
        <v>21</v>
      </c>
    </row>
    <row r="14" spans="2:14" ht="15.75" thickBot="1">
      <c r="B14" s="418" t="str">
        <f>'INSUMOS MATERIALES'!B49</f>
        <v>cuartones de madera de 3" x 4" x 3m MADERA DE ALTA RESISTENCIA</v>
      </c>
      <c r="C14" s="416"/>
      <c r="D14" s="416"/>
      <c r="E14" s="416"/>
      <c r="F14" s="417"/>
      <c r="G14" s="18" t="s">
        <v>785</v>
      </c>
      <c r="H14" s="26">
        <v>0.83</v>
      </c>
      <c r="I14" s="23">
        <f>'INSUMOS MATERIALES'!D49</f>
        <v>120000</v>
      </c>
      <c r="J14" s="14">
        <f>ROUND(H14*I14,0)</f>
        <v>99600</v>
      </c>
    </row>
    <row r="15" spans="2:14" ht="15.75" thickBot="1">
      <c r="B15" s="415" t="str">
        <f>'INSUMOS MATERIALES'!B41</f>
        <v>CLAVOS COMUNES 1½ A 5"</v>
      </c>
      <c r="C15" s="392"/>
      <c r="D15" s="392"/>
      <c r="E15" s="392"/>
      <c r="F15" s="393"/>
      <c r="G15" s="18" t="s">
        <v>256</v>
      </c>
      <c r="H15" s="25">
        <v>0.3</v>
      </c>
      <c r="I15" s="14">
        <f>'INSUMOS MATERIALES'!D41</f>
        <v>3600</v>
      </c>
      <c r="J15" s="14">
        <f t="shared" ref="J15" si="0">ROUND(H15*I15,0)</f>
        <v>1080</v>
      </c>
    </row>
    <row r="16" spans="2:14" ht="15.75" customHeight="1" thickBot="1">
      <c r="B16" s="397"/>
      <c r="C16" s="413"/>
      <c r="D16" s="413"/>
      <c r="E16" s="413"/>
      <c r="F16" s="414"/>
      <c r="G16" s="18"/>
      <c r="H16" s="26"/>
      <c r="I16" s="14"/>
      <c r="J16" s="14"/>
    </row>
    <row r="17" spans="2:15" ht="34.9" customHeight="1" thickBot="1">
      <c r="B17" s="401"/>
      <c r="C17" s="416"/>
      <c r="D17" s="416"/>
      <c r="E17" s="416"/>
      <c r="F17" s="417"/>
      <c r="G17" s="18"/>
      <c r="H17" s="26"/>
      <c r="I17" s="23"/>
      <c r="J17" s="14"/>
    </row>
    <row r="18" spans="2:15" ht="15.75" thickBot="1">
      <c r="B18" s="401"/>
      <c r="C18" s="416"/>
      <c r="D18" s="416"/>
      <c r="E18" s="416"/>
      <c r="F18" s="417"/>
      <c r="G18" s="18"/>
      <c r="H18" s="26"/>
      <c r="I18" s="23"/>
      <c r="J18" s="14"/>
    </row>
    <row r="19" spans="2:15" ht="15.75" thickBot="1">
      <c r="I19" s="10" t="s">
        <v>41</v>
      </c>
      <c r="J19" s="22">
        <f>ROUND(SUM(J14:J18),0)</f>
        <v>100680</v>
      </c>
    </row>
    <row r="20" spans="2:15" ht="15.75" thickBot="1">
      <c r="B20" s="3" t="s">
        <v>46</v>
      </c>
      <c r="I20" s="10"/>
      <c r="J20" s="21"/>
    </row>
    <row r="21" spans="2:15" ht="30.75" thickBot="1">
      <c r="B21" s="398" t="s">
        <v>25</v>
      </c>
      <c r="C21" s="399"/>
      <c r="D21" s="399"/>
      <c r="E21" s="400"/>
      <c r="F21" s="11" t="s">
        <v>47</v>
      </c>
      <c r="G21" s="12" t="s">
        <v>48</v>
      </c>
      <c r="H21" s="11" t="s">
        <v>49</v>
      </c>
      <c r="I21" s="12" t="s">
        <v>50</v>
      </c>
      <c r="J21" s="12" t="s">
        <v>21</v>
      </c>
      <c r="L21" s="404"/>
      <c r="M21" s="404"/>
      <c r="N21" s="404"/>
      <c r="O21" s="404"/>
    </row>
    <row r="22" spans="2:15" ht="15.75" thickBot="1">
      <c r="B22" s="391" t="s">
        <v>767</v>
      </c>
      <c r="C22" s="392"/>
      <c r="D22" s="392"/>
      <c r="E22" s="393"/>
      <c r="F22" s="8">
        <v>0.3</v>
      </c>
      <c r="G22" s="8">
        <v>1</v>
      </c>
      <c r="H22" s="8">
        <f>F22*G22</f>
        <v>0.3</v>
      </c>
      <c r="I22" s="23">
        <v>6500</v>
      </c>
      <c r="J22" s="14">
        <f>ROUND(H22*I22,0)</f>
        <v>1950</v>
      </c>
    </row>
    <row r="23" spans="2:15" ht="15.75" thickBot="1">
      <c r="B23" s="401"/>
      <c r="C23" s="402"/>
      <c r="D23" s="402"/>
      <c r="E23" s="403"/>
      <c r="F23" s="8"/>
      <c r="G23" s="8"/>
      <c r="H23" s="26"/>
      <c r="I23" s="23"/>
      <c r="J23" s="14"/>
      <c r="L23" s="3"/>
      <c r="N23" s="266"/>
    </row>
    <row r="24" spans="2:15" ht="29.25" customHeight="1" thickBot="1">
      <c r="B24" s="401"/>
      <c r="C24" s="402"/>
      <c r="D24" s="402"/>
      <c r="E24" s="403"/>
      <c r="F24" s="8"/>
      <c r="G24" s="8"/>
      <c r="H24" s="26"/>
      <c r="I24" s="23"/>
      <c r="J24" s="14"/>
      <c r="L24" s="3"/>
    </row>
    <row r="25" spans="2:15" ht="15.75" thickBot="1">
      <c r="B25" s="401"/>
      <c r="C25" s="402"/>
      <c r="D25" s="402"/>
      <c r="E25" s="403"/>
      <c r="F25" s="8"/>
      <c r="G25" s="8"/>
      <c r="H25" s="26"/>
      <c r="I25" s="23"/>
      <c r="J25" s="14"/>
    </row>
    <row r="26" spans="2:15" ht="15.75" thickBot="1">
      <c r="B26" s="420"/>
      <c r="C26" s="402"/>
      <c r="D26" s="402"/>
      <c r="E26" s="403"/>
      <c r="F26" s="8"/>
      <c r="G26" s="8"/>
      <c r="H26" s="26"/>
      <c r="I26" s="23"/>
      <c r="J26" s="14"/>
    </row>
    <row r="27" spans="2:15" ht="15.75" thickBot="1">
      <c r="I27" s="10" t="s">
        <v>41</v>
      </c>
      <c r="J27" s="22">
        <f>SUM(J22:J26)</f>
        <v>1950</v>
      </c>
      <c r="N27" s="30"/>
    </row>
    <row r="28" spans="2:15" ht="15.75" thickBot="1">
      <c r="B28" s="3" t="s">
        <v>31</v>
      </c>
    </row>
    <row r="29" spans="2:15" ht="30.75" thickBot="1">
      <c r="B29" s="398" t="s">
        <v>25</v>
      </c>
      <c r="C29" s="399"/>
      <c r="D29" s="399"/>
      <c r="E29" s="399"/>
      <c r="F29" s="400"/>
      <c r="G29" s="12" t="s">
        <v>32</v>
      </c>
      <c r="H29" s="11" t="s">
        <v>33</v>
      </c>
      <c r="I29" s="12" t="s">
        <v>20</v>
      </c>
      <c r="J29" s="12" t="s">
        <v>21</v>
      </c>
      <c r="L29" s="270"/>
      <c r="M29" s="270"/>
      <c r="N29" s="261"/>
    </row>
    <row r="30" spans="2:15" ht="15.75" thickBot="1">
      <c r="B30" s="391" t="s">
        <v>780</v>
      </c>
      <c r="C30" s="392"/>
      <c r="D30" s="392"/>
      <c r="E30" s="392"/>
      <c r="F30" s="393"/>
      <c r="G30" s="16">
        <v>100000</v>
      </c>
      <c r="H30" s="16">
        <f>G30*1.83</f>
        <v>183000</v>
      </c>
      <c r="I30" s="8">
        <v>60</v>
      </c>
      <c r="J30" s="16">
        <f>ROUND(H30/I30,0)</f>
        <v>3050</v>
      </c>
      <c r="L30" s="30"/>
    </row>
    <row r="31" spans="2:15" ht="15.75" thickBot="1">
      <c r="B31" s="391" t="s">
        <v>52</v>
      </c>
      <c r="C31" s="392"/>
      <c r="D31" s="392"/>
      <c r="E31" s="392"/>
      <c r="F31" s="393"/>
      <c r="G31" s="16">
        <v>65000</v>
      </c>
      <c r="H31" s="16">
        <f>G31*1.83</f>
        <v>118950</v>
      </c>
      <c r="I31" s="8">
        <v>60</v>
      </c>
      <c r="J31" s="16">
        <f>ROUND(H31/I31,0)</f>
        <v>1983</v>
      </c>
      <c r="M31" s="267"/>
    </row>
    <row r="32" spans="2:15" ht="15.75" thickBot="1">
      <c r="B32" s="391" t="s">
        <v>900</v>
      </c>
      <c r="C32" s="392"/>
      <c r="D32" s="392"/>
      <c r="E32" s="392"/>
      <c r="F32" s="393"/>
      <c r="G32" s="16">
        <f>50000*1</f>
        <v>50000</v>
      </c>
      <c r="H32" s="16">
        <f>G32*1.83</f>
        <v>91500</v>
      </c>
      <c r="I32" s="8">
        <v>60</v>
      </c>
      <c r="J32" s="16">
        <f>ROUND(H32/I32,0)</f>
        <v>1525</v>
      </c>
    </row>
    <row r="33" spans="2:16" ht="15.75" thickBot="1">
      <c r="G33" s="24"/>
      <c r="I33" s="10" t="s">
        <v>41</v>
      </c>
      <c r="J33" s="19">
        <f>SUM(J30:J32)</f>
        <v>6558</v>
      </c>
    </row>
    <row r="34" spans="2:16" ht="15.75" thickBot="1">
      <c r="P34" s="268"/>
    </row>
    <row r="35" spans="2:16" ht="15.75" thickBot="1">
      <c r="I35" s="10" t="s">
        <v>42</v>
      </c>
      <c r="J35" s="28">
        <f>SUM(J11,J19,J27,J33)</f>
        <v>109844</v>
      </c>
      <c r="L35" s="24"/>
    </row>
    <row r="36" spans="2:16" ht="15.75" thickBot="1">
      <c r="B36" s="3" t="s">
        <v>34</v>
      </c>
      <c r="L36" s="30"/>
      <c r="N36" s="269"/>
    </row>
    <row r="37" spans="2:16" ht="15.75" thickBot="1">
      <c r="B37" s="408" t="s">
        <v>25</v>
      </c>
      <c r="C37" s="409"/>
      <c r="D37" s="409"/>
      <c r="E37" s="409"/>
      <c r="F37" s="409"/>
      <c r="G37" s="409"/>
      <c r="H37" s="410"/>
      <c r="I37" s="7" t="s">
        <v>35</v>
      </c>
      <c r="J37" s="7" t="s">
        <v>36</v>
      </c>
    </row>
    <row r="38" spans="2:16" ht="15.75" thickBot="1">
      <c r="B38" s="405" t="s">
        <v>37</v>
      </c>
      <c r="C38" s="406"/>
      <c r="D38" s="406"/>
      <c r="E38" s="406"/>
      <c r="F38" s="406"/>
      <c r="G38" s="406"/>
      <c r="H38" s="407"/>
      <c r="I38" s="20">
        <v>0.25</v>
      </c>
      <c r="J38" s="16">
        <f>ROUND(I38*$J$35,0)</f>
        <v>27461</v>
      </c>
    </row>
    <row r="39" spans="2:16" ht="15.75" thickBot="1">
      <c r="B39" s="405" t="s">
        <v>39</v>
      </c>
      <c r="C39" s="406"/>
      <c r="D39" s="406"/>
      <c r="E39" s="406"/>
      <c r="F39" s="406"/>
      <c r="G39" s="406"/>
      <c r="H39" s="407"/>
      <c r="I39" s="20">
        <v>0.05</v>
      </c>
      <c r="J39" s="16">
        <f>ROUND(I39*$J$35,0)</f>
        <v>5492</v>
      </c>
    </row>
    <row r="40" spans="2:16" ht="15.75" thickBot="1">
      <c r="B40" s="405" t="s">
        <v>38</v>
      </c>
      <c r="C40" s="406"/>
      <c r="D40" s="406"/>
      <c r="E40" s="406"/>
      <c r="F40" s="406"/>
      <c r="G40" s="406"/>
      <c r="H40" s="407"/>
      <c r="I40" s="20"/>
      <c r="J40" s="16">
        <f>ROUND(I40*$J$35,0)</f>
        <v>0</v>
      </c>
    </row>
    <row r="41" spans="2:16" ht="15.75" thickBot="1">
      <c r="B41" s="405" t="s">
        <v>40</v>
      </c>
      <c r="C41" s="406"/>
      <c r="D41" s="406"/>
      <c r="E41" s="406"/>
      <c r="F41" s="406"/>
      <c r="G41" s="406"/>
      <c r="H41" s="407"/>
      <c r="I41" s="20">
        <f>SUM(I38:I40)</f>
        <v>0.3</v>
      </c>
      <c r="J41" s="16">
        <f>ROUND(I41*$J$35,0)</f>
        <v>32953</v>
      </c>
    </row>
    <row r="42" spans="2:16" ht="15.75" thickBot="1">
      <c r="H42" s="10" t="s">
        <v>41</v>
      </c>
      <c r="I42" s="20">
        <f>I41</f>
        <v>0.3</v>
      </c>
      <c r="J42" s="16">
        <f>J41</f>
        <v>32953</v>
      </c>
    </row>
    <row r="43" spans="2:16" ht="15.75" thickBot="1"/>
    <row r="44" spans="2:16" ht="15.75" thickBot="1">
      <c r="I44" s="10" t="s">
        <v>43</v>
      </c>
      <c r="J44" s="19">
        <f>ROUND(SUM(J35,J42),0)</f>
        <v>142797</v>
      </c>
      <c r="L44" s="30"/>
    </row>
  </sheetData>
  <mergeCells count="29">
    <mergeCell ref="B37:H37"/>
    <mergeCell ref="B38:H38"/>
    <mergeCell ref="B39:H39"/>
    <mergeCell ref="B40:H40"/>
    <mergeCell ref="B41:H41"/>
    <mergeCell ref="B32:F32"/>
    <mergeCell ref="B18:F18"/>
    <mergeCell ref="B21:E21"/>
    <mergeCell ref="L21:O21"/>
    <mergeCell ref="B22:E22"/>
    <mergeCell ref="B23:E23"/>
    <mergeCell ref="B24:E24"/>
    <mergeCell ref="B25:E25"/>
    <mergeCell ref="B26:E26"/>
    <mergeCell ref="B29:F29"/>
    <mergeCell ref="B30:F30"/>
    <mergeCell ref="B31:F31"/>
    <mergeCell ref="B17:F17"/>
    <mergeCell ref="C2:I2"/>
    <mergeCell ref="C3:I3"/>
    <mergeCell ref="B6:E6"/>
    <mergeCell ref="B7:E7"/>
    <mergeCell ref="B8:E8"/>
    <mergeCell ref="B9:E9"/>
    <mergeCell ref="B10:E10"/>
    <mergeCell ref="B13:F13"/>
    <mergeCell ref="B14:F14"/>
    <mergeCell ref="B15:F15"/>
    <mergeCell ref="B16:F16"/>
  </mergeCells>
  <pageMargins left="0.7" right="0.7" top="0.75" bottom="0.75" header="0.3" footer="0.3"/>
  <pageSetup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N41"/>
  <sheetViews>
    <sheetView topLeftCell="A22" workbookViewId="0">
      <selection activeCell="I30" sqref="I30"/>
    </sheetView>
  </sheetViews>
  <sheetFormatPr baseColWidth="10" defaultRowHeight="15"/>
  <cols>
    <col min="5" max="5" width="14" customWidth="1"/>
    <col min="6" max="6" width="12.5703125" customWidth="1"/>
    <col min="8" max="8" width="16.28515625" customWidth="1"/>
    <col min="9" max="9" width="12.85546875" customWidth="1"/>
    <col min="10" max="12" width="13.140625" bestFit="1" customWidth="1"/>
    <col min="14" max="14" width="13.140625" bestFit="1" customWidth="1"/>
  </cols>
  <sheetData>
    <row r="1" spans="2:14" ht="15.75" thickBot="1"/>
    <row r="2" spans="2:14" ht="15.75" thickBot="1">
      <c r="B2" s="7" t="s">
        <v>0</v>
      </c>
      <c r="C2" s="394" t="s">
        <v>13</v>
      </c>
      <c r="D2" s="394"/>
      <c r="E2" s="394"/>
      <c r="F2" s="394"/>
      <c r="G2" s="394"/>
      <c r="H2" s="394"/>
      <c r="I2" s="394"/>
      <c r="J2" s="7" t="s">
        <v>2</v>
      </c>
    </row>
    <row r="3" spans="2:14" ht="69.75" customHeight="1" thickBot="1">
      <c r="B3" s="13">
        <f>PRESUPUESTO!A25</f>
        <v>7.1</v>
      </c>
      <c r="C3" s="395" t="str">
        <f>PRESUPUESTO!B25</f>
        <v>Remplazo de Tablones de madera de 2" x 8" x 2m en zona de (TABLERO DEL PUENTE) distribuidos en toda la longitud del puente de 12m, incluye elementos de fijacion y todo lo necesario para su correcto funcionamiento.</v>
      </c>
      <c r="D3" s="395"/>
      <c r="E3" s="395"/>
      <c r="F3" s="395"/>
      <c r="G3" s="395"/>
      <c r="H3" s="395"/>
      <c r="I3" s="395"/>
      <c r="J3" s="13" t="s">
        <v>779</v>
      </c>
    </row>
    <row r="5" spans="2:14" ht="15.75" thickBot="1">
      <c r="B5" s="3" t="s">
        <v>26</v>
      </c>
    </row>
    <row r="6" spans="2:14" ht="15.75" thickBot="1">
      <c r="B6" s="396" t="s">
        <v>25</v>
      </c>
      <c r="C6" s="396"/>
      <c r="D6" s="396"/>
      <c r="E6" s="396"/>
      <c r="F6" s="12" t="s">
        <v>23</v>
      </c>
      <c r="G6" s="12" t="s">
        <v>24</v>
      </c>
      <c r="H6" s="12" t="s">
        <v>22</v>
      </c>
      <c r="I6" s="12" t="s">
        <v>20</v>
      </c>
      <c r="J6" s="12" t="s">
        <v>21</v>
      </c>
    </row>
    <row r="7" spans="2:14" ht="15.75" thickBot="1">
      <c r="B7" s="397"/>
      <c r="C7" s="392"/>
      <c r="D7" s="392"/>
      <c r="E7" s="393"/>
      <c r="F7" s="8"/>
      <c r="G7" s="8"/>
      <c r="H7" s="15"/>
      <c r="I7" s="9"/>
      <c r="J7" s="16"/>
    </row>
    <row r="8" spans="2:14" ht="15.75" thickBot="1">
      <c r="B8" s="391"/>
      <c r="C8" s="392"/>
      <c r="D8" s="392"/>
      <c r="E8" s="393"/>
      <c r="F8" s="8"/>
      <c r="G8" s="8"/>
      <c r="H8" s="15"/>
      <c r="I8" s="9"/>
      <c r="J8" s="16"/>
    </row>
    <row r="9" spans="2:14" ht="15.75" thickBot="1">
      <c r="B9" s="391" t="s">
        <v>44</v>
      </c>
      <c r="C9" s="392"/>
      <c r="D9" s="392"/>
      <c r="E9" s="393"/>
      <c r="F9" s="8"/>
      <c r="G9" s="8"/>
      <c r="H9" s="27">
        <f>IFERROR(J30,J30)</f>
        <v>6558</v>
      </c>
      <c r="I9" s="9">
        <v>0.1</v>
      </c>
      <c r="J9" s="16">
        <f>ROUND(H9*I9,0)</f>
        <v>656</v>
      </c>
      <c r="L9" s="24"/>
      <c r="N9" s="24"/>
    </row>
    <row r="10" spans="2:14" ht="15.75" thickBot="1">
      <c r="I10" s="10" t="s">
        <v>41</v>
      </c>
      <c r="J10" s="17">
        <f>ROUND(SUM(J7:J9),0)</f>
        <v>656</v>
      </c>
    </row>
    <row r="11" spans="2:14" ht="15.75" thickBot="1">
      <c r="B11" s="3" t="s">
        <v>27</v>
      </c>
    </row>
    <row r="12" spans="2:14" ht="15.75" thickBot="1">
      <c r="B12" s="396" t="s">
        <v>25</v>
      </c>
      <c r="C12" s="396"/>
      <c r="D12" s="396"/>
      <c r="E12" s="396"/>
      <c r="F12" s="396"/>
      <c r="G12" s="12" t="s">
        <v>28</v>
      </c>
      <c r="H12" s="12" t="s">
        <v>29</v>
      </c>
      <c r="I12" s="12" t="s">
        <v>30</v>
      </c>
      <c r="J12" s="12" t="s">
        <v>21</v>
      </c>
    </row>
    <row r="13" spans="2:14" ht="15.75" thickBot="1">
      <c r="B13" s="415" t="str">
        <f>'INSUMOS MATERIALES'!B74</f>
        <v>TABLONES DE MADERA DE 2" X8" X 2 madera de alta resistencia</v>
      </c>
      <c r="C13" s="392"/>
      <c r="D13" s="392"/>
      <c r="E13" s="392"/>
      <c r="F13" s="393"/>
      <c r="G13" s="18" t="s">
        <v>785</v>
      </c>
      <c r="H13">
        <v>1.05</v>
      </c>
      <c r="I13" s="14">
        <f>'INSUMOS MATERIALES'!D74</f>
        <v>42000</v>
      </c>
      <c r="J13" s="14">
        <f>ROUND(H13*I13,0)</f>
        <v>44100</v>
      </c>
    </row>
    <row r="14" spans="2:14" ht="15.75" thickBot="1">
      <c r="B14" s="415" t="str">
        <f>'INSUMOS MATERIALES'!B41</f>
        <v>CLAVOS COMUNES 1½ A 5"</v>
      </c>
      <c r="C14" s="421"/>
      <c r="D14" s="421"/>
      <c r="E14" s="421"/>
      <c r="F14" s="422"/>
      <c r="G14" s="317" t="str">
        <f>'INSUMOS MATERIALES'!C41</f>
        <v>LB</v>
      </c>
      <c r="H14" s="8">
        <v>0.3</v>
      </c>
      <c r="I14" s="14">
        <f>'INSUMOS MATERIALES'!D41</f>
        <v>3600</v>
      </c>
      <c r="J14" s="14">
        <f>ROUND(H14*I14,0)</f>
        <v>1080</v>
      </c>
      <c r="L14">
        <f>82000/4.5</f>
        <v>18222.222222222223</v>
      </c>
    </row>
    <row r="15" spans="2:14" ht="15.75" thickBot="1">
      <c r="B15" s="391"/>
      <c r="C15" s="392"/>
      <c r="D15" s="392"/>
      <c r="E15" s="392"/>
      <c r="F15" s="393"/>
      <c r="G15" s="18"/>
      <c r="H15" s="8"/>
      <c r="I15" s="14"/>
      <c r="J15" s="14"/>
    </row>
    <row r="16" spans="2:14" ht="15.75" thickBot="1">
      <c r="B16" s="391"/>
      <c r="C16" s="392"/>
      <c r="D16" s="392"/>
      <c r="E16" s="392"/>
      <c r="F16" s="393"/>
      <c r="G16" s="18"/>
      <c r="H16" s="8"/>
      <c r="I16" s="14"/>
      <c r="J16" s="14"/>
      <c r="L16" s="5">
        <f>L14*2</f>
        <v>36444.444444444445</v>
      </c>
    </row>
    <row r="17" spans="2:12" ht="15.75" thickBot="1">
      <c r="B17" s="391"/>
      <c r="C17" s="392"/>
      <c r="D17" s="392"/>
      <c r="E17" s="392"/>
      <c r="F17" s="393"/>
      <c r="G17" s="18"/>
      <c r="H17" s="8"/>
      <c r="I17" s="14"/>
      <c r="J17" s="14"/>
    </row>
    <row r="18" spans="2:12" ht="15.75" thickBot="1">
      <c r="I18" s="10" t="s">
        <v>41</v>
      </c>
      <c r="J18" s="22">
        <f>ROUND(SUM(J13:J17),0)</f>
        <v>45180</v>
      </c>
    </row>
    <row r="19" spans="2:12" ht="15.75" thickBot="1">
      <c r="B19" s="3" t="s">
        <v>46</v>
      </c>
      <c r="I19" s="10"/>
      <c r="J19" s="21"/>
    </row>
    <row r="20" spans="2:12" ht="30.75" thickBot="1">
      <c r="B20" s="398" t="s">
        <v>25</v>
      </c>
      <c r="C20" s="399"/>
      <c r="D20" s="399"/>
      <c r="E20" s="400"/>
      <c r="F20" s="11" t="s">
        <v>47</v>
      </c>
      <c r="G20" s="12" t="s">
        <v>48</v>
      </c>
      <c r="H20" s="11" t="s">
        <v>49</v>
      </c>
      <c r="I20" s="12" t="s">
        <v>50</v>
      </c>
      <c r="J20" s="12" t="s">
        <v>21</v>
      </c>
    </row>
    <row r="21" spans="2:12" ht="15.75" thickBot="1">
      <c r="B21" s="391" t="s">
        <v>767</v>
      </c>
      <c r="C21" s="392"/>
      <c r="D21" s="392"/>
      <c r="E21" s="393"/>
      <c r="F21" s="8">
        <v>0.3</v>
      </c>
      <c r="G21" s="8">
        <v>1</v>
      </c>
      <c r="H21" s="8">
        <f>F21*G21</f>
        <v>0.3</v>
      </c>
      <c r="I21" s="23">
        <v>6500</v>
      </c>
      <c r="J21" s="14">
        <f>ROUND(H21*I21,0)</f>
        <v>1950</v>
      </c>
    </row>
    <row r="22" spans="2:12" ht="15.75" thickBot="1">
      <c r="B22" s="391"/>
      <c r="C22" s="392"/>
      <c r="D22" s="392"/>
      <c r="E22" s="393"/>
      <c r="F22" s="8"/>
      <c r="G22" s="8"/>
      <c r="H22" s="8"/>
      <c r="I22" s="23"/>
      <c r="J22" s="14"/>
    </row>
    <row r="23" spans="2:12" ht="15.75" thickBot="1">
      <c r="B23" s="391"/>
      <c r="C23" s="392"/>
      <c r="D23" s="392"/>
      <c r="E23" s="393"/>
      <c r="F23" s="8"/>
      <c r="G23" s="8"/>
      <c r="H23" s="8"/>
      <c r="I23" s="23"/>
      <c r="J23" s="14">
        <f>ROUND(H23*I23,0)</f>
        <v>0</v>
      </c>
    </row>
    <row r="24" spans="2:12" ht="15.75" thickBot="1">
      <c r="I24" s="10" t="s">
        <v>41</v>
      </c>
      <c r="J24" s="22">
        <f>SUM(J21:J23)</f>
        <v>1950</v>
      </c>
    </row>
    <row r="25" spans="2:12" ht="15.75" thickBot="1">
      <c r="B25" s="3" t="s">
        <v>31</v>
      </c>
    </row>
    <row r="26" spans="2:12" ht="30.75" thickBot="1">
      <c r="B26" s="398" t="s">
        <v>25</v>
      </c>
      <c r="C26" s="399"/>
      <c r="D26" s="399"/>
      <c r="E26" s="399"/>
      <c r="F26" s="400"/>
      <c r="G26" s="12" t="s">
        <v>32</v>
      </c>
      <c r="H26" s="11" t="s">
        <v>33</v>
      </c>
      <c r="I26" s="12" t="s">
        <v>20</v>
      </c>
      <c r="J26" s="12" t="s">
        <v>21</v>
      </c>
    </row>
    <row r="27" spans="2:12" ht="15.75" thickBot="1">
      <c r="B27" s="391" t="s">
        <v>780</v>
      </c>
      <c r="C27" s="392"/>
      <c r="D27" s="392"/>
      <c r="E27" s="392"/>
      <c r="F27" s="393"/>
      <c r="G27" s="16">
        <v>100000</v>
      </c>
      <c r="H27" s="16">
        <f>G27*1.83</f>
        <v>183000</v>
      </c>
      <c r="I27" s="8">
        <v>60</v>
      </c>
      <c r="J27" s="16">
        <f>ROUND(H27/I27,0)</f>
        <v>3050</v>
      </c>
    </row>
    <row r="28" spans="2:12" ht="15.75" thickBot="1">
      <c r="B28" s="391" t="s">
        <v>52</v>
      </c>
      <c r="C28" s="392"/>
      <c r="D28" s="392"/>
      <c r="E28" s="392"/>
      <c r="F28" s="393"/>
      <c r="G28" s="16">
        <v>65000</v>
      </c>
      <c r="H28" s="16">
        <f>G28*1.83</f>
        <v>118950</v>
      </c>
      <c r="I28" s="8">
        <v>60</v>
      </c>
      <c r="J28" s="16">
        <f>ROUND(H28/I28,0)</f>
        <v>1983</v>
      </c>
    </row>
    <row r="29" spans="2:12" ht="15.75" thickBot="1">
      <c r="B29" s="391" t="s">
        <v>903</v>
      </c>
      <c r="C29" s="392"/>
      <c r="D29" s="392"/>
      <c r="E29" s="392"/>
      <c r="F29" s="393"/>
      <c r="G29" s="16">
        <f>50000*1</f>
        <v>50000</v>
      </c>
      <c r="H29" s="16">
        <f>G29*1.83</f>
        <v>91500</v>
      </c>
      <c r="I29" s="8">
        <v>60</v>
      </c>
      <c r="J29" s="16">
        <f>ROUND(H29/I29,0)</f>
        <v>1525</v>
      </c>
    </row>
    <row r="30" spans="2:12" ht="15.75" thickBot="1">
      <c r="G30" s="24"/>
      <c r="I30" s="10" t="s">
        <v>41</v>
      </c>
      <c r="J30" s="19">
        <f>SUM(J27:J29)</f>
        <v>6558</v>
      </c>
    </row>
    <row r="31" spans="2:12" ht="15.75" thickBot="1"/>
    <row r="32" spans="2:12" ht="15.75" thickBot="1">
      <c r="I32" s="10" t="s">
        <v>42</v>
      </c>
      <c r="J32" s="28">
        <f>SUM(J10,J18,J24,J30)</f>
        <v>54344</v>
      </c>
      <c r="L32" s="24"/>
    </row>
    <row r="33" spans="2:13" ht="15.75" thickBot="1">
      <c r="B33" s="3" t="s">
        <v>34</v>
      </c>
    </row>
    <row r="34" spans="2:13" ht="15.75" thickBot="1">
      <c r="B34" s="408" t="s">
        <v>25</v>
      </c>
      <c r="C34" s="409"/>
      <c r="D34" s="409"/>
      <c r="E34" s="409"/>
      <c r="F34" s="409"/>
      <c r="G34" s="409"/>
      <c r="H34" s="410"/>
      <c r="I34" s="7" t="s">
        <v>35</v>
      </c>
      <c r="J34" s="7" t="s">
        <v>36</v>
      </c>
      <c r="M34" s="29"/>
    </row>
    <row r="35" spans="2:13" ht="15.75" thickBot="1">
      <c r="B35" s="405" t="s">
        <v>37</v>
      </c>
      <c r="C35" s="406"/>
      <c r="D35" s="406"/>
      <c r="E35" s="406"/>
      <c r="F35" s="406"/>
      <c r="G35" s="406"/>
      <c r="H35" s="407"/>
      <c r="I35" s="20">
        <v>0.25</v>
      </c>
      <c r="J35" s="16">
        <f>ROUND(I35*$J$32,0)</f>
        <v>13586</v>
      </c>
    </row>
    <row r="36" spans="2:13" ht="15.75" thickBot="1">
      <c r="B36" s="405" t="s">
        <v>39</v>
      </c>
      <c r="C36" s="406"/>
      <c r="D36" s="406"/>
      <c r="E36" s="406"/>
      <c r="F36" s="406"/>
      <c r="G36" s="406"/>
      <c r="H36" s="407"/>
      <c r="I36" s="20">
        <v>0.05</v>
      </c>
      <c r="J36" s="16">
        <f>ROUND(I36*$J$32,0)</f>
        <v>2717</v>
      </c>
    </row>
    <row r="37" spans="2:13" ht="15.75" thickBot="1">
      <c r="B37" s="405" t="s">
        <v>38</v>
      </c>
      <c r="C37" s="406"/>
      <c r="D37" s="406"/>
      <c r="E37" s="406"/>
      <c r="F37" s="406"/>
      <c r="G37" s="406"/>
      <c r="H37" s="407"/>
      <c r="I37" s="20"/>
      <c r="J37" s="16">
        <f>ROUND(I37*$J$32,0)</f>
        <v>0</v>
      </c>
    </row>
    <row r="38" spans="2:13" ht="15.75" thickBot="1">
      <c r="B38" s="405" t="s">
        <v>40</v>
      </c>
      <c r="C38" s="406"/>
      <c r="D38" s="406"/>
      <c r="E38" s="406"/>
      <c r="F38" s="406"/>
      <c r="G38" s="406"/>
      <c r="H38" s="407"/>
      <c r="I38" s="20">
        <f>SUM(I35:I37)</f>
        <v>0.3</v>
      </c>
      <c r="J38" s="16">
        <f>ROUND(I38*$J$32,0)</f>
        <v>16303</v>
      </c>
    </row>
    <row r="39" spans="2:13" ht="15.75" thickBot="1">
      <c r="H39" s="10" t="s">
        <v>41</v>
      </c>
      <c r="I39" s="20">
        <f>I38</f>
        <v>0.3</v>
      </c>
      <c r="J39" s="16">
        <f>J38</f>
        <v>16303</v>
      </c>
    </row>
    <row r="40" spans="2:13" ht="15.75" thickBot="1"/>
    <row r="41" spans="2:13" ht="15.75" thickBot="1">
      <c r="I41" s="10" t="s">
        <v>43</v>
      </c>
      <c r="J41" s="19">
        <f>ROUND(SUM(J32,J39),0)</f>
        <v>70647</v>
      </c>
    </row>
  </sheetData>
  <mergeCells count="25">
    <mergeCell ref="B9:E9"/>
    <mergeCell ref="C2:I2"/>
    <mergeCell ref="C3:I3"/>
    <mergeCell ref="B6:E6"/>
    <mergeCell ref="B7:E7"/>
    <mergeCell ref="B8:E8"/>
    <mergeCell ref="B27:F27"/>
    <mergeCell ref="B28:F28"/>
    <mergeCell ref="B29:F29"/>
    <mergeCell ref="B12:F12"/>
    <mergeCell ref="B13:F13"/>
    <mergeCell ref="B14:F14"/>
    <mergeCell ref="B15:F15"/>
    <mergeCell ref="B20:E20"/>
    <mergeCell ref="B21:E21"/>
    <mergeCell ref="B16:F16"/>
    <mergeCell ref="B17:F17"/>
    <mergeCell ref="B22:E22"/>
    <mergeCell ref="B23:E23"/>
    <mergeCell ref="B26:F26"/>
    <mergeCell ref="B34:H34"/>
    <mergeCell ref="B35:H35"/>
    <mergeCell ref="B36:H36"/>
    <mergeCell ref="B37:H37"/>
    <mergeCell ref="B38:H38"/>
  </mergeCells>
  <pageMargins left="0.7" right="0.7" top="0.75" bottom="0.75" header="0.3" footer="0.3"/>
  <pageSetup orientation="portrait" verticalDpi="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P39"/>
  <sheetViews>
    <sheetView topLeftCell="A7" zoomScale="85" zoomScaleNormal="85" workbookViewId="0"/>
  </sheetViews>
  <sheetFormatPr baseColWidth="10" defaultRowHeight="15"/>
  <cols>
    <col min="5" max="5" width="14" customWidth="1"/>
    <col min="6" max="6" width="12.5703125" customWidth="1"/>
    <col min="8" max="8" width="16.28515625" customWidth="1"/>
    <col min="9" max="9" width="12.85546875" customWidth="1"/>
    <col min="10" max="11" width="13.140625" bestFit="1" customWidth="1"/>
    <col min="12" max="12" width="14.7109375" customWidth="1"/>
    <col min="13" max="13" width="16" customWidth="1"/>
    <col min="14" max="14" width="18" customWidth="1"/>
  </cols>
  <sheetData>
    <row r="1" spans="2:15" ht="15.75" thickBot="1"/>
    <row r="2" spans="2:15" ht="15.75" thickBot="1">
      <c r="B2" s="7" t="s">
        <v>0</v>
      </c>
      <c r="C2" s="394" t="s">
        <v>13</v>
      </c>
      <c r="D2" s="394"/>
      <c r="E2" s="394"/>
      <c r="F2" s="394"/>
      <c r="G2" s="394"/>
      <c r="H2" s="394"/>
      <c r="I2" s="394"/>
      <c r="J2" s="7" t="s">
        <v>2</v>
      </c>
    </row>
    <row r="3" spans="2:15" ht="69.75" customHeight="1" thickBot="1">
      <c r="B3" s="13">
        <f>PRESUPUESTO!A26</f>
        <v>7.2</v>
      </c>
      <c r="C3" s="395" t="str">
        <f>PRESUPUESTO!B26</f>
        <v>Remplazo de vigas secundarias en listones de madera de 3" x 4" x 2.5 m, en zona de (VIGATRANSVERSAL DEL TECHO) de acuerdo a la longitud del puente de 12m, incluye elementos de fijacion y todo lo necesario para su correcto funcionamiento.</v>
      </c>
      <c r="D3" s="395"/>
      <c r="E3" s="395"/>
      <c r="F3" s="395"/>
      <c r="G3" s="395"/>
      <c r="H3" s="395"/>
      <c r="I3" s="395"/>
      <c r="J3" s="13" t="s">
        <v>779</v>
      </c>
    </row>
    <row r="5" spans="2:15" ht="15.75" thickBot="1">
      <c r="B5" s="3" t="s">
        <v>26</v>
      </c>
    </row>
    <row r="6" spans="2:15" ht="15.75" thickBot="1">
      <c r="B6" s="396" t="s">
        <v>25</v>
      </c>
      <c r="C6" s="396"/>
      <c r="D6" s="396"/>
      <c r="E6" s="396"/>
      <c r="F6" s="12" t="s">
        <v>23</v>
      </c>
      <c r="G6" s="12" t="s">
        <v>24</v>
      </c>
      <c r="H6" s="12" t="s">
        <v>22</v>
      </c>
      <c r="I6" s="12" t="s">
        <v>20</v>
      </c>
      <c r="J6" s="12" t="s">
        <v>21</v>
      </c>
    </row>
    <row r="7" spans="2:15" ht="15.75" thickBot="1">
      <c r="B7" s="391"/>
      <c r="C7" s="392"/>
      <c r="D7" s="392"/>
      <c r="E7" s="393"/>
      <c r="F7" s="8"/>
      <c r="G7" s="8"/>
      <c r="H7" s="15"/>
      <c r="I7" s="9"/>
      <c r="J7" s="16"/>
    </row>
    <row r="8" spans="2:15" ht="15.75" thickBot="1">
      <c r="B8" s="391" t="s">
        <v>768</v>
      </c>
      <c r="C8" s="392"/>
      <c r="D8" s="392"/>
      <c r="E8" s="393"/>
      <c r="F8" s="8"/>
      <c r="G8" s="8"/>
      <c r="H8" s="15">
        <f>J28</f>
        <v>6558</v>
      </c>
      <c r="I8" s="9">
        <v>0.1</v>
      </c>
      <c r="J8" s="16">
        <f>ROUND(H8*I8,0)</f>
        <v>656</v>
      </c>
      <c r="L8" s="24"/>
      <c r="N8" s="24"/>
    </row>
    <row r="9" spans="2:15" ht="15.75" thickBot="1">
      <c r="I9" s="10" t="s">
        <v>41</v>
      </c>
      <c r="J9" s="17">
        <f>ROUND(SUM(J7:J8),0)</f>
        <v>656</v>
      </c>
    </row>
    <row r="10" spans="2:15" ht="15.75" thickBot="1">
      <c r="B10" s="3" t="s">
        <v>27</v>
      </c>
    </row>
    <row r="11" spans="2:15" ht="15.75" thickBot="1">
      <c r="B11" s="396" t="s">
        <v>25</v>
      </c>
      <c r="C11" s="396"/>
      <c r="D11" s="396"/>
      <c r="E11" s="396"/>
      <c r="F11" s="396"/>
      <c r="G11" s="12" t="s">
        <v>28</v>
      </c>
      <c r="H11" s="12" t="s">
        <v>29</v>
      </c>
      <c r="I11" s="12" t="s">
        <v>30</v>
      </c>
      <c r="J11" s="12" t="s">
        <v>21</v>
      </c>
    </row>
    <row r="12" spans="2:15" ht="15.75" thickBot="1">
      <c r="B12" s="415" t="str">
        <f>'INSUMOS MATERIALES'!B49</f>
        <v>cuartones de madera de 3" x 4" x 3m MADERA DE ALTA RESISTENCIA</v>
      </c>
      <c r="C12" s="392"/>
      <c r="D12" s="392"/>
      <c r="E12" s="392"/>
      <c r="F12" s="393"/>
      <c r="G12" s="18" t="s">
        <v>28</v>
      </c>
      <c r="H12" s="25">
        <v>0.83</v>
      </c>
      <c r="I12" s="14">
        <f>'INSUMOS MATERIALES'!D49</f>
        <v>120000</v>
      </c>
      <c r="J12" s="14">
        <f>ROUND(H12*I12,0)</f>
        <v>99600</v>
      </c>
    </row>
    <row r="13" spans="2:15" ht="15.75" thickBot="1">
      <c r="B13" s="418" t="str">
        <f>'INSUMOS MATERIALES'!B41</f>
        <v>CLAVOS COMUNES 1½ A 5"</v>
      </c>
      <c r="C13" s="416"/>
      <c r="D13" s="416"/>
      <c r="E13" s="416"/>
      <c r="F13" s="417"/>
      <c r="G13" s="317" t="str">
        <f>'INSUMOS MATERIALES'!C41</f>
        <v>LB</v>
      </c>
      <c r="H13" s="26">
        <v>0.3</v>
      </c>
      <c r="I13" s="14">
        <f>'INSUMOS MATERIALES'!D41</f>
        <v>3600</v>
      </c>
      <c r="J13" s="14">
        <f>ROUND(H13*I13,0)</f>
        <v>1080</v>
      </c>
      <c r="M13" t="s">
        <v>904</v>
      </c>
    </row>
    <row r="14" spans="2:15" ht="15.75" thickBot="1">
      <c r="I14" s="10" t="s">
        <v>41</v>
      </c>
      <c r="J14" s="22">
        <f>ROUND(SUM(J12:J13),0)</f>
        <v>100680</v>
      </c>
    </row>
    <row r="15" spans="2:15" ht="15.75" thickBot="1">
      <c r="B15" s="3" t="s">
        <v>46</v>
      </c>
      <c r="I15" s="10"/>
      <c r="J15" s="21"/>
    </row>
    <row r="16" spans="2:15" ht="30.75" thickBot="1">
      <c r="B16" s="398" t="s">
        <v>25</v>
      </c>
      <c r="C16" s="399"/>
      <c r="D16" s="399"/>
      <c r="E16" s="400"/>
      <c r="F16" s="11" t="s">
        <v>47</v>
      </c>
      <c r="G16" s="12" t="s">
        <v>48</v>
      </c>
      <c r="H16" s="11" t="s">
        <v>49</v>
      </c>
      <c r="I16" s="12" t="s">
        <v>50</v>
      </c>
      <c r="J16" s="12" t="s">
        <v>21</v>
      </c>
      <c r="L16" s="404"/>
      <c r="M16" s="404"/>
      <c r="N16" s="404"/>
      <c r="O16" s="404"/>
    </row>
    <row r="17" spans="2:16" ht="15.75" thickBot="1">
      <c r="B17" s="419"/>
      <c r="C17" s="402"/>
      <c r="D17" s="402"/>
      <c r="E17" s="403"/>
      <c r="F17" s="8"/>
      <c r="G17" s="8"/>
      <c r="H17" s="26"/>
      <c r="I17" s="23"/>
      <c r="J17" s="14"/>
    </row>
    <row r="18" spans="2:16" ht="15.75" thickBot="1">
      <c r="B18" s="391" t="s">
        <v>767</v>
      </c>
      <c r="C18" s="392"/>
      <c r="D18" s="392"/>
      <c r="E18" s="393"/>
      <c r="F18" s="8">
        <v>0.3</v>
      </c>
      <c r="G18" s="8">
        <v>1</v>
      </c>
      <c r="H18" s="8">
        <f>F18*G18</f>
        <v>0.3</v>
      </c>
      <c r="I18" s="23">
        <v>6500</v>
      </c>
      <c r="J18" s="14">
        <f>ROUND(H18*I18,0)</f>
        <v>1950</v>
      </c>
      <c r="L18" s="3"/>
      <c r="N18" s="266"/>
    </row>
    <row r="19" spans="2:16" ht="29.25" customHeight="1" thickBot="1">
      <c r="B19" s="401"/>
      <c r="C19" s="402"/>
      <c r="D19" s="402"/>
      <c r="E19" s="403"/>
      <c r="F19" s="8"/>
      <c r="G19" s="8"/>
      <c r="H19" s="26"/>
      <c r="I19" s="23"/>
      <c r="J19" s="14"/>
      <c r="L19" s="3"/>
    </row>
    <row r="20" spans="2:16" ht="15.75" thickBot="1">
      <c r="B20" s="401"/>
      <c r="C20" s="402"/>
      <c r="D20" s="402"/>
      <c r="E20" s="403"/>
      <c r="F20" s="8"/>
      <c r="G20" s="8"/>
      <c r="H20" s="26"/>
      <c r="I20" s="23"/>
      <c r="J20" s="14"/>
    </row>
    <row r="21" spans="2:16" ht="15.75" thickBot="1">
      <c r="B21" s="420"/>
      <c r="C21" s="402"/>
      <c r="D21" s="402"/>
      <c r="E21" s="403"/>
      <c r="F21" s="8"/>
      <c r="G21" s="8"/>
      <c r="H21" s="26"/>
      <c r="I21" s="23"/>
      <c r="J21" s="14"/>
    </row>
    <row r="22" spans="2:16" ht="15.75" thickBot="1">
      <c r="I22" s="10" t="s">
        <v>41</v>
      </c>
      <c r="J22" s="22">
        <f>SUM(J17:J21)</f>
        <v>1950</v>
      </c>
      <c r="N22" s="30"/>
    </row>
    <row r="23" spans="2:16" ht="15.75" thickBot="1">
      <c r="B23" s="3" t="s">
        <v>31</v>
      </c>
    </row>
    <row r="24" spans="2:16" ht="30.75" thickBot="1">
      <c r="B24" s="398" t="s">
        <v>25</v>
      </c>
      <c r="C24" s="399"/>
      <c r="D24" s="399"/>
      <c r="E24" s="399"/>
      <c r="F24" s="400"/>
      <c r="G24" s="12" t="s">
        <v>32</v>
      </c>
      <c r="H24" s="11" t="s">
        <v>33</v>
      </c>
      <c r="I24" s="12" t="s">
        <v>20</v>
      </c>
      <c r="J24" s="12" t="s">
        <v>21</v>
      </c>
      <c r="L24" s="270"/>
      <c r="M24" s="270"/>
      <c r="N24" s="261"/>
    </row>
    <row r="25" spans="2:16" ht="15.75" thickBot="1">
      <c r="B25" s="391" t="s">
        <v>780</v>
      </c>
      <c r="C25" s="392"/>
      <c r="D25" s="392"/>
      <c r="E25" s="392"/>
      <c r="F25" s="393"/>
      <c r="G25" s="16">
        <v>100000</v>
      </c>
      <c r="H25" s="16">
        <f>G25*1.83</f>
        <v>183000</v>
      </c>
      <c r="I25" s="8">
        <v>60</v>
      </c>
      <c r="J25" s="16">
        <f>ROUND(H25/I25,0)</f>
        <v>3050</v>
      </c>
      <c r="L25" s="30"/>
    </row>
    <row r="26" spans="2:16" ht="15.75" thickBot="1">
      <c r="B26" s="391" t="s">
        <v>52</v>
      </c>
      <c r="C26" s="392"/>
      <c r="D26" s="392"/>
      <c r="E26" s="392"/>
      <c r="F26" s="393"/>
      <c r="G26" s="16">
        <v>65000</v>
      </c>
      <c r="H26" s="16">
        <f>G26*1.83</f>
        <v>118950</v>
      </c>
      <c r="I26" s="8">
        <v>60</v>
      </c>
      <c r="J26" s="16">
        <f>ROUND(H26/I26,0)</f>
        <v>1983</v>
      </c>
      <c r="M26" s="267"/>
    </row>
    <row r="27" spans="2:16" ht="15.75" thickBot="1">
      <c r="B27" s="391" t="s">
        <v>825</v>
      </c>
      <c r="C27" s="392"/>
      <c r="D27" s="392"/>
      <c r="E27" s="392"/>
      <c r="F27" s="393"/>
      <c r="G27" s="16">
        <v>50000</v>
      </c>
      <c r="H27" s="16">
        <f>G27*1.83</f>
        <v>91500</v>
      </c>
      <c r="I27" s="8">
        <v>60</v>
      </c>
      <c r="J27" s="16">
        <f>ROUND(H27/I27,0)</f>
        <v>1525</v>
      </c>
    </row>
    <row r="28" spans="2:16" ht="15.75" thickBot="1">
      <c r="G28" s="24"/>
      <c r="I28" s="10" t="s">
        <v>41</v>
      </c>
      <c r="J28" s="19">
        <f>SUM(J25:J27)</f>
        <v>6558</v>
      </c>
    </row>
    <row r="29" spans="2:16" ht="15.75" thickBot="1">
      <c r="P29" s="268"/>
    </row>
    <row r="30" spans="2:16" ht="15.75" thickBot="1">
      <c r="I30" s="10" t="s">
        <v>42</v>
      </c>
      <c r="J30" s="28">
        <f>SUM(J9,J14,J22,J28)</f>
        <v>109844</v>
      </c>
      <c r="L30" s="24"/>
    </row>
    <row r="31" spans="2:16" ht="15.75" thickBot="1">
      <c r="B31" s="3" t="s">
        <v>34</v>
      </c>
      <c r="L31" s="30"/>
      <c r="N31" s="269"/>
    </row>
    <row r="32" spans="2:16" ht="15.75" thickBot="1">
      <c r="B32" s="408" t="s">
        <v>25</v>
      </c>
      <c r="C32" s="409"/>
      <c r="D32" s="409"/>
      <c r="E32" s="409"/>
      <c r="F32" s="409"/>
      <c r="G32" s="409"/>
      <c r="H32" s="410"/>
      <c r="I32" s="7" t="s">
        <v>35</v>
      </c>
      <c r="J32" s="7" t="s">
        <v>36</v>
      </c>
    </row>
    <row r="33" spans="2:12" ht="15.75" thickBot="1">
      <c r="B33" s="405" t="s">
        <v>37</v>
      </c>
      <c r="C33" s="406"/>
      <c r="D33" s="406"/>
      <c r="E33" s="406"/>
      <c r="F33" s="406"/>
      <c r="G33" s="406"/>
      <c r="H33" s="407"/>
      <c r="I33" s="20">
        <v>0.25</v>
      </c>
      <c r="J33" s="16">
        <f>ROUND(I33*$J$30,0)</f>
        <v>27461</v>
      </c>
    </row>
    <row r="34" spans="2:12" ht="15.75" thickBot="1">
      <c r="B34" s="405" t="s">
        <v>39</v>
      </c>
      <c r="C34" s="406"/>
      <c r="D34" s="406"/>
      <c r="E34" s="406"/>
      <c r="F34" s="406"/>
      <c r="G34" s="406"/>
      <c r="H34" s="407"/>
      <c r="I34" s="20">
        <v>0.05</v>
      </c>
      <c r="J34" s="16">
        <f>ROUND(I34*$J$30,0)</f>
        <v>5492</v>
      </c>
    </row>
    <row r="35" spans="2:12" ht="15.75" thickBot="1">
      <c r="B35" s="405" t="s">
        <v>38</v>
      </c>
      <c r="C35" s="406"/>
      <c r="D35" s="406"/>
      <c r="E35" s="406"/>
      <c r="F35" s="406"/>
      <c r="G35" s="406"/>
      <c r="H35" s="407"/>
      <c r="I35" s="20"/>
      <c r="J35" s="16">
        <f>ROUND(I35*$J$30,0)</f>
        <v>0</v>
      </c>
    </row>
    <row r="36" spans="2:12" ht="15.75" thickBot="1">
      <c r="B36" s="405" t="s">
        <v>40</v>
      </c>
      <c r="C36" s="406"/>
      <c r="D36" s="406"/>
      <c r="E36" s="406"/>
      <c r="F36" s="406"/>
      <c r="G36" s="406"/>
      <c r="H36" s="407"/>
      <c r="I36" s="20">
        <f>SUM(I33:I35)</f>
        <v>0.3</v>
      </c>
      <c r="J36" s="16">
        <f>ROUND(I36*$J$30,0)</f>
        <v>32953</v>
      </c>
    </row>
    <row r="37" spans="2:12" ht="15.75" thickBot="1">
      <c r="H37" s="10" t="s">
        <v>41</v>
      </c>
      <c r="I37" s="20">
        <f>I36</f>
        <v>0.3</v>
      </c>
      <c r="J37" s="16">
        <f>J36</f>
        <v>32953</v>
      </c>
    </row>
    <row r="38" spans="2:12" ht="15.75" thickBot="1"/>
    <row r="39" spans="2:12" ht="15.75" thickBot="1">
      <c r="I39" s="10" t="s">
        <v>43</v>
      </c>
      <c r="J39" s="19">
        <f>ROUND(SUM(J30,J37),0)</f>
        <v>142797</v>
      </c>
      <c r="L39" s="30"/>
    </row>
  </sheetData>
  <mergeCells count="24">
    <mergeCell ref="B11:F11"/>
    <mergeCell ref="B12:F12"/>
    <mergeCell ref="B13:F13"/>
    <mergeCell ref="B16:E16"/>
    <mergeCell ref="C2:I2"/>
    <mergeCell ref="C3:I3"/>
    <mergeCell ref="B6:E6"/>
    <mergeCell ref="B7:E7"/>
    <mergeCell ref="B8:E8"/>
    <mergeCell ref="L16:O16"/>
    <mergeCell ref="B17:E17"/>
    <mergeCell ref="B36:H36"/>
    <mergeCell ref="B19:E19"/>
    <mergeCell ref="B20:E20"/>
    <mergeCell ref="B21:E21"/>
    <mergeCell ref="B24:F24"/>
    <mergeCell ref="B25:F25"/>
    <mergeCell ref="B26:F26"/>
    <mergeCell ref="B27:F27"/>
    <mergeCell ref="B32:H32"/>
    <mergeCell ref="B33:H33"/>
    <mergeCell ref="B34:H34"/>
    <mergeCell ref="B35:H35"/>
    <mergeCell ref="B18:E18"/>
  </mergeCells>
  <pageMargins left="0.7" right="0.7" top="0.75" bottom="0.75" header="0.3" footer="0.3"/>
  <pageSetup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39"/>
  <sheetViews>
    <sheetView topLeftCell="A16" zoomScale="85" zoomScaleNormal="85" workbookViewId="0">
      <selection activeCell="M28" sqref="M28"/>
    </sheetView>
  </sheetViews>
  <sheetFormatPr baseColWidth="10" defaultRowHeight="15"/>
  <cols>
    <col min="5" max="5" width="14" customWidth="1"/>
    <col min="6" max="6" width="12.5703125" customWidth="1"/>
    <col min="8" max="8" width="16.28515625" customWidth="1"/>
    <col min="9" max="9" width="12.85546875" customWidth="1"/>
    <col min="10" max="11" width="13.140625" bestFit="1" customWidth="1"/>
    <col min="12" max="12" width="14.7109375" customWidth="1"/>
    <col min="13" max="13" width="16" customWidth="1"/>
    <col min="14" max="14" width="18" customWidth="1"/>
  </cols>
  <sheetData>
    <row r="1" spans="1:15" ht="15.75" thickBot="1">
      <c r="A1" t="s">
        <v>904</v>
      </c>
    </row>
    <row r="2" spans="1:15" ht="15.75" thickBot="1">
      <c r="B2" s="7" t="s">
        <v>0</v>
      </c>
      <c r="C2" s="394" t="s">
        <v>13</v>
      </c>
      <c r="D2" s="394"/>
      <c r="E2" s="394"/>
      <c r="F2" s="394"/>
      <c r="G2" s="394"/>
      <c r="H2" s="394"/>
      <c r="I2" s="394"/>
      <c r="J2" s="7" t="s">
        <v>2</v>
      </c>
    </row>
    <row r="3" spans="1:15" ht="69.75" customHeight="1" thickBot="1">
      <c r="B3" s="13">
        <f>PRESUPUESTO!A27</f>
        <v>7.3</v>
      </c>
      <c r="C3" s="395" t="str">
        <f>PRESUPUESTO!B27</f>
        <v>Remplazo de vigas secundarias en listones de madera de 3" x 3" x 3m, en zona (LONGITUDINAL DE APOYO ALFARDAS) de acuerdo a la longitud del puente de 12m incluye elementos de fijacion y todo lo necesario para su correcto funcionamiento.</v>
      </c>
      <c r="D3" s="395"/>
      <c r="E3" s="395"/>
      <c r="F3" s="395"/>
      <c r="G3" s="395"/>
      <c r="H3" s="395"/>
      <c r="I3" s="395"/>
      <c r="J3" s="13" t="str">
        <f>PRESUPUESTO!C27</f>
        <v>ML</v>
      </c>
    </row>
    <row r="5" spans="1:15" ht="15.75" thickBot="1">
      <c r="B5" s="3" t="s">
        <v>26</v>
      </c>
    </row>
    <row r="6" spans="1:15" ht="15.75" thickBot="1">
      <c r="B6" s="396" t="s">
        <v>25</v>
      </c>
      <c r="C6" s="396"/>
      <c r="D6" s="396"/>
      <c r="E6" s="396"/>
      <c r="F6" s="12" t="s">
        <v>23</v>
      </c>
      <c r="G6" s="12" t="s">
        <v>24</v>
      </c>
      <c r="H6" s="12" t="s">
        <v>22</v>
      </c>
      <c r="I6" s="12" t="s">
        <v>20</v>
      </c>
      <c r="J6" s="12" t="s">
        <v>21</v>
      </c>
    </row>
    <row r="7" spans="1:15" ht="15.75" thickBot="1">
      <c r="B7" s="397" t="s">
        <v>782</v>
      </c>
      <c r="C7" s="392"/>
      <c r="D7" s="392"/>
      <c r="E7" s="393"/>
      <c r="F7" s="8"/>
      <c r="G7" s="8"/>
      <c r="H7" s="15"/>
      <c r="I7" s="9"/>
      <c r="J7" s="16"/>
    </row>
    <row r="8" spans="1:15" ht="15.75" thickBot="1">
      <c r="B8" s="391" t="s">
        <v>768</v>
      </c>
      <c r="C8" s="392"/>
      <c r="D8" s="392"/>
      <c r="E8" s="393"/>
      <c r="F8" s="8"/>
      <c r="G8" s="8"/>
      <c r="H8" s="15">
        <f>J28</f>
        <v>3279</v>
      </c>
      <c r="I8" s="9">
        <v>0.1</v>
      </c>
      <c r="J8" s="16">
        <f>ROUND(H8*I8,0)</f>
        <v>328</v>
      </c>
      <c r="L8" s="24"/>
      <c r="N8" s="24"/>
    </row>
    <row r="9" spans="1:15" ht="15.75" thickBot="1">
      <c r="I9" s="10" t="s">
        <v>41</v>
      </c>
      <c r="J9" s="17">
        <f>ROUND(SUM(J7:J8),0)</f>
        <v>328</v>
      </c>
    </row>
    <row r="10" spans="1:15" ht="15.75" thickBot="1">
      <c r="B10" s="3" t="s">
        <v>27</v>
      </c>
    </row>
    <row r="11" spans="1:15" ht="15.75" thickBot="1">
      <c r="B11" s="396" t="s">
        <v>25</v>
      </c>
      <c r="C11" s="396"/>
      <c r="D11" s="396"/>
      <c r="E11" s="396"/>
      <c r="F11" s="396"/>
      <c r="G11" s="12" t="s">
        <v>28</v>
      </c>
      <c r="H11" s="12" t="s">
        <v>29</v>
      </c>
      <c r="I11" s="12" t="s">
        <v>30</v>
      </c>
      <c r="J11" s="12" t="s">
        <v>21</v>
      </c>
    </row>
    <row r="12" spans="1:15" ht="15.75" thickBot="1">
      <c r="B12" s="415" t="str">
        <f>'INSUMOS MATERIALES'!B52</f>
        <v>CUARTONES DE madera de 3" x 3" x 2m MADERA DE ALTA RESISTENCIA</v>
      </c>
      <c r="C12" s="392"/>
      <c r="D12" s="392"/>
      <c r="E12" s="392"/>
      <c r="F12" s="393"/>
      <c r="G12" s="18" t="s">
        <v>28</v>
      </c>
      <c r="H12" s="25">
        <v>0.5</v>
      </c>
      <c r="I12" s="14">
        <f>'INSUMOS MATERIALES'!D52</f>
        <v>48000</v>
      </c>
      <c r="J12" s="14">
        <f>ROUND(H12*I12,0)</f>
        <v>24000</v>
      </c>
    </row>
    <row r="13" spans="1:15" ht="15.75" thickBot="1">
      <c r="B13" s="418" t="str">
        <f>'INSUMOS MATERIALES'!B41</f>
        <v>CLAVOS COMUNES 1½ A 5"</v>
      </c>
      <c r="C13" s="416"/>
      <c r="D13" s="416"/>
      <c r="E13" s="416"/>
      <c r="F13" s="417"/>
      <c r="G13" s="317" t="str">
        <f>'INSUMOS MATERIALES'!C41</f>
        <v>LB</v>
      </c>
      <c r="H13" s="26">
        <v>0.3</v>
      </c>
      <c r="I13" s="14">
        <f>'INSUMOS MATERIALES'!D41</f>
        <v>3600</v>
      </c>
      <c r="J13" s="14">
        <f>ROUND(H13*I13,0)</f>
        <v>1080</v>
      </c>
    </row>
    <row r="14" spans="1:15" ht="15.75" thickBot="1">
      <c r="I14" s="10" t="s">
        <v>41</v>
      </c>
      <c r="J14" s="22">
        <f>ROUND(SUM(J12:J13),0)</f>
        <v>25080</v>
      </c>
    </row>
    <row r="15" spans="1:15" ht="15.75" thickBot="1">
      <c r="B15" s="3" t="s">
        <v>46</v>
      </c>
      <c r="I15" s="10"/>
      <c r="J15" s="21"/>
    </row>
    <row r="16" spans="1:15" ht="30.75" thickBot="1">
      <c r="B16" s="398" t="s">
        <v>25</v>
      </c>
      <c r="C16" s="399"/>
      <c r="D16" s="399"/>
      <c r="E16" s="400"/>
      <c r="F16" s="11" t="s">
        <v>47</v>
      </c>
      <c r="G16" s="12" t="s">
        <v>48</v>
      </c>
      <c r="H16" s="11" t="s">
        <v>49</v>
      </c>
      <c r="I16" s="12" t="s">
        <v>50</v>
      </c>
      <c r="J16" s="12" t="s">
        <v>21</v>
      </c>
      <c r="L16" s="404"/>
      <c r="M16" s="404"/>
      <c r="N16" s="404"/>
      <c r="O16" s="404"/>
    </row>
    <row r="17" spans="2:16" ht="15.75" thickBot="1">
      <c r="B17" s="391" t="s">
        <v>767</v>
      </c>
      <c r="C17" s="392"/>
      <c r="D17" s="392"/>
      <c r="E17" s="393"/>
      <c r="F17" s="8">
        <v>0.3</v>
      </c>
      <c r="G17" s="8">
        <v>1</v>
      </c>
      <c r="H17" s="8">
        <f>F17*G17</f>
        <v>0.3</v>
      </c>
      <c r="I17" s="23">
        <v>6500</v>
      </c>
      <c r="J17" s="14">
        <f>ROUND(H17*I17,0)</f>
        <v>1950</v>
      </c>
    </row>
    <row r="18" spans="2:16" ht="15.75" thickBot="1">
      <c r="B18" s="401"/>
      <c r="C18" s="402"/>
      <c r="D18" s="402"/>
      <c r="E18" s="403"/>
      <c r="F18" s="8"/>
      <c r="G18" s="8"/>
      <c r="H18" s="26"/>
      <c r="I18" s="23"/>
      <c r="J18" s="14"/>
      <c r="L18" s="3"/>
      <c r="N18" s="266"/>
    </row>
    <row r="19" spans="2:16" ht="29.25" customHeight="1" thickBot="1">
      <c r="B19" s="401"/>
      <c r="C19" s="402"/>
      <c r="D19" s="402"/>
      <c r="E19" s="403"/>
      <c r="F19" s="8"/>
      <c r="G19" s="8"/>
      <c r="H19" s="26"/>
      <c r="I19" s="23"/>
      <c r="J19" s="14"/>
      <c r="L19" s="3"/>
    </row>
    <row r="20" spans="2:16" ht="15.75" thickBot="1">
      <c r="B20" s="401"/>
      <c r="C20" s="402"/>
      <c r="D20" s="402"/>
      <c r="E20" s="403"/>
      <c r="F20" s="8"/>
      <c r="G20" s="8"/>
      <c r="H20" s="26"/>
      <c r="I20" s="23"/>
      <c r="J20" s="14"/>
    </row>
    <row r="21" spans="2:16" ht="15.75" thickBot="1">
      <c r="B21" s="420"/>
      <c r="C21" s="402"/>
      <c r="D21" s="402"/>
      <c r="E21" s="403"/>
      <c r="F21" s="8"/>
      <c r="G21" s="8"/>
      <c r="H21" s="26"/>
      <c r="I21" s="23"/>
      <c r="J21" s="14"/>
    </row>
    <row r="22" spans="2:16" ht="15.75" thickBot="1">
      <c r="I22" s="10" t="s">
        <v>41</v>
      </c>
      <c r="J22" s="22">
        <f>SUM(J17:J21)</f>
        <v>1950</v>
      </c>
      <c r="N22" s="30"/>
    </row>
    <row r="23" spans="2:16" ht="15.75" thickBot="1">
      <c r="B23" s="3" t="s">
        <v>31</v>
      </c>
    </row>
    <row r="24" spans="2:16" ht="30.75" thickBot="1">
      <c r="B24" s="398" t="s">
        <v>25</v>
      </c>
      <c r="C24" s="399"/>
      <c r="D24" s="399"/>
      <c r="E24" s="399"/>
      <c r="F24" s="400"/>
      <c r="G24" s="12" t="s">
        <v>32</v>
      </c>
      <c r="H24" s="11" t="s">
        <v>33</v>
      </c>
      <c r="I24" s="12" t="s">
        <v>20</v>
      </c>
      <c r="J24" s="12" t="s">
        <v>21</v>
      </c>
      <c r="L24" s="270"/>
      <c r="M24" s="270"/>
      <c r="N24" s="261"/>
    </row>
    <row r="25" spans="2:16" ht="15.75" thickBot="1">
      <c r="B25" s="391" t="s">
        <v>780</v>
      </c>
      <c r="C25" s="392"/>
      <c r="D25" s="392"/>
      <c r="E25" s="392"/>
      <c r="F25" s="393"/>
      <c r="G25" s="16">
        <v>100000</v>
      </c>
      <c r="H25" s="16">
        <f>G25*1.83</f>
        <v>183000</v>
      </c>
      <c r="I25" s="8">
        <v>120</v>
      </c>
      <c r="J25" s="16">
        <f>ROUND(H25/I25,0)</f>
        <v>1525</v>
      </c>
      <c r="L25" s="30"/>
    </row>
    <row r="26" spans="2:16" ht="15.75" thickBot="1">
      <c r="B26" s="391" t="s">
        <v>52</v>
      </c>
      <c r="C26" s="392"/>
      <c r="D26" s="392"/>
      <c r="E26" s="392"/>
      <c r="F26" s="393"/>
      <c r="G26" s="16">
        <v>65000</v>
      </c>
      <c r="H26" s="16">
        <f>G26*1.83</f>
        <v>118950</v>
      </c>
      <c r="I26" s="8">
        <v>120</v>
      </c>
      <c r="J26" s="16">
        <f>ROUND(H26/I26,0)</f>
        <v>991</v>
      </c>
      <c r="M26" s="267"/>
    </row>
    <row r="27" spans="2:16" ht="15.75" thickBot="1">
      <c r="B27" s="391" t="s">
        <v>825</v>
      </c>
      <c r="C27" s="392"/>
      <c r="D27" s="392"/>
      <c r="E27" s="392"/>
      <c r="F27" s="393"/>
      <c r="G27" s="16">
        <v>50000</v>
      </c>
      <c r="H27" s="16">
        <f>G27*1.83</f>
        <v>91500</v>
      </c>
      <c r="I27" s="8">
        <v>120</v>
      </c>
      <c r="J27" s="16">
        <f>ROUND(H27/I27,0)</f>
        <v>763</v>
      </c>
    </row>
    <row r="28" spans="2:16" ht="15.75" thickBot="1">
      <c r="G28" s="24"/>
      <c r="I28" s="10" t="s">
        <v>41</v>
      </c>
      <c r="J28" s="19">
        <f>SUM(J25:J27)</f>
        <v>3279</v>
      </c>
    </row>
    <row r="29" spans="2:16" ht="15.75" thickBot="1">
      <c r="P29" s="268"/>
    </row>
    <row r="30" spans="2:16" ht="15.75" thickBot="1">
      <c r="I30" s="10" t="s">
        <v>42</v>
      </c>
      <c r="J30" s="28">
        <f>SUM(J9,J14,J22,J28)</f>
        <v>30637</v>
      </c>
      <c r="L30" s="24"/>
    </row>
    <row r="31" spans="2:16" ht="15.75" thickBot="1">
      <c r="B31" s="3" t="s">
        <v>34</v>
      </c>
      <c r="L31" s="30"/>
      <c r="N31" s="269"/>
    </row>
    <row r="32" spans="2:16" ht="15.75" thickBot="1">
      <c r="B32" s="408" t="s">
        <v>25</v>
      </c>
      <c r="C32" s="409"/>
      <c r="D32" s="409"/>
      <c r="E32" s="409"/>
      <c r="F32" s="409"/>
      <c r="G32" s="409"/>
      <c r="H32" s="410"/>
      <c r="I32" s="7" t="s">
        <v>35</v>
      </c>
      <c r="J32" s="7" t="s">
        <v>36</v>
      </c>
    </row>
    <row r="33" spans="2:12" ht="15.75" thickBot="1">
      <c r="B33" s="405" t="s">
        <v>37</v>
      </c>
      <c r="C33" s="406"/>
      <c r="D33" s="406"/>
      <c r="E33" s="406"/>
      <c r="F33" s="406"/>
      <c r="G33" s="406"/>
      <c r="H33" s="407"/>
      <c r="I33" s="20">
        <v>0.25</v>
      </c>
      <c r="J33" s="16">
        <f>ROUND(I33*$J$30,0)</f>
        <v>7659</v>
      </c>
    </row>
    <row r="34" spans="2:12" ht="15.75" thickBot="1">
      <c r="B34" s="405" t="s">
        <v>39</v>
      </c>
      <c r="C34" s="406"/>
      <c r="D34" s="406"/>
      <c r="E34" s="406"/>
      <c r="F34" s="406"/>
      <c r="G34" s="406"/>
      <c r="H34" s="407"/>
      <c r="I34" s="20">
        <v>0.05</v>
      </c>
      <c r="J34" s="16">
        <f>ROUND(I34*$J$30,0)</f>
        <v>1532</v>
      </c>
    </row>
    <row r="35" spans="2:12" ht="15.75" thickBot="1">
      <c r="B35" s="405" t="s">
        <v>38</v>
      </c>
      <c r="C35" s="406"/>
      <c r="D35" s="406"/>
      <c r="E35" s="406"/>
      <c r="F35" s="406"/>
      <c r="G35" s="406"/>
      <c r="H35" s="407"/>
      <c r="I35" s="20"/>
      <c r="J35" s="16">
        <f>ROUND(I35*$J$30,0)</f>
        <v>0</v>
      </c>
    </row>
    <row r="36" spans="2:12" ht="15.75" thickBot="1">
      <c r="B36" s="405" t="s">
        <v>40</v>
      </c>
      <c r="C36" s="406"/>
      <c r="D36" s="406"/>
      <c r="E36" s="406"/>
      <c r="F36" s="406"/>
      <c r="G36" s="406"/>
      <c r="H36" s="407"/>
      <c r="I36" s="20">
        <f>SUM(I33:I35)</f>
        <v>0.3</v>
      </c>
      <c r="J36" s="16">
        <f>ROUND(I36*$J$30,0)</f>
        <v>9191</v>
      </c>
    </row>
    <row r="37" spans="2:12" ht="15.75" thickBot="1">
      <c r="H37" s="10" t="s">
        <v>41</v>
      </c>
      <c r="I37" s="20">
        <f>I36</f>
        <v>0.3</v>
      </c>
      <c r="J37" s="16">
        <f>J36</f>
        <v>9191</v>
      </c>
    </row>
    <row r="38" spans="2:12" ht="15.75" thickBot="1"/>
    <row r="39" spans="2:12" ht="15.75" thickBot="1">
      <c r="I39" s="10" t="s">
        <v>43</v>
      </c>
      <c r="J39" s="19">
        <f>ROUND(SUM(J30,J37),0)</f>
        <v>39828</v>
      </c>
      <c r="L39" s="30"/>
    </row>
  </sheetData>
  <mergeCells count="24">
    <mergeCell ref="B11:F11"/>
    <mergeCell ref="B12:F12"/>
    <mergeCell ref="B13:F13"/>
    <mergeCell ref="B16:E16"/>
    <mergeCell ref="C2:I2"/>
    <mergeCell ref="C3:I3"/>
    <mergeCell ref="B6:E6"/>
    <mergeCell ref="B7:E7"/>
    <mergeCell ref="B8:E8"/>
    <mergeCell ref="L16:O16"/>
    <mergeCell ref="B17:E17"/>
    <mergeCell ref="B36:H36"/>
    <mergeCell ref="B19:E19"/>
    <mergeCell ref="B20:E20"/>
    <mergeCell ref="B21:E21"/>
    <mergeCell ref="B24:F24"/>
    <mergeCell ref="B25:F25"/>
    <mergeCell ref="B26:F26"/>
    <mergeCell ref="B27:F27"/>
    <mergeCell ref="B32:H32"/>
    <mergeCell ref="B33:H33"/>
    <mergeCell ref="B34:H34"/>
    <mergeCell ref="B35:H35"/>
    <mergeCell ref="B18:E18"/>
  </mergeCells>
  <pageMargins left="0.7" right="0.7" top="0.75" bottom="0.75" header="0.3" footer="0.3"/>
  <pageSetup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44"/>
  <sheetViews>
    <sheetView zoomScale="85" zoomScaleNormal="85" workbookViewId="0">
      <selection activeCell="I33" sqref="I33"/>
    </sheetView>
  </sheetViews>
  <sheetFormatPr baseColWidth="10" defaultRowHeight="15"/>
  <cols>
    <col min="5" max="5" width="14" customWidth="1"/>
    <col min="6" max="6" width="12.5703125" customWidth="1"/>
    <col min="7" max="7" width="13.28515625" customWidth="1"/>
    <col min="8" max="8" width="16.28515625" customWidth="1"/>
    <col min="9" max="9" width="12.85546875" customWidth="1"/>
    <col min="10" max="10" width="14.85546875" customWidth="1"/>
    <col min="11" max="11" width="13.140625" bestFit="1" customWidth="1"/>
    <col min="12" max="12" width="14.7109375" customWidth="1"/>
    <col min="13" max="13" width="16" customWidth="1"/>
    <col min="14" max="14" width="18" customWidth="1"/>
  </cols>
  <sheetData>
    <row r="1" spans="1:14" ht="15.75" thickBot="1">
      <c r="A1" t="s">
        <v>778</v>
      </c>
    </row>
    <row r="2" spans="1:14" ht="15.75" thickBot="1">
      <c r="B2" s="7" t="s">
        <v>0</v>
      </c>
      <c r="C2" s="394" t="s">
        <v>13</v>
      </c>
      <c r="D2" s="394"/>
      <c r="E2" s="394"/>
      <c r="F2" s="394"/>
      <c r="G2" s="394"/>
      <c r="H2" s="394"/>
      <c r="I2" s="394"/>
      <c r="J2" s="7" t="s">
        <v>2</v>
      </c>
    </row>
    <row r="3" spans="1:14" ht="69.75" customHeight="1" thickBot="1">
      <c r="B3" s="13">
        <f>PRESUPUESTO!A28</f>
        <v>7.4</v>
      </c>
      <c r="C3" s="395" t="str">
        <f>PRESUPUESTO!B28</f>
        <v>Remplazo de Alfardas de madera  de 4" x 2" x 2m para estructura de cubierta ; incluye elementos de fijacion y todo lo necesario para su correcto funcionamiento.</v>
      </c>
      <c r="D3" s="395"/>
      <c r="E3" s="395"/>
      <c r="F3" s="395"/>
      <c r="G3" s="395"/>
      <c r="H3" s="395"/>
      <c r="I3" s="395"/>
      <c r="J3" s="13" t="s">
        <v>779</v>
      </c>
    </row>
    <row r="5" spans="1:14" ht="15.75" thickBot="1">
      <c r="B5" s="3" t="s">
        <v>26</v>
      </c>
    </row>
    <row r="6" spans="1:14" ht="15.75" thickBot="1">
      <c r="B6" s="396" t="s">
        <v>25</v>
      </c>
      <c r="C6" s="396"/>
      <c r="D6" s="396"/>
      <c r="E6" s="396"/>
      <c r="F6" s="12" t="s">
        <v>23</v>
      </c>
      <c r="G6" s="12" t="s">
        <v>24</v>
      </c>
      <c r="H6" s="12" t="s">
        <v>22</v>
      </c>
      <c r="I6" s="12" t="s">
        <v>20</v>
      </c>
      <c r="J6" s="12" t="s">
        <v>21</v>
      </c>
    </row>
    <row r="7" spans="1:14" ht="15.75" thickBot="1">
      <c r="B7" s="391"/>
      <c r="C7" s="392"/>
      <c r="D7" s="392"/>
      <c r="E7" s="393"/>
      <c r="F7" s="8"/>
      <c r="G7" s="8"/>
      <c r="H7" s="15"/>
      <c r="I7" s="9"/>
      <c r="J7" s="16"/>
    </row>
    <row r="8" spans="1:14" ht="15.75" thickBot="1">
      <c r="B8" s="391"/>
      <c r="C8" s="392"/>
      <c r="D8" s="392"/>
      <c r="E8" s="393"/>
      <c r="F8" s="8"/>
      <c r="G8" s="8"/>
      <c r="H8" s="27"/>
      <c r="I8" s="9"/>
      <c r="J8" s="16"/>
      <c r="L8" s="24"/>
      <c r="N8" s="24"/>
    </row>
    <row r="9" spans="1:14" ht="15.75" thickBot="1">
      <c r="B9" s="391" t="s">
        <v>786</v>
      </c>
      <c r="C9" s="392"/>
      <c r="D9" s="392"/>
      <c r="E9" s="393"/>
      <c r="F9" s="8"/>
      <c r="G9" s="8"/>
      <c r="H9" s="15">
        <f>J33</f>
        <v>6558</v>
      </c>
      <c r="I9" s="9">
        <v>0.1</v>
      </c>
      <c r="J9" s="16">
        <f>H9*I9</f>
        <v>655.80000000000007</v>
      </c>
    </row>
    <row r="10" spans="1:14" ht="15.75" thickBot="1">
      <c r="B10" s="391"/>
      <c r="C10" s="392"/>
      <c r="D10" s="392"/>
      <c r="E10" s="393"/>
      <c r="F10" s="8"/>
      <c r="G10" s="8"/>
      <c r="H10" s="27"/>
      <c r="I10" s="9"/>
      <c r="J10" s="16"/>
      <c r="L10" s="24"/>
      <c r="N10" s="24"/>
    </row>
    <row r="11" spans="1:14" ht="15.75" thickBot="1">
      <c r="I11" s="10" t="s">
        <v>41</v>
      </c>
      <c r="J11" s="17">
        <f>ROUND(SUM(J7:J9),0)</f>
        <v>656</v>
      </c>
    </row>
    <row r="12" spans="1:14" ht="15.75" thickBot="1">
      <c r="B12" s="3" t="s">
        <v>27</v>
      </c>
    </row>
    <row r="13" spans="1:14" ht="15.75" thickBot="1">
      <c r="B13" s="396" t="s">
        <v>25</v>
      </c>
      <c r="C13" s="396"/>
      <c r="D13" s="396"/>
      <c r="E13" s="396"/>
      <c r="F13" s="396"/>
      <c r="G13" s="12" t="s">
        <v>28</v>
      </c>
      <c r="H13" s="12" t="s">
        <v>29</v>
      </c>
      <c r="I13" s="12" t="s">
        <v>30</v>
      </c>
      <c r="J13" s="12" t="s">
        <v>21</v>
      </c>
    </row>
    <row r="14" spans="1:14" ht="15.75" thickBot="1">
      <c r="B14" s="418" t="str">
        <f>'INSUMOS MATERIALES'!B43</f>
        <v xml:space="preserve"> Alfardas de madera  de 4" x 2" x 2m para estructura de cubierta</v>
      </c>
      <c r="C14" s="416"/>
      <c r="D14" s="416"/>
      <c r="E14" s="416"/>
      <c r="F14" s="417"/>
      <c r="G14" s="18" t="s">
        <v>785</v>
      </c>
      <c r="H14" s="26">
        <v>1</v>
      </c>
      <c r="I14" s="23">
        <f>'INSUMOS MATERIALES'!D43</f>
        <v>32000</v>
      </c>
      <c r="J14" s="14">
        <f>ROUND(H14*I14,0)</f>
        <v>32000</v>
      </c>
    </row>
    <row r="15" spans="1:14" ht="15.75" customHeight="1" thickBot="1">
      <c r="B15" s="415" t="str">
        <f>'INSUMOS MATERIALES'!B41</f>
        <v>CLAVOS COMUNES 1½ A 5"</v>
      </c>
      <c r="C15" s="392"/>
      <c r="D15" s="392"/>
      <c r="E15" s="392"/>
      <c r="F15" s="393"/>
      <c r="G15" s="18" t="s">
        <v>256</v>
      </c>
      <c r="H15" s="25">
        <v>0.3</v>
      </c>
      <c r="I15" s="14">
        <f>'INSUMOS MATERIALES'!D41</f>
        <v>3600</v>
      </c>
      <c r="J15" s="14">
        <f t="shared" ref="J15" si="0">ROUND(H15*I15,0)</f>
        <v>1080</v>
      </c>
    </row>
    <row r="16" spans="1:14" ht="15.75" customHeight="1" thickBot="1">
      <c r="B16" s="397"/>
      <c r="C16" s="413"/>
      <c r="D16" s="413"/>
      <c r="E16" s="413"/>
      <c r="F16" s="414"/>
      <c r="G16" s="18"/>
      <c r="H16" s="26"/>
      <c r="I16" s="14"/>
      <c r="J16" s="14"/>
    </row>
    <row r="17" spans="2:15" ht="34.9" customHeight="1" thickBot="1">
      <c r="B17" s="401"/>
      <c r="C17" s="416"/>
      <c r="D17" s="416"/>
      <c r="E17" s="416"/>
      <c r="F17" s="417"/>
      <c r="G17" s="18"/>
      <c r="H17" s="26"/>
      <c r="I17" s="23"/>
      <c r="J17" s="14"/>
    </row>
    <row r="18" spans="2:15" ht="15.75" thickBot="1">
      <c r="B18" s="401"/>
      <c r="C18" s="416"/>
      <c r="D18" s="416"/>
      <c r="E18" s="416"/>
      <c r="F18" s="417"/>
      <c r="G18" s="18"/>
      <c r="H18" s="26"/>
      <c r="I18" s="23"/>
      <c r="J18" s="14"/>
    </row>
    <row r="19" spans="2:15" ht="15.75" thickBot="1">
      <c r="I19" s="10" t="s">
        <v>41</v>
      </c>
      <c r="J19" s="22">
        <f>ROUND(SUM(J14:J18),0)</f>
        <v>33080</v>
      </c>
    </row>
    <row r="20" spans="2:15" ht="15.75" thickBot="1">
      <c r="B20" s="3" t="s">
        <v>46</v>
      </c>
      <c r="I20" s="10"/>
      <c r="J20" s="21"/>
    </row>
    <row r="21" spans="2:15" ht="30.75" thickBot="1">
      <c r="B21" s="398" t="s">
        <v>25</v>
      </c>
      <c r="C21" s="399"/>
      <c r="D21" s="399"/>
      <c r="E21" s="400"/>
      <c r="F21" s="11" t="s">
        <v>47</v>
      </c>
      <c r="G21" s="12" t="s">
        <v>48</v>
      </c>
      <c r="H21" s="11" t="s">
        <v>49</v>
      </c>
      <c r="I21" s="12" t="s">
        <v>50</v>
      </c>
      <c r="J21" s="12" t="s">
        <v>21</v>
      </c>
      <c r="L21" s="404"/>
      <c r="M21" s="404"/>
      <c r="N21" s="404"/>
      <c r="O21" s="404"/>
    </row>
    <row r="22" spans="2:15" ht="15.75" thickBot="1">
      <c r="B22" s="391" t="s">
        <v>767</v>
      </c>
      <c r="C22" s="392"/>
      <c r="D22" s="392"/>
      <c r="E22" s="393"/>
      <c r="F22" s="8">
        <v>0.3</v>
      </c>
      <c r="G22" s="8">
        <v>1</v>
      </c>
      <c r="H22" s="8">
        <v>0.3</v>
      </c>
      <c r="I22" s="23">
        <v>6500</v>
      </c>
      <c r="J22" s="14">
        <f>ROUND(H22*I22,0)</f>
        <v>1950</v>
      </c>
    </row>
    <row r="23" spans="2:15" ht="15.75" thickBot="1">
      <c r="B23" s="401"/>
      <c r="C23" s="402"/>
      <c r="D23" s="402"/>
      <c r="E23" s="403"/>
      <c r="F23" s="8"/>
      <c r="G23" s="8"/>
      <c r="H23" s="26"/>
      <c r="I23" s="23"/>
      <c r="J23" s="14"/>
      <c r="L23" s="3"/>
      <c r="N23" s="266"/>
    </row>
    <row r="24" spans="2:15" ht="29.25" customHeight="1" thickBot="1">
      <c r="B24" s="401"/>
      <c r="C24" s="402"/>
      <c r="D24" s="402"/>
      <c r="E24" s="403"/>
      <c r="F24" s="8"/>
      <c r="G24" s="8"/>
      <c r="H24" s="26"/>
      <c r="I24" s="23"/>
      <c r="J24" s="14"/>
      <c r="L24" s="3"/>
    </row>
    <row r="25" spans="2:15" ht="15.75" thickBot="1">
      <c r="B25" s="401"/>
      <c r="C25" s="402"/>
      <c r="D25" s="402"/>
      <c r="E25" s="403"/>
      <c r="F25" s="8"/>
      <c r="G25" s="8"/>
      <c r="H25" s="26"/>
      <c r="I25" s="23"/>
      <c r="J25" s="14"/>
    </row>
    <row r="26" spans="2:15" ht="15.75" thickBot="1">
      <c r="B26" s="420"/>
      <c r="C26" s="402"/>
      <c r="D26" s="402"/>
      <c r="E26" s="403"/>
      <c r="F26" s="8"/>
      <c r="G26" s="8"/>
      <c r="H26" s="26"/>
      <c r="I26" s="23"/>
      <c r="J26" s="14"/>
    </row>
    <row r="27" spans="2:15" ht="15.75" thickBot="1">
      <c r="I27" s="10" t="s">
        <v>41</v>
      </c>
      <c r="J27" s="22">
        <f>SUM(J22:J26)</f>
        <v>1950</v>
      </c>
      <c r="N27" s="30"/>
    </row>
    <row r="28" spans="2:15" ht="15.75" thickBot="1">
      <c r="B28" s="3" t="s">
        <v>31</v>
      </c>
    </row>
    <row r="29" spans="2:15" ht="30.75" thickBot="1">
      <c r="B29" s="398" t="s">
        <v>25</v>
      </c>
      <c r="C29" s="399"/>
      <c r="D29" s="399"/>
      <c r="E29" s="399"/>
      <c r="F29" s="400"/>
      <c r="G29" s="12" t="s">
        <v>32</v>
      </c>
      <c r="H29" s="11" t="s">
        <v>33</v>
      </c>
      <c r="I29" s="12" t="s">
        <v>20</v>
      </c>
      <c r="J29" s="12" t="s">
        <v>21</v>
      </c>
      <c r="L29" s="270"/>
      <c r="M29" s="270"/>
      <c r="N29" s="261"/>
    </row>
    <row r="30" spans="2:15" ht="15.75" thickBot="1">
      <c r="B30" s="391" t="s">
        <v>780</v>
      </c>
      <c r="C30" s="392"/>
      <c r="D30" s="392"/>
      <c r="E30" s="392"/>
      <c r="F30" s="393"/>
      <c r="G30" s="16">
        <v>100000</v>
      </c>
      <c r="H30" s="16">
        <f>G30*1.83</f>
        <v>183000</v>
      </c>
      <c r="I30" s="8">
        <v>60</v>
      </c>
      <c r="J30" s="16">
        <f>ROUND(H30/I30,0)</f>
        <v>3050</v>
      </c>
      <c r="L30" s="30"/>
    </row>
    <row r="31" spans="2:15" ht="15.75" thickBot="1">
      <c r="B31" s="391" t="s">
        <v>52</v>
      </c>
      <c r="C31" s="392"/>
      <c r="D31" s="392"/>
      <c r="E31" s="392"/>
      <c r="F31" s="393"/>
      <c r="G31" s="16">
        <v>65000</v>
      </c>
      <c r="H31" s="16">
        <f>G31*1.83</f>
        <v>118950</v>
      </c>
      <c r="I31" s="8">
        <v>60</v>
      </c>
      <c r="J31" s="16">
        <f>ROUND(H31/I31,0)</f>
        <v>1983</v>
      </c>
      <c r="M31" s="267"/>
    </row>
    <row r="32" spans="2:15" ht="15.75" thickBot="1">
      <c r="B32" s="391" t="s">
        <v>900</v>
      </c>
      <c r="C32" s="392"/>
      <c r="D32" s="392"/>
      <c r="E32" s="392"/>
      <c r="F32" s="393"/>
      <c r="G32" s="16">
        <f>50000</f>
        <v>50000</v>
      </c>
      <c r="H32" s="16">
        <f>G32*1.83</f>
        <v>91500</v>
      </c>
      <c r="I32" s="8">
        <v>60</v>
      </c>
      <c r="J32" s="16">
        <f>ROUND(H32/I32,0)</f>
        <v>1525</v>
      </c>
    </row>
    <row r="33" spans="2:16" ht="15.75" thickBot="1">
      <c r="G33" s="24"/>
      <c r="I33" s="10" t="s">
        <v>41</v>
      </c>
      <c r="J33" s="19">
        <f>SUM(J30:J32)</f>
        <v>6558</v>
      </c>
    </row>
    <row r="34" spans="2:16" ht="15.75" thickBot="1">
      <c r="P34" s="268"/>
    </row>
    <row r="35" spans="2:16" ht="15.75" thickBot="1">
      <c r="I35" s="10" t="s">
        <v>42</v>
      </c>
      <c r="J35" s="28">
        <f>SUM(J11,J19,J27,J33)</f>
        <v>42244</v>
      </c>
      <c r="L35" s="24"/>
    </row>
    <row r="36" spans="2:16" ht="15.75" thickBot="1">
      <c r="B36" s="3" t="s">
        <v>34</v>
      </c>
      <c r="L36" s="30"/>
      <c r="N36" s="269"/>
    </row>
    <row r="37" spans="2:16" ht="15.75" thickBot="1">
      <c r="B37" s="408" t="s">
        <v>25</v>
      </c>
      <c r="C37" s="409"/>
      <c r="D37" s="409"/>
      <c r="E37" s="409"/>
      <c r="F37" s="409"/>
      <c r="G37" s="409"/>
      <c r="H37" s="410"/>
      <c r="I37" s="7" t="s">
        <v>35</v>
      </c>
      <c r="J37" s="7" t="s">
        <v>36</v>
      </c>
    </row>
    <row r="38" spans="2:16" ht="15.75" thickBot="1">
      <c r="B38" s="405" t="s">
        <v>37</v>
      </c>
      <c r="C38" s="406"/>
      <c r="D38" s="406"/>
      <c r="E38" s="406"/>
      <c r="F38" s="406"/>
      <c r="G38" s="406"/>
      <c r="H38" s="407"/>
      <c r="I38" s="20">
        <v>0.25</v>
      </c>
      <c r="J38" s="16">
        <f>ROUND(I38*$J$35,0)</f>
        <v>10561</v>
      </c>
    </row>
    <row r="39" spans="2:16" ht="15.75" thickBot="1">
      <c r="B39" s="405" t="s">
        <v>39</v>
      </c>
      <c r="C39" s="406"/>
      <c r="D39" s="406"/>
      <c r="E39" s="406"/>
      <c r="F39" s="406"/>
      <c r="G39" s="406"/>
      <c r="H39" s="407"/>
      <c r="I39" s="20">
        <v>0.05</v>
      </c>
      <c r="J39" s="16">
        <f>ROUND(I39*$J$35,0)</f>
        <v>2112</v>
      </c>
    </row>
    <row r="40" spans="2:16" ht="15.75" thickBot="1">
      <c r="B40" s="405" t="s">
        <v>38</v>
      </c>
      <c r="C40" s="406"/>
      <c r="D40" s="406"/>
      <c r="E40" s="406"/>
      <c r="F40" s="406"/>
      <c r="G40" s="406"/>
      <c r="H40" s="407"/>
      <c r="I40" s="20"/>
      <c r="J40" s="16">
        <f>ROUND(I40*$J$35,0)</f>
        <v>0</v>
      </c>
    </row>
    <row r="41" spans="2:16" ht="15.75" thickBot="1">
      <c r="B41" s="405" t="s">
        <v>40</v>
      </c>
      <c r="C41" s="406"/>
      <c r="D41" s="406"/>
      <c r="E41" s="406"/>
      <c r="F41" s="406"/>
      <c r="G41" s="406"/>
      <c r="H41" s="407"/>
      <c r="I41" s="20">
        <f>SUM(I38:I40)</f>
        <v>0.3</v>
      </c>
      <c r="J41" s="16">
        <f>ROUND(I41*$J$35,0)</f>
        <v>12673</v>
      </c>
    </row>
    <row r="42" spans="2:16" ht="15.75" thickBot="1">
      <c r="H42" s="10" t="s">
        <v>41</v>
      </c>
      <c r="I42" s="20">
        <f>I41</f>
        <v>0.3</v>
      </c>
      <c r="J42" s="16">
        <f>J41</f>
        <v>12673</v>
      </c>
    </row>
    <row r="43" spans="2:16" ht="15.75" thickBot="1"/>
    <row r="44" spans="2:16" ht="15.75" thickBot="1">
      <c r="I44" s="10" t="s">
        <v>43</v>
      </c>
      <c r="J44" s="19">
        <f>ROUND(SUM(J35,J42),0)</f>
        <v>54917</v>
      </c>
      <c r="L44" s="30"/>
    </row>
  </sheetData>
  <mergeCells count="29">
    <mergeCell ref="B17:F17"/>
    <mergeCell ref="C2:I2"/>
    <mergeCell ref="C3:I3"/>
    <mergeCell ref="B6:E6"/>
    <mergeCell ref="B7:E7"/>
    <mergeCell ref="B8:E8"/>
    <mergeCell ref="B9:E9"/>
    <mergeCell ref="B10:E10"/>
    <mergeCell ref="B13:F13"/>
    <mergeCell ref="B14:F14"/>
    <mergeCell ref="B15:F15"/>
    <mergeCell ref="B16:F16"/>
    <mergeCell ref="B32:F32"/>
    <mergeCell ref="B18:F18"/>
    <mergeCell ref="B21:E21"/>
    <mergeCell ref="L21:O21"/>
    <mergeCell ref="B22:E22"/>
    <mergeCell ref="B23:E23"/>
    <mergeCell ref="B24:E24"/>
    <mergeCell ref="B25:E25"/>
    <mergeCell ref="B26:E26"/>
    <mergeCell ref="B29:F29"/>
    <mergeCell ref="B30:F30"/>
    <mergeCell ref="B31:F31"/>
    <mergeCell ref="B37:H37"/>
    <mergeCell ref="B38:H38"/>
    <mergeCell ref="B39:H39"/>
    <mergeCell ref="B40:H40"/>
    <mergeCell ref="B41:H41"/>
  </mergeCells>
  <pageMargins left="0.7" right="0.7" top="0.75" bottom="0.75" header="0.3" footer="0.3"/>
  <pageSetup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44"/>
  <sheetViews>
    <sheetView topLeftCell="A22" zoomScale="85" zoomScaleNormal="85" workbookViewId="0">
      <selection activeCell="L33" sqref="L33"/>
    </sheetView>
  </sheetViews>
  <sheetFormatPr baseColWidth="10" defaultRowHeight="15"/>
  <cols>
    <col min="5" max="5" width="14" customWidth="1"/>
    <col min="6" max="6" width="12.5703125" customWidth="1"/>
    <col min="7" max="7" width="13.28515625" customWidth="1"/>
    <col min="8" max="8" width="16.28515625" customWidth="1"/>
    <col min="9" max="9" width="12.85546875" customWidth="1"/>
    <col min="10" max="10" width="14.85546875" customWidth="1"/>
    <col min="11" max="11" width="13.140625" bestFit="1" customWidth="1"/>
    <col min="12" max="12" width="14.7109375" customWidth="1"/>
    <col min="13" max="13" width="16" customWidth="1"/>
    <col min="14" max="14" width="18" customWidth="1"/>
  </cols>
  <sheetData>
    <row r="1" spans="1:14" ht="15.75" thickBot="1">
      <c r="A1" t="s">
        <v>778</v>
      </c>
    </row>
    <row r="2" spans="1:14" ht="15.75" thickBot="1">
      <c r="B2" s="7" t="s">
        <v>0</v>
      </c>
      <c r="C2" s="394" t="s">
        <v>13</v>
      </c>
      <c r="D2" s="394"/>
      <c r="E2" s="394"/>
      <c r="F2" s="394"/>
      <c r="G2" s="394"/>
      <c r="H2" s="394"/>
      <c r="I2" s="394"/>
      <c r="J2" s="7" t="s">
        <v>2</v>
      </c>
    </row>
    <row r="3" spans="1:14" ht="69.75" customHeight="1" thickBot="1">
      <c r="B3" s="13">
        <f>PRESUPUESTO!A29</f>
        <v>7.5</v>
      </c>
      <c r="C3" s="395" t="str">
        <f>PRESUPUESTO!B29</f>
        <v>Remplazo de correas de madera  de 2" x 1" x 3m para estructura de cubierta ; incluye elementos de fijacion y todo lo necesario para su correcto funcionamiento.</v>
      </c>
      <c r="D3" s="395"/>
      <c r="E3" s="395"/>
      <c r="F3" s="395"/>
      <c r="G3" s="395"/>
      <c r="H3" s="395"/>
      <c r="I3" s="395"/>
      <c r="J3" s="13" t="s">
        <v>225</v>
      </c>
    </row>
    <row r="5" spans="1:14" ht="15.75" thickBot="1">
      <c r="B5" s="3" t="s">
        <v>26</v>
      </c>
    </row>
    <row r="6" spans="1:14" ht="15.75" thickBot="1">
      <c r="B6" s="396" t="s">
        <v>25</v>
      </c>
      <c r="C6" s="396"/>
      <c r="D6" s="396"/>
      <c r="E6" s="396"/>
      <c r="F6" s="12" t="s">
        <v>23</v>
      </c>
      <c r="G6" s="12" t="s">
        <v>24</v>
      </c>
      <c r="H6" s="12" t="s">
        <v>22</v>
      </c>
      <c r="I6" s="12" t="s">
        <v>20</v>
      </c>
      <c r="J6" s="12" t="s">
        <v>21</v>
      </c>
    </row>
    <row r="7" spans="1:14" ht="15.75" thickBot="1">
      <c r="B7" s="391"/>
      <c r="C7" s="392"/>
      <c r="D7" s="392"/>
      <c r="E7" s="393"/>
      <c r="F7" s="8"/>
      <c r="G7" s="8"/>
      <c r="H7" s="15"/>
      <c r="I7" s="9"/>
      <c r="J7" s="16"/>
    </row>
    <row r="8" spans="1:14" ht="15.75" thickBot="1">
      <c r="B8" s="391"/>
      <c r="C8" s="392"/>
      <c r="D8" s="392"/>
      <c r="E8" s="393"/>
      <c r="F8" s="8"/>
      <c r="G8" s="8"/>
      <c r="H8" s="27"/>
      <c r="I8" s="9"/>
      <c r="J8" s="16"/>
      <c r="L8" s="24"/>
      <c r="N8" s="24"/>
    </row>
    <row r="9" spans="1:14" ht="15.75" thickBot="1">
      <c r="B9" s="391" t="s">
        <v>786</v>
      </c>
      <c r="C9" s="392"/>
      <c r="D9" s="392"/>
      <c r="E9" s="393"/>
      <c r="F9" s="8"/>
      <c r="G9" s="8"/>
      <c r="H9" s="15">
        <f>J33</f>
        <v>3027</v>
      </c>
      <c r="I9" s="9">
        <v>0.1</v>
      </c>
      <c r="J9" s="16">
        <f>H9*I9</f>
        <v>302.7</v>
      </c>
    </row>
    <row r="10" spans="1:14" ht="15.75" thickBot="1">
      <c r="B10" s="391"/>
      <c r="C10" s="392"/>
      <c r="D10" s="392"/>
      <c r="E10" s="393"/>
      <c r="F10" s="8"/>
      <c r="G10" s="8"/>
      <c r="H10" s="27"/>
      <c r="I10" s="9"/>
      <c r="J10" s="16"/>
      <c r="L10" s="24"/>
      <c r="N10" s="24"/>
    </row>
    <row r="11" spans="1:14" ht="15.75" thickBot="1">
      <c r="I11" s="10" t="s">
        <v>41</v>
      </c>
      <c r="J11" s="17">
        <f>ROUND(SUM(J7:J9),0)</f>
        <v>303</v>
      </c>
    </row>
    <row r="12" spans="1:14" ht="15.75" thickBot="1">
      <c r="B12" s="3" t="s">
        <v>27</v>
      </c>
    </row>
    <row r="13" spans="1:14" ht="15.75" thickBot="1">
      <c r="B13" s="396" t="s">
        <v>25</v>
      </c>
      <c r="C13" s="396"/>
      <c r="D13" s="396"/>
      <c r="E13" s="396"/>
      <c r="F13" s="396"/>
      <c r="G13" s="12" t="s">
        <v>28</v>
      </c>
      <c r="H13" s="12" t="s">
        <v>29</v>
      </c>
      <c r="I13" s="12" t="s">
        <v>30</v>
      </c>
      <c r="J13" s="12" t="s">
        <v>21</v>
      </c>
    </row>
    <row r="14" spans="1:14" ht="15.75" thickBot="1">
      <c r="B14" s="418" t="str">
        <f>'INSUMOS MATERIALES'!B65</f>
        <v xml:space="preserve"> correas de madera  de 2" x 1" x 3m para estructura de cubierta</v>
      </c>
      <c r="C14" s="416"/>
      <c r="D14" s="416"/>
      <c r="E14" s="416"/>
      <c r="F14" s="417"/>
      <c r="G14" s="317" t="str">
        <f>'INSUMOS MATERIALES'!C65</f>
        <v>UN</v>
      </c>
      <c r="H14" s="26">
        <v>0.3</v>
      </c>
      <c r="I14" s="23">
        <f>'INSUMOS MATERIALES'!D65</f>
        <v>14000</v>
      </c>
      <c r="J14" s="14">
        <f>ROUND(H14*I14,0)</f>
        <v>4200</v>
      </c>
    </row>
    <row r="15" spans="1:14" ht="15.75" customHeight="1" thickBot="1">
      <c r="B15" s="415" t="str">
        <f>'INSUMOS MATERIALES'!B41</f>
        <v>CLAVOS COMUNES 1½ A 5"</v>
      </c>
      <c r="C15" s="392"/>
      <c r="D15" s="392"/>
      <c r="E15" s="392"/>
      <c r="F15" s="393"/>
      <c r="G15" s="18" t="s">
        <v>256</v>
      </c>
      <c r="H15" s="25">
        <v>0.3</v>
      </c>
      <c r="I15" s="14">
        <f>'INSUMOS MATERIALES'!D41</f>
        <v>3600</v>
      </c>
      <c r="J15" s="14">
        <f t="shared" ref="J15" si="0">ROUND(H15*I15,0)</f>
        <v>1080</v>
      </c>
    </row>
    <row r="16" spans="1:14" ht="15.75" customHeight="1" thickBot="1">
      <c r="B16" s="397"/>
      <c r="C16" s="413"/>
      <c r="D16" s="413"/>
      <c r="E16" s="413"/>
      <c r="F16" s="414"/>
      <c r="G16" s="18"/>
      <c r="H16" s="26"/>
      <c r="I16" s="14"/>
      <c r="J16" s="14"/>
    </row>
    <row r="17" spans="2:15" ht="34.9" customHeight="1" thickBot="1">
      <c r="B17" s="401"/>
      <c r="C17" s="416"/>
      <c r="D17" s="416"/>
      <c r="E17" s="416"/>
      <c r="F17" s="417"/>
      <c r="G17" s="18"/>
      <c r="H17" s="26"/>
      <c r="I17" s="23"/>
      <c r="J17" s="14"/>
    </row>
    <row r="18" spans="2:15" ht="15.75" thickBot="1">
      <c r="B18" s="401"/>
      <c r="C18" s="416"/>
      <c r="D18" s="416"/>
      <c r="E18" s="416"/>
      <c r="F18" s="417"/>
      <c r="G18" s="18"/>
      <c r="H18" s="26"/>
      <c r="I18" s="23"/>
      <c r="J18" s="14"/>
    </row>
    <row r="19" spans="2:15" ht="15.75" thickBot="1">
      <c r="I19" s="10" t="s">
        <v>41</v>
      </c>
      <c r="J19" s="22">
        <f>ROUND(SUM(J14:J18),0)</f>
        <v>5280</v>
      </c>
    </row>
    <row r="20" spans="2:15" ht="15.75" thickBot="1">
      <c r="B20" s="3" t="s">
        <v>46</v>
      </c>
      <c r="I20" s="10"/>
      <c r="J20" s="21"/>
    </row>
    <row r="21" spans="2:15" ht="30.75" thickBot="1">
      <c r="B21" s="398" t="s">
        <v>25</v>
      </c>
      <c r="C21" s="399"/>
      <c r="D21" s="399"/>
      <c r="E21" s="400"/>
      <c r="F21" s="11" t="s">
        <v>47</v>
      </c>
      <c r="G21" s="12" t="s">
        <v>48</v>
      </c>
      <c r="H21" s="11" t="s">
        <v>49</v>
      </c>
      <c r="I21" s="12" t="s">
        <v>50</v>
      </c>
      <c r="J21" s="12" t="s">
        <v>21</v>
      </c>
      <c r="L21" s="404"/>
      <c r="M21" s="404"/>
      <c r="N21" s="404"/>
      <c r="O21" s="404"/>
    </row>
    <row r="22" spans="2:15" ht="15.75" thickBot="1">
      <c r="B22" s="391" t="s">
        <v>767</v>
      </c>
      <c r="C22" s="392"/>
      <c r="D22" s="392"/>
      <c r="E22" s="393"/>
      <c r="F22" s="8">
        <v>0.3</v>
      </c>
      <c r="G22" s="8">
        <v>1</v>
      </c>
      <c r="H22" s="8">
        <v>0.3</v>
      </c>
      <c r="I22" s="23">
        <v>6500</v>
      </c>
      <c r="J22" s="14">
        <f>ROUND(H22*I22,0)</f>
        <v>1950</v>
      </c>
    </row>
    <row r="23" spans="2:15" ht="15.75" thickBot="1">
      <c r="B23" s="401"/>
      <c r="C23" s="402"/>
      <c r="D23" s="402"/>
      <c r="E23" s="403"/>
      <c r="F23" s="8"/>
      <c r="G23" s="8"/>
      <c r="H23" s="26"/>
      <c r="I23" s="23"/>
      <c r="J23" s="14"/>
      <c r="L23" s="3"/>
      <c r="N23" s="266"/>
    </row>
    <row r="24" spans="2:15" ht="29.25" customHeight="1" thickBot="1">
      <c r="B24" s="401"/>
      <c r="C24" s="402"/>
      <c r="D24" s="402"/>
      <c r="E24" s="403"/>
      <c r="F24" s="8"/>
      <c r="G24" s="8"/>
      <c r="H24" s="26"/>
      <c r="I24" s="23"/>
      <c r="J24" s="14"/>
      <c r="L24" s="3"/>
    </row>
    <row r="25" spans="2:15" ht="15.75" thickBot="1">
      <c r="B25" s="401"/>
      <c r="C25" s="402"/>
      <c r="D25" s="402"/>
      <c r="E25" s="403"/>
      <c r="F25" s="8"/>
      <c r="G25" s="8"/>
      <c r="H25" s="26"/>
      <c r="I25" s="23"/>
      <c r="J25" s="14"/>
    </row>
    <row r="26" spans="2:15" ht="15.75" thickBot="1">
      <c r="B26" s="420"/>
      <c r="C26" s="402"/>
      <c r="D26" s="402"/>
      <c r="E26" s="403"/>
      <c r="F26" s="8"/>
      <c r="G26" s="8"/>
      <c r="H26" s="26"/>
      <c r="I26" s="23"/>
      <c r="J26" s="14"/>
    </row>
    <row r="27" spans="2:15" ht="15.75" thickBot="1">
      <c r="I27" s="10" t="s">
        <v>41</v>
      </c>
      <c r="J27" s="22">
        <f>SUM(J22:J26)</f>
        <v>1950</v>
      </c>
      <c r="N27" s="30"/>
    </row>
    <row r="28" spans="2:15" ht="15.75" thickBot="1">
      <c r="B28" s="3" t="s">
        <v>31</v>
      </c>
    </row>
    <row r="29" spans="2:15" ht="30.75" thickBot="1">
      <c r="B29" s="398" t="s">
        <v>25</v>
      </c>
      <c r="C29" s="399"/>
      <c r="D29" s="399"/>
      <c r="E29" s="399"/>
      <c r="F29" s="400"/>
      <c r="G29" s="12" t="s">
        <v>32</v>
      </c>
      <c r="H29" s="11" t="s">
        <v>33</v>
      </c>
      <c r="I29" s="12" t="s">
        <v>20</v>
      </c>
      <c r="J29" s="12" t="s">
        <v>21</v>
      </c>
      <c r="L29" s="270"/>
      <c r="M29" s="270"/>
      <c r="N29" s="261"/>
    </row>
    <row r="30" spans="2:15" ht="15.75" thickBot="1">
      <c r="B30" s="391" t="s">
        <v>780</v>
      </c>
      <c r="C30" s="392"/>
      <c r="D30" s="392"/>
      <c r="E30" s="392"/>
      <c r="F30" s="393"/>
      <c r="G30" s="16">
        <v>100000</v>
      </c>
      <c r="H30" s="16">
        <f>G30*1.83</f>
        <v>183000</v>
      </c>
      <c r="I30" s="8">
        <v>130</v>
      </c>
      <c r="J30" s="16">
        <f>ROUND(H30/I30,0)</f>
        <v>1408</v>
      </c>
      <c r="L30" s="30"/>
    </row>
    <row r="31" spans="2:15" ht="15.75" thickBot="1">
      <c r="B31" s="391" t="s">
        <v>52</v>
      </c>
      <c r="C31" s="392"/>
      <c r="D31" s="392"/>
      <c r="E31" s="392"/>
      <c r="F31" s="393"/>
      <c r="G31" s="16">
        <v>65000</v>
      </c>
      <c r="H31" s="16">
        <f>G31*1.83</f>
        <v>118950</v>
      </c>
      <c r="I31" s="8">
        <v>130</v>
      </c>
      <c r="J31" s="16">
        <f>ROUND(H31/I31,0)</f>
        <v>915</v>
      </c>
      <c r="M31" s="267"/>
    </row>
    <row r="32" spans="2:15" ht="15.75" thickBot="1">
      <c r="B32" s="391" t="s">
        <v>900</v>
      </c>
      <c r="C32" s="392"/>
      <c r="D32" s="392"/>
      <c r="E32" s="392"/>
      <c r="F32" s="393"/>
      <c r="G32" s="16">
        <f>50000</f>
        <v>50000</v>
      </c>
      <c r="H32" s="16">
        <f>G32*1.83</f>
        <v>91500</v>
      </c>
      <c r="I32" s="8">
        <v>130</v>
      </c>
      <c r="J32" s="16">
        <f>ROUND(H32/I32,0)</f>
        <v>704</v>
      </c>
    </row>
    <row r="33" spans="2:16" ht="15.75" thickBot="1">
      <c r="G33" s="24"/>
      <c r="I33" s="10" t="s">
        <v>41</v>
      </c>
      <c r="J33" s="19">
        <f>SUM(J30:J32)</f>
        <v>3027</v>
      </c>
    </row>
    <row r="34" spans="2:16" ht="15.75" thickBot="1">
      <c r="P34" s="268"/>
    </row>
    <row r="35" spans="2:16" ht="15.75" thickBot="1">
      <c r="I35" s="10" t="s">
        <v>42</v>
      </c>
      <c r="J35" s="28">
        <f>SUM(J11,J19,J27,J33)</f>
        <v>10560</v>
      </c>
      <c r="L35" s="24"/>
    </row>
    <row r="36" spans="2:16" ht="15.75" thickBot="1">
      <c r="B36" s="3" t="s">
        <v>34</v>
      </c>
      <c r="L36" s="30"/>
      <c r="N36" s="269"/>
    </row>
    <row r="37" spans="2:16" ht="15.75" thickBot="1">
      <c r="B37" s="408" t="s">
        <v>25</v>
      </c>
      <c r="C37" s="409"/>
      <c r="D37" s="409"/>
      <c r="E37" s="409"/>
      <c r="F37" s="409"/>
      <c r="G37" s="409"/>
      <c r="H37" s="410"/>
      <c r="I37" s="7" t="s">
        <v>35</v>
      </c>
      <c r="J37" s="7" t="s">
        <v>36</v>
      </c>
    </row>
    <row r="38" spans="2:16" ht="15.75" thickBot="1">
      <c r="B38" s="405" t="s">
        <v>37</v>
      </c>
      <c r="C38" s="406"/>
      <c r="D38" s="406"/>
      <c r="E38" s="406"/>
      <c r="F38" s="406"/>
      <c r="G38" s="406"/>
      <c r="H38" s="407"/>
      <c r="I38" s="20">
        <v>0.25</v>
      </c>
      <c r="J38" s="16">
        <f>ROUND(I38*$J$35,0)</f>
        <v>2640</v>
      </c>
    </row>
    <row r="39" spans="2:16" ht="15.75" thickBot="1">
      <c r="B39" s="405" t="s">
        <v>39</v>
      </c>
      <c r="C39" s="406"/>
      <c r="D39" s="406"/>
      <c r="E39" s="406"/>
      <c r="F39" s="406"/>
      <c r="G39" s="406"/>
      <c r="H39" s="407"/>
      <c r="I39" s="20">
        <v>0.05</v>
      </c>
      <c r="J39" s="16">
        <f>ROUND(I39*$J$35,0)</f>
        <v>528</v>
      </c>
    </row>
    <row r="40" spans="2:16" ht="15.75" thickBot="1">
      <c r="B40" s="405" t="s">
        <v>38</v>
      </c>
      <c r="C40" s="406"/>
      <c r="D40" s="406"/>
      <c r="E40" s="406"/>
      <c r="F40" s="406"/>
      <c r="G40" s="406"/>
      <c r="H40" s="407"/>
      <c r="I40" s="20"/>
      <c r="J40" s="16">
        <f>ROUND(I40*$J$35,0)</f>
        <v>0</v>
      </c>
    </row>
    <row r="41" spans="2:16" ht="15.75" thickBot="1">
      <c r="B41" s="405" t="s">
        <v>40</v>
      </c>
      <c r="C41" s="406"/>
      <c r="D41" s="406"/>
      <c r="E41" s="406"/>
      <c r="F41" s="406"/>
      <c r="G41" s="406"/>
      <c r="H41" s="407"/>
      <c r="I41" s="20">
        <f>SUM(I38:I40)</f>
        <v>0.3</v>
      </c>
      <c r="J41" s="16">
        <f>ROUND(I41*$J$35,0)</f>
        <v>3168</v>
      </c>
    </row>
    <row r="42" spans="2:16" ht="15.75" thickBot="1">
      <c r="H42" s="10" t="s">
        <v>41</v>
      </c>
      <c r="I42" s="20">
        <f>I41</f>
        <v>0.3</v>
      </c>
      <c r="J42" s="16">
        <f>J41</f>
        <v>3168</v>
      </c>
    </row>
    <row r="43" spans="2:16" ht="15.75" thickBot="1"/>
    <row r="44" spans="2:16" ht="15.75" thickBot="1">
      <c r="I44" s="10" t="s">
        <v>43</v>
      </c>
      <c r="J44" s="19">
        <f>ROUND(SUM(J35,J42),0)</f>
        <v>13728</v>
      </c>
      <c r="L44" s="30"/>
    </row>
  </sheetData>
  <mergeCells count="29">
    <mergeCell ref="B17:F17"/>
    <mergeCell ref="C2:I2"/>
    <mergeCell ref="C3:I3"/>
    <mergeCell ref="B6:E6"/>
    <mergeCell ref="B7:E7"/>
    <mergeCell ref="B8:E8"/>
    <mergeCell ref="B9:E9"/>
    <mergeCell ref="B10:E10"/>
    <mergeCell ref="B13:F13"/>
    <mergeCell ref="B14:F14"/>
    <mergeCell ref="B15:F15"/>
    <mergeCell ref="B16:F16"/>
    <mergeCell ref="B32:F32"/>
    <mergeCell ref="B18:F18"/>
    <mergeCell ref="B21:E21"/>
    <mergeCell ref="L21:O21"/>
    <mergeCell ref="B22:E22"/>
    <mergeCell ref="B23:E23"/>
    <mergeCell ref="B24:E24"/>
    <mergeCell ref="B25:E25"/>
    <mergeCell ref="B26:E26"/>
    <mergeCell ref="B29:F29"/>
    <mergeCell ref="B30:F30"/>
    <mergeCell ref="B31:F31"/>
    <mergeCell ref="B37:H37"/>
    <mergeCell ref="B38:H38"/>
    <mergeCell ref="B39:H39"/>
    <mergeCell ref="B40:H40"/>
    <mergeCell ref="B41:H41"/>
  </mergeCells>
  <pageMargins left="0.7" right="0.7" top="0.75" bottom="0.75" header="0.3" footer="0.3"/>
  <pageSetup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N41"/>
  <sheetViews>
    <sheetView topLeftCell="A10" workbookViewId="0"/>
  </sheetViews>
  <sheetFormatPr baseColWidth="10" defaultRowHeight="15"/>
  <cols>
    <col min="5" max="5" width="14" customWidth="1"/>
    <col min="6" max="6" width="12.5703125" customWidth="1"/>
    <col min="8" max="8" width="16.28515625" customWidth="1"/>
    <col min="9" max="9" width="12.85546875" customWidth="1"/>
    <col min="10" max="12" width="13.140625" bestFit="1" customWidth="1"/>
    <col min="14" max="14" width="13.140625" bestFit="1" customWidth="1"/>
  </cols>
  <sheetData>
    <row r="1" spans="2:14" ht="15.75" thickBot="1"/>
    <row r="2" spans="2:14" ht="15.75" thickBot="1">
      <c r="B2" s="7" t="s">
        <v>0</v>
      </c>
      <c r="C2" s="394" t="s">
        <v>13</v>
      </c>
      <c r="D2" s="394"/>
      <c r="E2" s="394"/>
      <c r="F2" s="394"/>
      <c r="G2" s="394"/>
      <c r="H2" s="394"/>
      <c r="I2" s="394"/>
      <c r="J2" s="7" t="s">
        <v>2</v>
      </c>
    </row>
    <row r="3" spans="2:14" ht="69.75" customHeight="1" thickBot="1">
      <c r="B3" s="13">
        <f>PRESUPUESTO!A31</f>
        <v>8.1</v>
      </c>
      <c r="C3" s="395" t="str">
        <f>PRESUPUESTO!B31</f>
        <v>Pintura en esmalte para proteccion de  elementos de madera del puente (alfardas, vigas principales, vigas secundarias, pasamanos, listones verticales, y estructura de cubierta)</v>
      </c>
      <c r="D3" s="395"/>
      <c r="E3" s="395"/>
      <c r="F3" s="395"/>
      <c r="G3" s="395"/>
      <c r="H3" s="395"/>
      <c r="I3" s="395"/>
      <c r="J3" s="13" t="s">
        <v>779</v>
      </c>
    </row>
    <row r="5" spans="2:14" ht="15.75" thickBot="1">
      <c r="B5" s="3" t="s">
        <v>26</v>
      </c>
    </row>
    <row r="6" spans="2:14" ht="15.75" thickBot="1">
      <c r="B6" s="396" t="s">
        <v>25</v>
      </c>
      <c r="C6" s="396"/>
      <c r="D6" s="396"/>
      <c r="E6" s="396"/>
      <c r="F6" s="12" t="s">
        <v>23</v>
      </c>
      <c r="G6" s="12" t="s">
        <v>24</v>
      </c>
      <c r="H6" s="12" t="s">
        <v>22</v>
      </c>
      <c r="I6" s="12" t="s">
        <v>20</v>
      </c>
      <c r="J6" s="12" t="s">
        <v>21</v>
      </c>
    </row>
    <row r="7" spans="2:14" ht="15.75" thickBot="1">
      <c r="B7" s="397"/>
      <c r="C7" s="392"/>
      <c r="D7" s="392"/>
      <c r="E7" s="393"/>
      <c r="F7" s="8"/>
      <c r="G7" s="8"/>
      <c r="H7" s="15"/>
      <c r="I7" s="9"/>
      <c r="J7" s="16"/>
    </row>
    <row r="8" spans="2:14" ht="15.75" thickBot="1">
      <c r="B8" s="391"/>
      <c r="C8" s="392"/>
      <c r="D8" s="392"/>
      <c r="E8" s="393"/>
      <c r="F8" s="8"/>
      <c r="G8" s="8"/>
      <c r="H8" s="15"/>
      <c r="I8" s="9"/>
      <c r="J8" s="16"/>
    </row>
    <row r="9" spans="2:14" ht="15.75" thickBot="1">
      <c r="B9" s="391" t="s">
        <v>44</v>
      </c>
      <c r="C9" s="392"/>
      <c r="D9" s="392"/>
      <c r="E9" s="393"/>
      <c r="F9" s="8"/>
      <c r="G9" s="8"/>
      <c r="H9" s="27">
        <f>IFERROR(J30,J30)</f>
        <v>755</v>
      </c>
      <c r="I9" s="9">
        <v>0.1</v>
      </c>
      <c r="J9" s="16">
        <f>ROUND(H9*I9,0)</f>
        <v>76</v>
      </c>
      <c r="L9" s="24"/>
      <c r="N9" s="24"/>
    </row>
    <row r="10" spans="2:14" ht="15.75" thickBot="1">
      <c r="I10" s="10" t="s">
        <v>41</v>
      </c>
      <c r="J10" s="17">
        <f>ROUND(SUM(J7:J9),0)</f>
        <v>76</v>
      </c>
    </row>
    <row r="11" spans="2:14" ht="15.75" thickBot="1">
      <c r="B11" s="3" t="s">
        <v>27</v>
      </c>
    </row>
    <row r="12" spans="2:14" ht="15.75" thickBot="1">
      <c r="B12" s="396" t="s">
        <v>25</v>
      </c>
      <c r="C12" s="396"/>
      <c r="D12" s="396"/>
      <c r="E12" s="396"/>
      <c r="F12" s="396"/>
      <c r="G12" s="12" t="s">
        <v>28</v>
      </c>
      <c r="H12" s="12" t="s">
        <v>29</v>
      </c>
      <c r="I12" s="12" t="s">
        <v>30</v>
      </c>
      <c r="J12" s="12" t="s">
        <v>21</v>
      </c>
    </row>
    <row r="13" spans="2:14" ht="15.75" thickBot="1">
      <c r="B13" s="391" t="s">
        <v>908</v>
      </c>
      <c r="C13" s="392"/>
      <c r="D13" s="392"/>
      <c r="E13" s="392"/>
      <c r="F13" s="393"/>
      <c r="G13" s="18" t="s">
        <v>779</v>
      </c>
      <c r="H13">
        <v>0.03</v>
      </c>
      <c r="I13" s="265">
        <f>'INSUMOS MATERIALES'!D68</f>
        <v>180000</v>
      </c>
      <c r="J13" s="14">
        <f>ROUND(H13*I13,0)</f>
        <v>5400</v>
      </c>
    </row>
    <row r="14" spans="2:14" ht="15.75" thickBot="1">
      <c r="B14" s="391"/>
      <c r="C14" s="392"/>
      <c r="D14" s="392"/>
      <c r="E14" s="392"/>
      <c r="F14" s="393"/>
      <c r="G14" s="18"/>
      <c r="H14" s="8"/>
      <c r="I14" s="14"/>
      <c r="J14" s="14"/>
    </row>
    <row r="15" spans="2:14" ht="15.75" thickBot="1">
      <c r="B15" s="391"/>
      <c r="C15" s="392"/>
      <c r="D15" s="392"/>
      <c r="E15" s="392"/>
      <c r="F15" s="393"/>
      <c r="G15" s="18"/>
      <c r="H15" s="8"/>
      <c r="I15" s="14"/>
      <c r="J15" s="14"/>
    </row>
    <row r="16" spans="2:14" ht="15.75" thickBot="1">
      <c r="B16" s="391"/>
      <c r="C16" s="392"/>
      <c r="D16" s="392"/>
      <c r="E16" s="392"/>
      <c r="F16" s="393"/>
      <c r="G16" s="18"/>
      <c r="H16" s="8"/>
      <c r="I16" s="14"/>
      <c r="J16" s="14"/>
    </row>
    <row r="17" spans="2:12" ht="15.75" thickBot="1">
      <c r="B17" s="391"/>
      <c r="C17" s="392"/>
      <c r="D17" s="392"/>
      <c r="E17" s="392"/>
      <c r="F17" s="393"/>
      <c r="G17" s="18"/>
      <c r="H17" s="8"/>
      <c r="I17" s="14"/>
      <c r="J17" s="14"/>
    </row>
    <row r="18" spans="2:12" ht="15.75" thickBot="1">
      <c r="I18" s="10" t="s">
        <v>41</v>
      </c>
      <c r="J18" s="22">
        <f>ROUND(SUM(J13:J17),0)</f>
        <v>5400</v>
      </c>
    </row>
    <row r="19" spans="2:12" ht="15.75" thickBot="1">
      <c r="B19" s="3" t="s">
        <v>46</v>
      </c>
      <c r="I19" s="10"/>
      <c r="J19" s="21"/>
    </row>
    <row r="20" spans="2:12" ht="30.75" thickBot="1">
      <c r="B20" s="398" t="s">
        <v>25</v>
      </c>
      <c r="C20" s="399"/>
      <c r="D20" s="399"/>
      <c r="E20" s="400"/>
      <c r="F20" s="11" t="s">
        <v>47</v>
      </c>
      <c r="G20" s="12" t="s">
        <v>48</v>
      </c>
      <c r="H20" s="11" t="s">
        <v>49</v>
      </c>
      <c r="I20" s="12" t="s">
        <v>50</v>
      </c>
      <c r="J20" s="12" t="s">
        <v>21</v>
      </c>
    </row>
    <row r="21" spans="2:12" ht="15.75" thickBot="1">
      <c r="B21" s="391"/>
      <c r="C21" s="392"/>
      <c r="D21" s="392"/>
      <c r="E21" s="393"/>
      <c r="F21" s="8"/>
      <c r="G21" s="8"/>
      <c r="H21" s="8"/>
      <c r="I21" s="23"/>
      <c r="J21" s="14"/>
    </row>
    <row r="22" spans="2:12" ht="15.75" thickBot="1">
      <c r="B22" s="391" t="s">
        <v>787</v>
      </c>
      <c r="C22" s="392"/>
      <c r="D22" s="392"/>
      <c r="E22" s="393"/>
      <c r="F22" s="8">
        <v>1E-3</v>
      </c>
      <c r="G22" s="8">
        <v>180</v>
      </c>
      <c r="H22" s="8">
        <f>F22*G22</f>
        <v>0.18</v>
      </c>
      <c r="I22" s="23">
        <v>1200</v>
      </c>
      <c r="J22" s="14">
        <f>ROUND(H22*I22,0)</f>
        <v>216</v>
      </c>
    </row>
    <row r="23" spans="2:12" ht="15.75" thickBot="1">
      <c r="B23" s="391"/>
      <c r="C23" s="392"/>
      <c r="D23" s="392"/>
      <c r="E23" s="393"/>
      <c r="F23" s="8"/>
      <c r="G23" s="8"/>
      <c r="H23" s="8"/>
      <c r="I23" s="23"/>
      <c r="J23" s="14">
        <f>ROUND(H23*I23,0)</f>
        <v>0</v>
      </c>
    </row>
    <row r="24" spans="2:12" ht="15.75" thickBot="1">
      <c r="I24" s="10" t="s">
        <v>41</v>
      </c>
      <c r="J24" s="22">
        <f>SUM(J21:J23)</f>
        <v>216</v>
      </c>
    </row>
    <row r="25" spans="2:12" ht="15.75" thickBot="1">
      <c r="B25" s="3" t="s">
        <v>31</v>
      </c>
    </row>
    <row r="26" spans="2:12" ht="30.75" thickBot="1">
      <c r="B26" s="398" t="s">
        <v>25</v>
      </c>
      <c r="C26" s="399"/>
      <c r="D26" s="399"/>
      <c r="E26" s="399"/>
      <c r="F26" s="400"/>
      <c r="G26" s="12" t="s">
        <v>32</v>
      </c>
      <c r="H26" s="11" t="s">
        <v>33</v>
      </c>
      <c r="I26" s="12" t="s">
        <v>20</v>
      </c>
      <c r="J26" s="12" t="s">
        <v>21</v>
      </c>
    </row>
    <row r="27" spans="2:12" ht="15.75" thickBot="1">
      <c r="B27" s="391" t="s">
        <v>780</v>
      </c>
      <c r="C27" s="392"/>
      <c r="D27" s="392"/>
      <c r="E27" s="392"/>
      <c r="F27" s="393"/>
      <c r="G27" s="16">
        <v>100000</v>
      </c>
      <c r="H27" s="16">
        <f>G27*1.83</f>
        <v>183000</v>
      </c>
      <c r="I27" s="8">
        <v>400</v>
      </c>
      <c r="J27" s="16">
        <f>ROUND(H27/I27,0)</f>
        <v>458</v>
      </c>
    </row>
    <row r="28" spans="2:12" ht="15.75" thickBot="1">
      <c r="B28" s="391" t="s">
        <v>52</v>
      </c>
      <c r="C28" s="392"/>
      <c r="D28" s="392"/>
      <c r="E28" s="392"/>
      <c r="F28" s="393"/>
      <c r="G28" s="16">
        <v>65000</v>
      </c>
      <c r="H28" s="16">
        <f>G28*1.83</f>
        <v>118950</v>
      </c>
      <c r="I28" s="8">
        <v>400</v>
      </c>
      <c r="J28" s="16">
        <f>ROUND(H28/I28,0)</f>
        <v>297</v>
      </c>
    </row>
    <row r="29" spans="2:12" ht="15.75" thickBot="1">
      <c r="B29" s="391"/>
      <c r="C29" s="392"/>
      <c r="D29" s="392"/>
      <c r="E29" s="392"/>
      <c r="F29" s="393"/>
      <c r="G29" s="16"/>
      <c r="H29" s="16"/>
      <c r="I29" s="8"/>
      <c r="J29" s="16"/>
    </row>
    <row r="30" spans="2:12" ht="15.75" thickBot="1">
      <c r="G30" s="24"/>
      <c r="I30" s="10" t="s">
        <v>41</v>
      </c>
      <c r="J30" s="19">
        <f>SUM(J27:J29)</f>
        <v>755</v>
      </c>
    </row>
    <row r="31" spans="2:12" ht="15.75" thickBot="1"/>
    <row r="32" spans="2:12" ht="15.75" thickBot="1">
      <c r="I32" s="10" t="s">
        <v>42</v>
      </c>
      <c r="J32" s="28">
        <f>SUM(J10,J18,J24,J30)</f>
        <v>6447</v>
      </c>
      <c r="L32" s="24"/>
    </row>
    <row r="33" spans="2:13" ht="15.75" thickBot="1">
      <c r="B33" s="3" t="s">
        <v>34</v>
      </c>
    </row>
    <row r="34" spans="2:13" ht="15.75" thickBot="1">
      <c r="B34" s="408" t="s">
        <v>25</v>
      </c>
      <c r="C34" s="409"/>
      <c r="D34" s="409"/>
      <c r="E34" s="409"/>
      <c r="F34" s="409"/>
      <c r="G34" s="409"/>
      <c r="H34" s="410"/>
      <c r="I34" s="7" t="s">
        <v>35</v>
      </c>
      <c r="J34" s="7" t="s">
        <v>36</v>
      </c>
      <c r="M34" s="29"/>
    </row>
    <row r="35" spans="2:13" ht="15.75" thickBot="1">
      <c r="B35" s="405" t="s">
        <v>37</v>
      </c>
      <c r="C35" s="406"/>
      <c r="D35" s="406"/>
      <c r="E35" s="406"/>
      <c r="F35" s="406"/>
      <c r="G35" s="406"/>
      <c r="H35" s="407"/>
      <c r="I35" s="20">
        <v>0.25</v>
      </c>
      <c r="J35" s="16">
        <f>ROUND(I35*$J$32,0)</f>
        <v>1612</v>
      </c>
    </row>
    <row r="36" spans="2:13" ht="15.75" thickBot="1">
      <c r="B36" s="405" t="s">
        <v>39</v>
      </c>
      <c r="C36" s="406"/>
      <c r="D36" s="406"/>
      <c r="E36" s="406"/>
      <c r="F36" s="406"/>
      <c r="G36" s="406"/>
      <c r="H36" s="407"/>
      <c r="I36" s="20">
        <v>0.05</v>
      </c>
      <c r="J36" s="16">
        <f>ROUND(I36*$J$32,0)</f>
        <v>322</v>
      </c>
    </row>
    <row r="37" spans="2:13" ht="15.75" thickBot="1">
      <c r="B37" s="405" t="s">
        <v>38</v>
      </c>
      <c r="C37" s="406"/>
      <c r="D37" s="406"/>
      <c r="E37" s="406"/>
      <c r="F37" s="406"/>
      <c r="G37" s="406"/>
      <c r="H37" s="407"/>
      <c r="I37" s="20"/>
      <c r="J37" s="16">
        <f>ROUND(I37*$J$32,0)</f>
        <v>0</v>
      </c>
    </row>
    <row r="38" spans="2:13" ht="15.75" thickBot="1">
      <c r="B38" s="405" t="s">
        <v>40</v>
      </c>
      <c r="C38" s="406"/>
      <c r="D38" s="406"/>
      <c r="E38" s="406"/>
      <c r="F38" s="406"/>
      <c r="G38" s="406"/>
      <c r="H38" s="407"/>
      <c r="I38" s="20">
        <f>SUM(I35:I37)</f>
        <v>0.3</v>
      </c>
      <c r="J38" s="16">
        <f>ROUND(I38*$J$32,0)</f>
        <v>1934</v>
      </c>
    </row>
    <row r="39" spans="2:13" ht="15.75" thickBot="1">
      <c r="H39" s="10" t="s">
        <v>41</v>
      </c>
      <c r="I39" s="20">
        <f>I38</f>
        <v>0.3</v>
      </c>
      <c r="J39" s="16">
        <f>J38</f>
        <v>1934</v>
      </c>
    </row>
    <row r="40" spans="2:13" ht="15.75" thickBot="1"/>
    <row r="41" spans="2:13" ht="15.75" thickBot="1">
      <c r="I41" s="10" t="s">
        <v>43</v>
      </c>
      <c r="J41" s="19">
        <f>ROUND(SUM(J32,J39),0)</f>
        <v>8381</v>
      </c>
    </row>
  </sheetData>
  <mergeCells count="25">
    <mergeCell ref="B38:H38"/>
    <mergeCell ref="B28:F28"/>
    <mergeCell ref="B29:F29"/>
    <mergeCell ref="B34:H34"/>
    <mergeCell ref="B35:H35"/>
    <mergeCell ref="B36:H36"/>
    <mergeCell ref="B37:H37"/>
    <mergeCell ref="B27:F27"/>
    <mergeCell ref="B12:F12"/>
    <mergeCell ref="B13:F13"/>
    <mergeCell ref="B14:F14"/>
    <mergeCell ref="B15:F15"/>
    <mergeCell ref="B16:F16"/>
    <mergeCell ref="B17:F17"/>
    <mergeCell ref="B20:E20"/>
    <mergeCell ref="B21:E21"/>
    <mergeCell ref="B22:E22"/>
    <mergeCell ref="B23:E23"/>
    <mergeCell ref="B26:F26"/>
    <mergeCell ref="B9:E9"/>
    <mergeCell ref="C2:I2"/>
    <mergeCell ref="C3:I3"/>
    <mergeCell ref="B6:E6"/>
    <mergeCell ref="B7:E7"/>
    <mergeCell ref="B8:E8"/>
  </mergeCells>
  <pageMargins left="0.7" right="0.7" top="0.75" bottom="0.75" header="0.3" footer="0.3"/>
  <pageSetup orientation="portrait" verticalDpi="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N41"/>
  <sheetViews>
    <sheetView topLeftCell="A10" workbookViewId="0">
      <selection activeCell="K29" sqref="K29"/>
    </sheetView>
  </sheetViews>
  <sheetFormatPr baseColWidth="10" defaultRowHeight="15"/>
  <cols>
    <col min="5" max="5" width="14" customWidth="1"/>
    <col min="6" max="6" width="12.5703125" customWidth="1"/>
    <col min="8" max="8" width="16.28515625" customWidth="1"/>
    <col min="9" max="9" width="12.85546875" customWidth="1"/>
    <col min="10" max="12" width="13.140625" bestFit="1" customWidth="1"/>
    <col min="14" max="14" width="13.140625" bestFit="1" customWidth="1"/>
  </cols>
  <sheetData>
    <row r="1" spans="1:14" ht="15.75" thickBot="1">
      <c r="A1" t="s">
        <v>909</v>
      </c>
    </row>
    <row r="2" spans="1:14" ht="15.75" thickBot="1">
      <c r="B2" s="7" t="s">
        <v>0</v>
      </c>
      <c r="C2" s="394" t="s">
        <v>13</v>
      </c>
      <c r="D2" s="394"/>
      <c r="E2" s="394"/>
      <c r="F2" s="394"/>
      <c r="G2" s="394"/>
      <c r="H2" s="394"/>
      <c r="I2" s="394"/>
      <c r="J2" s="7" t="s">
        <v>2</v>
      </c>
    </row>
    <row r="3" spans="1:14" ht="69.75" customHeight="1" thickBot="1">
      <c r="B3" s="13">
        <f>PRESUPUESTO!A33</f>
        <v>9.1</v>
      </c>
      <c r="C3" s="395" t="str">
        <f>PRESUPUESTO!B33</f>
        <v>suministro tranporte e instalacion de laminas de zinc para techo del puente</v>
      </c>
      <c r="D3" s="395"/>
      <c r="E3" s="395"/>
      <c r="F3" s="395"/>
      <c r="G3" s="395"/>
      <c r="H3" s="395"/>
      <c r="I3" s="395"/>
      <c r="J3" s="13" t="s">
        <v>146</v>
      </c>
    </row>
    <row r="5" spans="1:14" ht="15.75" thickBot="1">
      <c r="B5" s="3" t="s">
        <v>26</v>
      </c>
    </row>
    <row r="6" spans="1:14" ht="15.75" thickBot="1">
      <c r="B6" s="396" t="s">
        <v>25</v>
      </c>
      <c r="C6" s="396"/>
      <c r="D6" s="396"/>
      <c r="E6" s="396"/>
      <c r="F6" s="12" t="s">
        <v>23</v>
      </c>
      <c r="G6" s="12" t="s">
        <v>24</v>
      </c>
      <c r="H6" s="12" t="s">
        <v>22</v>
      </c>
      <c r="I6" s="12" t="s">
        <v>20</v>
      </c>
      <c r="J6" s="12" t="s">
        <v>21</v>
      </c>
    </row>
    <row r="7" spans="1:14" ht="15.75" thickBot="1">
      <c r="B7" s="397"/>
      <c r="C7" s="392"/>
      <c r="D7" s="392"/>
      <c r="E7" s="393"/>
      <c r="F7" s="8"/>
      <c r="G7" s="8"/>
      <c r="H7" s="15"/>
      <c r="I7" s="9"/>
      <c r="J7" s="16"/>
    </row>
    <row r="8" spans="1:14" ht="15.75" thickBot="1">
      <c r="B8" s="391"/>
      <c r="C8" s="392"/>
      <c r="D8" s="392"/>
      <c r="E8" s="393"/>
      <c r="F8" s="8"/>
      <c r="G8" s="8"/>
      <c r="H8" s="15"/>
      <c r="I8" s="9"/>
      <c r="J8" s="16"/>
    </row>
    <row r="9" spans="1:14" ht="15.75" thickBot="1">
      <c r="B9" s="391" t="s">
        <v>44</v>
      </c>
      <c r="C9" s="392"/>
      <c r="D9" s="392"/>
      <c r="E9" s="393"/>
      <c r="F9" s="8"/>
      <c r="G9" s="8"/>
      <c r="H9" s="27">
        <f>IFERROR(J30,J30)</f>
        <v>10065</v>
      </c>
      <c r="I9" s="9">
        <v>0.1</v>
      </c>
      <c r="J9" s="16">
        <f>ROUND(H9*I9,0)</f>
        <v>1007</v>
      </c>
      <c r="L9" s="24"/>
      <c r="N9" s="24"/>
    </row>
    <row r="10" spans="1:14" ht="15.75" thickBot="1">
      <c r="I10" s="10" t="s">
        <v>41</v>
      </c>
      <c r="J10" s="17">
        <f>ROUND(SUM(J7:J9),0)</f>
        <v>1007</v>
      </c>
    </row>
    <row r="11" spans="1:14" ht="15.75" thickBot="1">
      <c r="B11" s="3" t="s">
        <v>27</v>
      </c>
    </row>
    <row r="12" spans="1:14" ht="15.75" thickBot="1">
      <c r="B12" s="396" t="s">
        <v>25</v>
      </c>
      <c r="C12" s="396"/>
      <c r="D12" s="396"/>
      <c r="E12" s="396"/>
      <c r="F12" s="396"/>
      <c r="G12" s="12" t="s">
        <v>28</v>
      </c>
      <c r="H12" s="12" t="s">
        <v>29</v>
      </c>
      <c r="I12" s="12" t="s">
        <v>30</v>
      </c>
      <c r="J12" s="12" t="s">
        <v>21</v>
      </c>
    </row>
    <row r="13" spans="1:14" ht="15.75" thickBot="1">
      <c r="B13" s="415" t="str">
        <f>'INSUMOS MATERIALES'!B72</f>
        <v>Teja Zinc Ondulada 2.134x0.80mt Cal 34 0.20mm</v>
      </c>
      <c r="C13" s="392"/>
      <c r="D13" s="392"/>
      <c r="E13" s="392"/>
      <c r="F13" s="393"/>
      <c r="G13" s="18" t="s">
        <v>779</v>
      </c>
      <c r="H13">
        <v>1.05</v>
      </c>
      <c r="I13" s="265">
        <f>'INSUMOS MATERIALES'!D72</f>
        <v>15000</v>
      </c>
      <c r="J13" s="14">
        <f>ROUND(H13*I13,0)</f>
        <v>15750</v>
      </c>
    </row>
    <row r="14" spans="1:14" ht="15.75" thickBot="1">
      <c r="B14" s="415" t="str">
        <f>'INSUMOS MATERIALES'!B41</f>
        <v>CLAVOS COMUNES 1½ A 5"</v>
      </c>
      <c r="C14" s="392"/>
      <c r="D14" s="392"/>
      <c r="E14" s="392"/>
      <c r="F14" s="393"/>
      <c r="G14" s="317" t="str">
        <f>'INSUMOS MATERIALES'!C41</f>
        <v>LB</v>
      </c>
      <c r="H14" s="8">
        <v>0.03</v>
      </c>
      <c r="I14" s="14">
        <f>'INSUMOS MATERIALES'!D41</f>
        <v>3600</v>
      </c>
      <c r="J14" s="14">
        <f t="shared" ref="J14:J15" si="0">ROUND(H14*I14,0)</f>
        <v>108</v>
      </c>
    </row>
    <row r="15" spans="1:14" ht="15.75" thickBot="1">
      <c r="B15" s="391"/>
      <c r="C15" s="392"/>
      <c r="D15" s="392"/>
      <c r="E15" s="392"/>
      <c r="F15" s="393"/>
      <c r="G15" s="18"/>
      <c r="H15" s="8"/>
      <c r="I15" s="14"/>
      <c r="J15" s="14">
        <f t="shared" si="0"/>
        <v>0</v>
      </c>
    </row>
    <row r="16" spans="1:14" ht="15.75" thickBot="1">
      <c r="B16" s="391"/>
      <c r="C16" s="392"/>
      <c r="D16" s="392"/>
      <c r="E16" s="392"/>
      <c r="F16" s="393"/>
      <c r="G16" s="18"/>
      <c r="H16" s="8"/>
      <c r="I16" s="14"/>
      <c r="J16" s="14"/>
    </row>
    <row r="17" spans="2:12" ht="15.75" thickBot="1">
      <c r="B17" s="391"/>
      <c r="C17" s="392"/>
      <c r="D17" s="392"/>
      <c r="E17" s="392"/>
      <c r="F17" s="393"/>
      <c r="G17" s="18"/>
      <c r="H17" s="8"/>
      <c r="I17" s="14"/>
      <c r="J17" s="14"/>
    </row>
    <row r="18" spans="2:12" ht="15.75" thickBot="1">
      <c r="I18" s="10" t="s">
        <v>41</v>
      </c>
      <c r="J18" s="22">
        <f>ROUND(SUM(J13:J17),0)</f>
        <v>15858</v>
      </c>
    </row>
    <row r="19" spans="2:12" ht="15.75" thickBot="1">
      <c r="B19" s="3" t="s">
        <v>46</v>
      </c>
      <c r="I19" s="10"/>
      <c r="J19" s="21"/>
    </row>
    <row r="20" spans="2:12" ht="30.75" thickBot="1">
      <c r="B20" s="398" t="s">
        <v>25</v>
      </c>
      <c r="C20" s="399"/>
      <c r="D20" s="399"/>
      <c r="E20" s="400"/>
      <c r="F20" s="11" t="s">
        <v>47</v>
      </c>
      <c r="G20" s="12" t="s">
        <v>48</v>
      </c>
      <c r="H20" s="11" t="s">
        <v>49</v>
      </c>
      <c r="I20" s="12" t="s">
        <v>50</v>
      </c>
      <c r="J20" s="12" t="s">
        <v>21</v>
      </c>
    </row>
    <row r="21" spans="2:12" ht="15.75" thickBot="1">
      <c r="B21" s="391"/>
      <c r="C21" s="392"/>
      <c r="D21" s="392"/>
      <c r="E21" s="393"/>
      <c r="F21" s="8"/>
      <c r="G21" s="8"/>
      <c r="H21" s="8"/>
      <c r="I21" s="23"/>
      <c r="J21" s="14"/>
    </row>
    <row r="22" spans="2:12" ht="15.75" thickBot="1">
      <c r="B22" s="391"/>
      <c r="C22" s="392"/>
      <c r="D22" s="392"/>
      <c r="E22" s="393"/>
      <c r="F22" s="8"/>
      <c r="G22" s="8"/>
      <c r="H22" s="8"/>
      <c r="I22" s="23"/>
      <c r="J22" s="14"/>
    </row>
    <row r="23" spans="2:12" ht="15.75" thickBot="1">
      <c r="B23" s="391"/>
      <c r="C23" s="392"/>
      <c r="D23" s="392"/>
      <c r="E23" s="393"/>
      <c r="F23" s="8"/>
      <c r="G23" s="8"/>
      <c r="H23" s="8"/>
      <c r="I23" s="23"/>
      <c r="J23" s="14"/>
    </row>
    <row r="24" spans="2:12" ht="15.75" thickBot="1">
      <c r="I24" s="10" t="s">
        <v>41</v>
      </c>
      <c r="J24" s="22">
        <f>SUM(J21:J23)</f>
        <v>0</v>
      </c>
    </row>
    <row r="25" spans="2:12" ht="15.75" thickBot="1">
      <c r="B25" s="3" t="s">
        <v>31</v>
      </c>
    </row>
    <row r="26" spans="2:12" ht="30.75" thickBot="1">
      <c r="B26" s="398" t="s">
        <v>25</v>
      </c>
      <c r="C26" s="399"/>
      <c r="D26" s="399"/>
      <c r="E26" s="399"/>
      <c r="F26" s="400"/>
      <c r="G26" s="12" t="s">
        <v>32</v>
      </c>
      <c r="H26" s="11" t="s">
        <v>33</v>
      </c>
      <c r="I26" s="12" t="s">
        <v>20</v>
      </c>
      <c r="J26" s="12" t="s">
        <v>21</v>
      </c>
    </row>
    <row r="27" spans="2:12" ht="15.75" thickBot="1">
      <c r="B27" s="391" t="s">
        <v>780</v>
      </c>
      <c r="C27" s="392"/>
      <c r="D27" s="392"/>
      <c r="E27" s="392"/>
      <c r="F27" s="393"/>
      <c r="G27" s="16">
        <v>100000</v>
      </c>
      <c r="H27" s="16">
        <f>G27*1.83</f>
        <v>183000</v>
      </c>
      <c r="I27" s="8">
        <v>30</v>
      </c>
      <c r="J27" s="16">
        <f>ROUND(H27/I27,0)</f>
        <v>6100</v>
      </c>
    </row>
    <row r="28" spans="2:12" ht="15.75" thickBot="1">
      <c r="B28" s="391" t="s">
        <v>52</v>
      </c>
      <c r="C28" s="392"/>
      <c r="D28" s="392"/>
      <c r="E28" s="392"/>
      <c r="F28" s="393"/>
      <c r="G28" s="16">
        <v>65000</v>
      </c>
      <c r="H28" s="16">
        <f>G28*1.83</f>
        <v>118950</v>
      </c>
      <c r="I28" s="8">
        <v>30</v>
      </c>
      <c r="J28" s="16">
        <f>ROUND(H28/I28,0)</f>
        <v>3965</v>
      </c>
    </row>
    <row r="29" spans="2:12" ht="15.75" thickBot="1">
      <c r="B29" s="391"/>
      <c r="C29" s="392"/>
      <c r="D29" s="392"/>
      <c r="E29" s="392"/>
      <c r="F29" s="393"/>
      <c r="G29" s="16"/>
      <c r="H29" s="16"/>
      <c r="I29" s="8"/>
      <c r="J29" s="16"/>
    </row>
    <row r="30" spans="2:12" ht="15.75" thickBot="1">
      <c r="G30" s="24"/>
      <c r="I30" s="10" t="s">
        <v>41</v>
      </c>
      <c r="J30" s="19">
        <f>SUM(J27:J29)</f>
        <v>10065</v>
      </c>
    </row>
    <row r="31" spans="2:12" ht="15.75" thickBot="1"/>
    <row r="32" spans="2:12" ht="15.75" thickBot="1">
      <c r="I32" s="10" t="s">
        <v>42</v>
      </c>
      <c r="J32" s="28">
        <f>SUM(J10,J18,J24,J30)</f>
        <v>26930</v>
      </c>
      <c r="L32" s="24"/>
    </row>
    <row r="33" spans="2:13" ht="15.75" thickBot="1">
      <c r="B33" s="3" t="s">
        <v>34</v>
      </c>
    </row>
    <row r="34" spans="2:13" ht="15.75" thickBot="1">
      <c r="B34" s="408" t="s">
        <v>25</v>
      </c>
      <c r="C34" s="409"/>
      <c r="D34" s="409"/>
      <c r="E34" s="409"/>
      <c r="F34" s="409"/>
      <c r="G34" s="409"/>
      <c r="H34" s="410"/>
      <c r="I34" s="7" t="s">
        <v>35</v>
      </c>
      <c r="J34" s="7" t="s">
        <v>36</v>
      </c>
      <c r="M34" s="29"/>
    </row>
    <row r="35" spans="2:13" ht="15.75" thickBot="1">
      <c r="B35" s="405" t="s">
        <v>37</v>
      </c>
      <c r="C35" s="406"/>
      <c r="D35" s="406"/>
      <c r="E35" s="406"/>
      <c r="F35" s="406"/>
      <c r="G35" s="406"/>
      <c r="H35" s="407"/>
      <c r="I35" s="20">
        <v>0.25</v>
      </c>
      <c r="J35" s="16">
        <f>ROUND(I35*$J$32,0)</f>
        <v>6733</v>
      </c>
    </row>
    <row r="36" spans="2:13" ht="15.75" thickBot="1">
      <c r="B36" s="405" t="s">
        <v>39</v>
      </c>
      <c r="C36" s="406"/>
      <c r="D36" s="406"/>
      <c r="E36" s="406"/>
      <c r="F36" s="406"/>
      <c r="G36" s="406"/>
      <c r="H36" s="407"/>
      <c r="I36" s="20">
        <v>0.05</v>
      </c>
      <c r="J36" s="16">
        <f>ROUND(I36*$J$32,0)</f>
        <v>1347</v>
      </c>
    </row>
    <row r="37" spans="2:13" ht="15.75" thickBot="1">
      <c r="B37" s="405" t="s">
        <v>38</v>
      </c>
      <c r="C37" s="406"/>
      <c r="D37" s="406"/>
      <c r="E37" s="406"/>
      <c r="F37" s="406"/>
      <c r="G37" s="406"/>
      <c r="H37" s="407"/>
      <c r="I37" s="20"/>
      <c r="J37" s="16">
        <f>ROUND(I37*$J$32,0)</f>
        <v>0</v>
      </c>
    </row>
    <row r="38" spans="2:13" ht="15.75" thickBot="1">
      <c r="B38" s="405" t="s">
        <v>40</v>
      </c>
      <c r="C38" s="406"/>
      <c r="D38" s="406"/>
      <c r="E38" s="406"/>
      <c r="F38" s="406"/>
      <c r="G38" s="406"/>
      <c r="H38" s="407"/>
      <c r="I38" s="20">
        <f>SUM(I35:I37)</f>
        <v>0.3</v>
      </c>
      <c r="J38" s="16">
        <f>ROUND(I38*$J$32,0)</f>
        <v>8079</v>
      </c>
    </row>
    <row r="39" spans="2:13" ht="15.75" thickBot="1">
      <c r="H39" s="10" t="s">
        <v>41</v>
      </c>
      <c r="I39" s="20">
        <f>I38</f>
        <v>0.3</v>
      </c>
      <c r="J39" s="16">
        <f>J38</f>
        <v>8079</v>
      </c>
    </row>
    <row r="40" spans="2:13" ht="15.75" thickBot="1"/>
    <row r="41" spans="2:13" ht="15.75" thickBot="1">
      <c r="I41" s="10" t="s">
        <v>43</v>
      </c>
      <c r="J41" s="19">
        <f>ROUND(SUM(J32,J39),0)</f>
        <v>35009</v>
      </c>
    </row>
  </sheetData>
  <mergeCells count="25">
    <mergeCell ref="B9:E9"/>
    <mergeCell ref="C2:I2"/>
    <mergeCell ref="C3:I3"/>
    <mergeCell ref="B6:E6"/>
    <mergeCell ref="B7:E7"/>
    <mergeCell ref="B8:E8"/>
    <mergeCell ref="B27:F27"/>
    <mergeCell ref="B12:F12"/>
    <mergeCell ref="B13:F13"/>
    <mergeCell ref="B14:F14"/>
    <mergeCell ref="B15:F15"/>
    <mergeCell ref="B16:F16"/>
    <mergeCell ref="B17:F17"/>
    <mergeCell ref="B20:E20"/>
    <mergeCell ref="B21:E21"/>
    <mergeCell ref="B22:E22"/>
    <mergeCell ref="B23:E23"/>
    <mergeCell ref="B26:F26"/>
    <mergeCell ref="B38:H38"/>
    <mergeCell ref="B28:F28"/>
    <mergeCell ref="B29:F29"/>
    <mergeCell ref="B34:H34"/>
    <mergeCell ref="B35:H35"/>
    <mergeCell ref="B36:H36"/>
    <mergeCell ref="B37:H37"/>
  </mergeCells>
  <pageMargins left="0.7" right="0.7" top="0.75" bottom="0.75" header="0.3" footer="0.3"/>
  <pageSetup orientation="portrait" verticalDpi="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L48"/>
  <sheetViews>
    <sheetView topLeftCell="B4" zoomScale="130" zoomScaleNormal="130" zoomScaleSheetLayoutView="85" workbookViewId="0">
      <selection activeCell="J27" sqref="J27"/>
    </sheetView>
  </sheetViews>
  <sheetFormatPr baseColWidth="10" defaultRowHeight="15"/>
  <cols>
    <col min="1" max="1" width="14.42578125" customWidth="1"/>
    <col min="4" max="4" width="19.42578125" customWidth="1"/>
    <col min="9" max="9" width="14.5703125" customWidth="1"/>
  </cols>
  <sheetData>
    <row r="2" spans="1:12" ht="38.25" customHeight="1">
      <c r="A2" s="424" t="s">
        <v>295</v>
      </c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424"/>
    </row>
    <row r="3" spans="1:12" ht="15.75">
      <c r="A3" s="423" t="s">
        <v>78</v>
      </c>
      <c r="B3" s="423"/>
      <c r="C3" s="423"/>
      <c r="D3" s="220"/>
      <c r="E3" s="423" t="s">
        <v>300</v>
      </c>
      <c r="F3" s="423"/>
      <c r="G3" s="423"/>
      <c r="H3" s="423" t="s">
        <v>62</v>
      </c>
      <c r="I3" s="423"/>
      <c r="J3" s="219" t="s">
        <v>63</v>
      </c>
      <c r="K3" s="219" t="s">
        <v>64</v>
      </c>
      <c r="L3" s="219" t="s">
        <v>65</v>
      </c>
    </row>
    <row r="4" spans="1:12">
      <c r="A4" s="32" t="s">
        <v>62</v>
      </c>
      <c r="B4" s="32" t="s">
        <v>63</v>
      </c>
      <c r="C4" s="32" t="s">
        <v>64</v>
      </c>
      <c r="D4" s="32" t="s">
        <v>57</v>
      </c>
      <c r="E4" s="32" t="s">
        <v>60</v>
      </c>
      <c r="F4" s="32" t="s">
        <v>59</v>
      </c>
      <c r="G4" s="32" t="s">
        <v>58</v>
      </c>
      <c r="H4" s="32" t="s">
        <v>61</v>
      </c>
      <c r="I4" s="32" t="s">
        <v>77</v>
      </c>
      <c r="J4" s="32" t="s">
        <v>10</v>
      </c>
      <c r="K4" s="32" t="s">
        <v>67</v>
      </c>
      <c r="L4" s="32" t="s">
        <v>66</v>
      </c>
    </row>
    <row r="5" spans="1:12" ht="15.75">
      <c r="A5" s="33">
        <v>1</v>
      </c>
      <c r="B5" s="33">
        <v>2</v>
      </c>
      <c r="C5" s="33">
        <v>2</v>
      </c>
      <c r="D5" s="34" t="s">
        <v>68</v>
      </c>
      <c r="E5" s="33">
        <v>280</v>
      </c>
      <c r="F5" s="33">
        <f>ROUND(DOSIFICACION[[#This Row],[Kg/cm2]]*0.98*14.5,0)</f>
        <v>3979</v>
      </c>
      <c r="G5" s="33">
        <f>ROUND(DOSIFICACION[[#This Row],[Kg/cm2]]*0.98*0.1,0)</f>
        <v>27</v>
      </c>
      <c r="H5" s="33">
        <v>420</v>
      </c>
      <c r="I5" s="33">
        <f>ROUND(DOSIFICACION[[#This Row],[Kg]]/50,1)</f>
        <v>8.4</v>
      </c>
      <c r="J5" s="35">
        <v>0.67</v>
      </c>
      <c r="K5" s="35">
        <v>0.67</v>
      </c>
      <c r="L5" s="35">
        <v>190</v>
      </c>
    </row>
    <row r="6" spans="1:12" ht="15.75">
      <c r="A6" s="33">
        <v>1</v>
      </c>
      <c r="B6" s="33">
        <v>2</v>
      </c>
      <c r="C6" s="33">
        <v>2.5</v>
      </c>
      <c r="D6" s="34" t="s">
        <v>384</v>
      </c>
      <c r="E6" s="33">
        <v>240</v>
      </c>
      <c r="F6" s="33">
        <f>ROUND(DOSIFICACION[[#This Row],[Kg/cm2]]*0.98*14.5,0)</f>
        <v>3410</v>
      </c>
      <c r="G6" s="33">
        <f>ROUND(DOSIFICACION[[#This Row],[Kg/cm2]]*0.98*0.1,0)</f>
        <v>24</v>
      </c>
      <c r="H6" s="33">
        <v>380</v>
      </c>
      <c r="I6" s="33">
        <f>ROUND(DOSIFICACION[[#This Row],[Kg]]/50,1)</f>
        <v>7.6</v>
      </c>
      <c r="J6" s="35">
        <v>0.6</v>
      </c>
      <c r="K6" s="35">
        <v>0.76</v>
      </c>
      <c r="L6" s="35">
        <v>180</v>
      </c>
    </row>
    <row r="7" spans="1:12" ht="15.75">
      <c r="A7" s="33">
        <v>1</v>
      </c>
      <c r="B7" s="33">
        <v>2</v>
      </c>
      <c r="C7" s="33">
        <v>3</v>
      </c>
      <c r="D7" s="34" t="s">
        <v>69</v>
      </c>
      <c r="E7" s="33">
        <v>226</v>
      </c>
      <c r="F7" s="33">
        <f>ROUND(DOSIFICACION[[#This Row],[Kg/cm2]]*0.98*14.5,0)</f>
        <v>3211</v>
      </c>
      <c r="G7" s="33">
        <f>ROUND(DOSIFICACION[[#This Row],[Kg/cm2]]*0.98*0.1,0)</f>
        <v>22</v>
      </c>
      <c r="H7" s="33">
        <v>350</v>
      </c>
      <c r="I7" s="33">
        <f>ROUND(DOSIFICACION[[#This Row],[Kg]]/50,1)</f>
        <v>7</v>
      </c>
      <c r="J7" s="35">
        <v>0.55000000000000004</v>
      </c>
      <c r="K7" s="35">
        <v>0.84</v>
      </c>
      <c r="L7" s="35">
        <v>170</v>
      </c>
    </row>
    <row r="8" spans="1:12" ht="15.75">
      <c r="A8" s="33">
        <v>1</v>
      </c>
      <c r="B8" s="33">
        <v>2</v>
      </c>
      <c r="C8" s="33">
        <v>3.5</v>
      </c>
      <c r="D8" s="34" t="s">
        <v>383</v>
      </c>
      <c r="E8" s="33">
        <v>210</v>
      </c>
      <c r="F8" s="33">
        <f>ROUND(DOSIFICACION[[#This Row],[Kg/cm2]]*0.98*14.5,0)</f>
        <v>2984</v>
      </c>
      <c r="G8" s="33">
        <f>ROUND(DOSIFICACION[[#This Row],[Kg/cm2]]*0.98*0.1,0)</f>
        <v>21</v>
      </c>
      <c r="H8" s="33">
        <v>320</v>
      </c>
      <c r="I8" s="33">
        <f>ROUND(DOSIFICACION[[#This Row],[Kg]]/50,1)</f>
        <v>6.4</v>
      </c>
      <c r="J8" s="35">
        <v>0.52</v>
      </c>
      <c r="K8" s="35">
        <v>0.9</v>
      </c>
      <c r="L8" s="35">
        <v>170</v>
      </c>
    </row>
    <row r="9" spans="1:12" ht="15.75">
      <c r="A9" s="33">
        <v>1</v>
      </c>
      <c r="B9" s="33">
        <v>2</v>
      </c>
      <c r="C9" s="33">
        <v>4</v>
      </c>
      <c r="D9" s="34" t="s">
        <v>70</v>
      </c>
      <c r="E9" s="33">
        <v>200</v>
      </c>
      <c r="F9" s="33">
        <f>ROUND(DOSIFICACION[[#This Row],[Kg/cm2]]*0.98*14.5,0)</f>
        <v>2842</v>
      </c>
      <c r="G9" s="33">
        <f>ROUND(DOSIFICACION[[#This Row],[Kg/cm2]]*0.98*0.1,0)</f>
        <v>20</v>
      </c>
      <c r="H9" s="33">
        <v>300</v>
      </c>
      <c r="I9" s="33">
        <f>ROUND(DOSIFICACION[[#This Row],[Kg]]/50,1)</f>
        <v>6</v>
      </c>
      <c r="J9" s="35">
        <v>0.48</v>
      </c>
      <c r="K9" s="35">
        <v>0.95</v>
      </c>
      <c r="L9" s="35">
        <v>158</v>
      </c>
    </row>
    <row r="10" spans="1:12" ht="15.75">
      <c r="A10" s="33">
        <v>1</v>
      </c>
      <c r="B10" s="33">
        <v>2.5</v>
      </c>
      <c r="C10" s="33">
        <v>4</v>
      </c>
      <c r="D10" s="34" t="s">
        <v>382</v>
      </c>
      <c r="E10" s="33">
        <v>189</v>
      </c>
      <c r="F10" s="33">
        <f>ROUND(DOSIFICACION[[#This Row],[Kg/cm2]]*0.98*14.5,0)</f>
        <v>2686</v>
      </c>
      <c r="G10" s="33">
        <f>ROUND(DOSIFICACION[[#This Row],[Kg/cm2]]*0.98*0.1,0)</f>
        <v>19</v>
      </c>
      <c r="H10" s="33">
        <v>280</v>
      </c>
      <c r="I10" s="33">
        <f>ROUND(DOSIFICACION[[#This Row],[Kg]]/50,1)</f>
        <v>5.6</v>
      </c>
      <c r="J10" s="35">
        <v>0.55000000000000004</v>
      </c>
      <c r="K10" s="35">
        <v>0.89</v>
      </c>
      <c r="L10" s="35">
        <v>158</v>
      </c>
    </row>
    <row r="11" spans="1:12" ht="15.75">
      <c r="A11" s="33">
        <v>1</v>
      </c>
      <c r="B11" s="33">
        <v>3</v>
      </c>
      <c r="C11" s="33">
        <v>3</v>
      </c>
      <c r="D11" s="34" t="s">
        <v>71</v>
      </c>
      <c r="E11" s="33">
        <v>168</v>
      </c>
      <c r="F11" s="33">
        <f>ROUND(DOSIFICACION[[#This Row],[Kg/cm2]]*0.98*14.5,0)</f>
        <v>2387</v>
      </c>
      <c r="G11" s="33">
        <f>ROUND(DOSIFICACION[[#This Row],[Kg/cm2]]*0.98*0.1,0)</f>
        <v>16</v>
      </c>
      <c r="H11" s="33">
        <v>300</v>
      </c>
      <c r="I11" s="33">
        <f>ROUND(DOSIFICACION[[#This Row],[Kg]]/50,1)</f>
        <v>6</v>
      </c>
      <c r="J11" s="35">
        <v>0.72</v>
      </c>
      <c r="K11" s="35">
        <v>0.72</v>
      </c>
      <c r="L11" s="35">
        <v>158</v>
      </c>
    </row>
    <row r="12" spans="1:12" ht="15.75">
      <c r="A12" s="33">
        <v>1</v>
      </c>
      <c r="B12" s="33">
        <v>3</v>
      </c>
      <c r="C12" s="33">
        <v>4</v>
      </c>
      <c r="D12" s="34" t="s">
        <v>72</v>
      </c>
      <c r="E12" s="33">
        <v>160</v>
      </c>
      <c r="F12" s="33">
        <f>ROUND(DOSIFICACION[[#This Row],[Kg/cm2]]*0.98*14.5,0)</f>
        <v>2274</v>
      </c>
      <c r="G12" s="33">
        <f>ROUND(DOSIFICACION[[#This Row],[Kg/cm2]]*0.98*0.1,0)</f>
        <v>16</v>
      </c>
      <c r="H12" s="33">
        <v>260</v>
      </c>
      <c r="I12" s="33">
        <f>ROUND(DOSIFICACION[[#This Row],[Kg]]/50,1)</f>
        <v>5.2</v>
      </c>
      <c r="J12" s="35">
        <v>0.63</v>
      </c>
      <c r="K12" s="35">
        <v>0.83</v>
      </c>
      <c r="L12" s="35">
        <v>163</v>
      </c>
    </row>
    <row r="13" spans="1:12" ht="15.75">
      <c r="A13" s="33">
        <v>1</v>
      </c>
      <c r="B13" s="33">
        <v>3</v>
      </c>
      <c r="C13" s="33">
        <v>5</v>
      </c>
      <c r="D13" s="34" t="s">
        <v>73</v>
      </c>
      <c r="E13" s="33">
        <v>140</v>
      </c>
      <c r="F13" s="33">
        <f>ROUND(DOSIFICACION[[#This Row],[Kg/cm2]]*0.98*14.5,0)</f>
        <v>1989</v>
      </c>
      <c r="G13" s="33">
        <f>ROUND(DOSIFICACION[[#This Row],[Kg/cm2]]*0.98*0.1,0)</f>
        <v>14</v>
      </c>
      <c r="H13" s="33">
        <v>230</v>
      </c>
      <c r="I13" s="33">
        <f>ROUND(DOSIFICACION[[#This Row],[Kg]]/50,1)</f>
        <v>4.5999999999999996</v>
      </c>
      <c r="J13" s="35">
        <v>0.55000000000000004</v>
      </c>
      <c r="K13" s="35">
        <v>0.92</v>
      </c>
      <c r="L13" s="35">
        <v>148</v>
      </c>
    </row>
    <row r="14" spans="1:12" ht="15.75">
      <c r="A14" s="33">
        <v>1</v>
      </c>
      <c r="B14" s="33">
        <v>3</v>
      </c>
      <c r="C14" s="33">
        <v>6</v>
      </c>
      <c r="D14" s="34" t="s">
        <v>74</v>
      </c>
      <c r="E14" s="33">
        <v>120</v>
      </c>
      <c r="F14" s="33">
        <f>ROUND(DOSIFICACION[[#This Row],[Kg/cm2]]*0.98*14.5,0)</f>
        <v>1705</v>
      </c>
      <c r="G14" s="33">
        <f>ROUND(DOSIFICACION[[#This Row],[Kg/cm2]]*0.98*0.1,0)</f>
        <v>12</v>
      </c>
      <c r="H14" s="33">
        <v>210</v>
      </c>
      <c r="I14" s="33">
        <f>ROUND(DOSIFICACION[[#This Row],[Kg]]/50,1)</f>
        <v>4.2</v>
      </c>
      <c r="J14" s="35">
        <v>0.5</v>
      </c>
      <c r="K14" s="35">
        <v>1</v>
      </c>
      <c r="L14" s="35">
        <v>143</v>
      </c>
    </row>
    <row r="15" spans="1:12" ht="15.75">
      <c r="A15" s="33">
        <v>1</v>
      </c>
      <c r="B15" s="33">
        <v>4</v>
      </c>
      <c r="C15" s="33">
        <v>7</v>
      </c>
      <c r="D15" s="34" t="s">
        <v>75</v>
      </c>
      <c r="E15" s="33">
        <v>110</v>
      </c>
      <c r="F15" s="33">
        <f>ROUND(DOSIFICACION[[#This Row],[Kg/cm2]]*0.98*14.5,0)</f>
        <v>1563</v>
      </c>
      <c r="G15" s="33">
        <f>ROUND(DOSIFICACION[[#This Row],[Kg/cm2]]*0.98*0.1,0)</f>
        <v>11</v>
      </c>
      <c r="H15" s="33">
        <v>175</v>
      </c>
      <c r="I15" s="33">
        <f>ROUND(DOSIFICACION[[#This Row],[Kg]]/50,1)</f>
        <v>3.5</v>
      </c>
      <c r="J15" s="35">
        <v>0.55000000000000004</v>
      </c>
      <c r="K15" s="35">
        <v>0.98</v>
      </c>
      <c r="L15" s="35">
        <v>133</v>
      </c>
    </row>
    <row r="16" spans="1:12" ht="15.75">
      <c r="A16" s="33">
        <v>1</v>
      </c>
      <c r="B16" s="33">
        <v>4</v>
      </c>
      <c r="C16" s="33">
        <v>8</v>
      </c>
      <c r="D16" s="34" t="s">
        <v>76</v>
      </c>
      <c r="E16" s="33">
        <v>100</v>
      </c>
      <c r="F16" s="33">
        <f>ROUND(DOSIFICACION[[#This Row],[Kg/cm2]]*0.98*14.5,0)</f>
        <v>1421</v>
      </c>
      <c r="G16" s="33">
        <f>ROUND(DOSIFICACION[[#This Row],[Kg/cm2]]*0.98*0.1,0)</f>
        <v>10</v>
      </c>
      <c r="H16" s="33">
        <v>160</v>
      </c>
      <c r="I16" s="33">
        <f>ROUND(DOSIFICACION[[#This Row],[Kg]]/50,1)</f>
        <v>3.2</v>
      </c>
      <c r="J16" s="35">
        <v>0.65500000000000003</v>
      </c>
      <c r="K16" s="35">
        <v>1.03</v>
      </c>
      <c r="L16" s="35">
        <v>125</v>
      </c>
    </row>
    <row r="17" spans="4:11">
      <c r="D17" s="31"/>
    </row>
    <row r="18" spans="4:11">
      <c r="D18" s="31"/>
    </row>
    <row r="19" spans="4:11">
      <c r="D19" s="31"/>
    </row>
    <row r="20" spans="4:11">
      <c r="D20" s="31"/>
    </row>
    <row r="21" spans="4:11">
      <c r="D21" s="31"/>
      <c r="K21">
        <f>VLOOKUP(A5,DOSIFICACION[[CEMENTO]:[GRAVA]],3)</f>
        <v>8</v>
      </c>
    </row>
    <row r="22" spans="4:11">
      <c r="D22" s="31"/>
    </row>
    <row r="23" spans="4:11">
      <c r="D23" s="31"/>
    </row>
    <row r="24" spans="4:11">
      <c r="D24" s="31"/>
    </row>
    <row r="25" spans="4:11">
      <c r="D25" s="31"/>
    </row>
    <row r="26" spans="4:11">
      <c r="D26" s="31"/>
    </row>
    <row r="27" spans="4:11">
      <c r="D27" s="31"/>
    </row>
    <row r="28" spans="4:11">
      <c r="D28" s="31"/>
    </row>
    <row r="29" spans="4:11">
      <c r="D29" s="31"/>
    </row>
    <row r="30" spans="4:11">
      <c r="D30" s="31"/>
    </row>
    <row r="31" spans="4:11">
      <c r="D31" s="31"/>
    </row>
    <row r="32" spans="4:11">
      <c r="D32" s="31"/>
    </row>
    <row r="46" spans="8:10">
      <c r="I46">
        <f>1.5*40%</f>
        <v>0.60000000000000009</v>
      </c>
      <c r="J46">
        <f>1.5*60%</f>
        <v>0.89999999999999991</v>
      </c>
    </row>
    <row r="48" spans="8:10">
      <c r="H48">
        <f>0.56+0.84</f>
        <v>1.4</v>
      </c>
    </row>
  </sheetData>
  <mergeCells count="4">
    <mergeCell ref="E3:G3"/>
    <mergeCell ref="H3:I3"/>
    <mergeCell ref="A3:C3"/>
    <mergeCell ref="A2:L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H808"/>
  <sheetViews>
    <sheetView view="pageBreakPreview" topLeftCell="A167" zoomScale="110" zoomScaleNormal="100" zoomScaleSheetLayoutView="110" workbookViewId="0">
      <selection activeCell="G174" sqref="G174"/>
    </sheetView>
  </sheetViews>
  <sheetFormatPr baseColWidth="10" defaultRowHeight="15"/>
  <cols>
    <col min="2" max="2" width="24.7109375" customWidth="1"/>
    <col min="3" max="3" width="12.28515625" customWidth="1"/>
    <col min="6" max="6" width="13.28515625" customWidth="1"/>
    <col min="7" max="7" width="18" customWidth="1"/>
  </cols>
  <sheetData>
    <row r="1" spans="1:7" ht="18.75">
      <c r="A1" s="327" t="str">
        <f>'[8]DATOS INICIALES'!$B$1</f>
        <v>DEPARTAMENTO DE ANTIOQUIA</v>
      </c>
      <c r="B1" s="328"/>
      <c r="C1" s="328"/>
      <c r="D1" s="328"/>
      <c r="E1" s="328"/>
      <c r="F1" s="329" t="s">
        <v>91</v>
      </c>
      <c r="G1" s="329"/>
    </row>
    <row r="2" spans="1:7" ht="15.75">
      <c r="A2" s="330" t="str">
        <f>'[8]DATOS INICIALES'!$B$2</f>
        <v>MUNICIPIO DE DABEIBA</v>
      </c>
      <c r="B2" s="331"/>
      <c r="C2" s="331"/>
      <c r="D2" s="331"/>
      <c r="E2" s="331"/>
      <c r="F2" s="329"/>
      <c r="G2" s="329"/>
    </row>
    <row r="3" spans="1:7" ht="42.6" customHeight="1">
      <c r="A3" s="332" t="str">
        <f>'[8]DATOS INICIALES'!$B$3</f>
        <v xml:space="preserve">CONSTRUCCION DE MUROS DE CONTENCION Y  GAVIONES PARA MITIGACION DE RIESGO EN LA VIA QUE CONDUCE AL BARRIO LA ARENERA EN EL MUNICIPIO DE DABEIBA ANTIOQUIA </v>
      </c>
      <c r="B3" s="333"/>
      <c r="C3" s="333"/>
      <c r="D3" s="333"/>
      <c r="E3" s="333"/>
      <c r="F3" s="329"/>
      <c r="G3" s="329"/>
    </row>
    <row r="4" spans="1:7" ht="8.4499999999999993" customHeight="1">
      <c r="A4" s="334"/>
      <c r="B4" s="334"/>
      <c r="C4" s="334"/>
      <c r="D4" s="334"/>
      <c r="E4" s="432"/>
      <c r="F4" s="329"/>
      <c r="G4" s="329"/>
    </row>
    <row r="5" spans="1:7">
      <c r="A5" s="335" t="s">
        <v>121</v>
      </c>
      <c r="B5" s="336"/>
      <c r="C5" s="336"/>
      <c r="D5" s="336"/>
      <c r="E5" s="336"/>
      <c r="F5" s="329"/>
      <c r="G5" s="329"/>
    </row>
    <row r="6" spans="1:7" ht="8.4499999999999993" customHeight="1">
      <c r="A6" s="334"/>
      <c r="B6" s="334"/>
      <c r="C6" s="334"/>
      <c r="D6" s="334"/>
      <c r="E6" s="334"/>
      <c r="F6" s="425"/>
      <c r="G6" s="425"/>
    </row>
    <row r="7" spans="1:7">
      <c r="A7" s="88" t="s">
        <v>0</v>
      </c>
      <c r="B7" s="337" t="s">
        <v>13</v>
      </c>
      <c r="C7" s="338"/>
      <c r="D7" s="339"/>
      <c r="E7" s="87" t="s">
        <v>2</v>
      </c>
      <c r="F7" s="86" t="s">
        <v>3</v>
      </c>
      <c r="G7" s="86" t="s">
        <v>120</v>
      </c>
    </row>
    <row r="8" spans="1:7" ht="22.9" customHeight="1">
      <c r="A8" s="85" t="s">
        <v>138</v>
      </c>
      <c r="B8" s="426" t="str">
        <f>+IFERROR(VLOOKUP($A8,INSUMOSMATERIALES,2,0),"")</f>
        <v>CONCRETO 2000 PSI (140 MPA) EN OBRA</v>
      </c>
      <c r="C8" s="427"/>
      <c r="D8" s="428"/>
      <c r="E8" s="84" t="str">
        <f>+IFERROR(VLOOKUP($A8,INSUMOSMATERIALES,3,0),"")</f>
        <v>M3</v>
      </c>
      <c r="F8" s="84" t="s">
        <v>118</v>
      </c>
      <c r="G8" s="83">
        <f>IF(G57=0,"",G47)</f>
        <v>438462</v>
      </c>
    </row>
    <row r="9" spans="1:7" ht="4.9000000000000004" customHeight="1">
      <c r="A9" s="38"/>
      <c r="B9" s="38"/>
      <c r="C9" s="38"/>
      <c r="D9" s="38"/>
      <c r="E9" s="39"/>
      <c r="F9" s="39"/>
      <c r="G9" s="36"/>
    </row>
    <row r="10" spans="1:7">
      <c r="A10" s="429" t="s">
        <v>117</v>
      </c>
      <c r="B10" s="429"/>
      <c r="C10" s="429"/>
      <c r="D10" s="429"/>
      <c r="E10" s="429"/>
      <c r="F10" s="429"/>
      <c r="G10" s="429"/>
    </row>
    <row r="11" spans="1:7" ht="4.9000000000000004" customHeight="1">
      <c r="A11" s="262"/>
      <c r="B11" s="262"/>
      <c r="C11" s="262"/>
      <c r="D11" s="262"/>
      <c r="E11" s="262"/>
      <c r="F11" s="262"/>
      <c r="G11" s="262"/>
    </row>
    <row r="12" spans="1:7">
      <c r="A12" s="430" t="s">
        <v>116</v>
      </c>
      <c r="B12" s="430"/>
      <c r="C12" s="430"/>
      <c r="D12" s="430"/>
      <c r="E12" s="430"/>
      <c r="F12" s="430"/>
      <c r="G12" s="431"/>
    </row>
    <row r="13" spans="1:7">
      <c r="A13" s="264" t="s">
        <v>94</v>
      </c>
      <c r="B13" s="437" t="s">
        <v>13</v>
      </c>
      <c r="C13" s="438"/>
      <c r="D13" s="264" t="s">
        <v>2</v>
      </c>
      <c r="E13" s="264" t="s">
        <v>106</v>
      </c>
      <c r="F13" s="264" t="s">
        <v>98</v>
      </c>
      <c r="G13" s="264" t="s">
        <v>92</v>
      </c>
    </row>
    <row r="14" spans="1:7">
      <c r="A14" s="62" t="str">
        <f>IF(B14="","",INDEX(CODIGOEQUIPOS,MATCH($B14,'[8]INSUMOS EQUIPOS'!$B$7:$B$39,0)))</f>
        <v>EQ004</v>
      </c>
      <c r="B14" s="439" t="s">
        <v>115</v>
      </c>
      <c r="C14" s="440"/>
      <c r="D14" s="80" t="str">
        <f>IF(B14="","",(VLOOKUP($A14,INSUMOSEQUIPOS,3,0)))</f>
        <v>DÍA</v>
      </c>
      <c r="E14" s="70">
        <f>IF(B14="","",(VLOOKUP($A14,INSUMOSEQUIPOS,4,0)))</f>
        <v>62000</v>
      </c>
      <c r="F14" s="82">
        <v>8</v>
      </c>
      <c r="G14" s="58">
        <f>+IFERROR(E14/F14,"")</f>
        <v>7750</v>
      </c>
    </row>
    <row r="15" spans="1:7">
      <c r="A15" s="81" t="str">
        <f>+IF(G38="","","EQ001")</f>
        <v>EQ001</v>
      </c>
      <c r="B15" s="441" t="str">
        <f>+IF($A15="","",IFERROR(VLOOKUP($A15,INSUMOSEQUIPOS,2,0),""))</f>
        <v>HERRAMIENTA MENOR (10% DE LA MANO DE OBRA)</v>
      </c>
      <c r="C15" s="442"/>
      <c r="D15" s="80" t="str">
        <f>+IF($A15="","",IFERROR(VLOOKUP($A15,INSUMOSEQUIPOS,3,0),""))</f>
        <v>%</v>
      </c>
      <c r="E15" s="79">
        <f>+IF($A15="","",IFERROR(VLOOKUP($A15,INSUMOSEQUIPOS,4,0),""))</f>
        <v>0.1</v>
      </c>
      <c r="F15" s="78">
        <f>+IF(G38=0,"",G38)</f>
        <v>52919.75</v>
      </c>
      <c r="G15" s="58">
        <f>+IFERROR(E15*F15,"")</f>
        <v>5291.9750000000004</v>
      </c>
    </row>
    <row r="16" spans="1:7">
      <c r="A16" s="57"/>
      <c r="B16" s="43"/>
      <c r="C16" s="262"/>
      <c r="D16" s="262"/>
      <c r="E16" s="56"/>
      <c r="F16" s="63" t="s">
        <v>90</v>
      </c>
      <c r="G16" s="54">
        <f>+IF(SUM(G14:G15)=0,"",SUM(G14:G15))</f>
        <v>13041.975</v>
      </c>
    </row>
    <row r="17" spans="1:7" ht="4.9000000000000004" customHeight="1">
      <c r="A17" s="43"/>
      <c r="B17" s="262"/>
      <c r="C17" s="262"/>
      <c r="D17" s="56"/>
      <c r="E17" s="77"/>
      <c r="F17" s="50"/>
      <c r="G17" s="57"/>
    </row>
    <row r="18" spans="1:7">
      <c r="A18" s="429" t="s">
        <v>114</v>
      </c>
      <c r="B18" s="429"/>
      <c r="C18" s="429"/>
      <c r="D18" s="429"/>
      <c r="E18" s="429"/>
      <c r="F18" s="429"/>
      <c r="G18" s="436"/>
    </row>
    <row r="19" spans="1:7">
      <c r="A19" s="264" t="s">
        <v>94</v>
      </c>
      <c r="B19" s="76" t="s">
        <v>13</v>
      </c>
      <c r="C19" s="68" t="s">
        <v>2</v>
      </c>
      <c r="D19" s="68" t="s">
        <v>3</v>
      </c>
      <c r="E19" s="68" t="s">
        <v>113</v>
      </c>
      <c r="F19" s="68" t="s">
        <v>93</v>
      </c>
      <c r="G19" s="68" t="s">
        <v>92</v>
      </c>
    </row>
    <row r="20" spans="1:7" ht="22.5">
      <c r="A20" s="62" t="str">
        <f>IF(B20="","",INDEX(CODIGOMATERIALES,MATCH($B20,'[8]INSUMOS MATERIALES'!$B$7:$B$51,0)))</f>
        <v>MA020</v>
      </c>
      <c r="B20" s="73" t="s">
        <v>112</v>
      </c>
      <c r="C20" s="61" t="str">
        <f>IF(B20="","",(VLOOKUP($A20,INSUMOSMATERIALES,3,0)))</f>
        <v>SC</v>
      </c>
      <c r="D20" s="67">
        <v>6</v>
      </c>
      <c r="E20" s="75">
        <v>0.05</v>
      </c>
      <c r="F20" s="59">
        <f>IF(B20="","",(VLOOKUP($A20,INSUMOSMATERIALES,4,0)))</f>
        <v>38000</v>
      </c>
      <c r="G20" s="58">
        <f>+IFERROR(F20*D20*(1+E20),"")</f>
        <v>239400</v>
      </c>
    </row>
    <row r="21" spans="1:7" ht="19.149999999999999" customHeight="1">
      <c r="A21" s="62" t="str">
        <f>IF(B21="","",INDEX(CODIGOMATERIALES,MATCH($B21,'[8]INSUMOS MATERIALES'!$B$7:$B$51,0)))</f>
        <v>MA024</v>
      </c>
      <c r="B21" s="73" t="s">
        <v>132</v>
      </c>
      <c r="C21" s="61" t="str">
        <f>IF(B21="","",(VLOOKUP($A21,INSUMOSMATERIALES,3,0)))</f>
        <v>M3</v>
      </c>
      <c r="D21" s="67">
        <v>1.5</v>
      </c>
      <c r="E21" s="75">
        <v>0.05</v>
      </c>
      <c r="F21" s="59">
        <f>IF(B21="","",(VLOOKUP($A21,INSUMOSMATERIALES,4,0)))</f>
        <v>50000</v>
      </c>
      <c r="G21" s="58">
        <f>+IFERROR(F21*D21*(1+E21),"")</f>
        <v>78750</v>
      </c>
    </row>
    <row r="22" spans="1:7">
      <c r="A22" s="62" t="str">
        <f>IF(B22="","",INDEX(CODIGOMATERIALES,MATCH($B22,'[8]INSUMOS MATERIALES'!$B$7:$B$51,0)))</f>
        <v>MA025</v>
      </c>
      <c r="B22" s="73" t="s">
        <v>65</v>
      </c>
      <c r="C22" s="61" t="str">
        <f>IF(B22="","",(VLOOKUP($A22,INSUMOSMATERIALES,3,0)))</f>
        <v>LT</v>
      </c>
      <c r="D22" s="67">
        <v>170</v>
      </c>
      <c r="E22" s="75">
        <v>0.1</v>
      </c>
      <c r="F22" s="59">
        <f>IF(B22="","",(VLOOKUP($A22,INSUMOSMATERIALES,4,0)))</f>
        <v>50</v>
      </c>
      <c r="G22" s="58">
        <f>+IFERROR(F22*D22*(1+E22),"")</f>
        <v>9350</v>
      </c>
    </row>
    <row r="23" spans="1:7" ht="22.9" customHeight="1">
      <c r="A23" s="62" t="str">
        <f>IF(B23="","",INDEX(CODIGOMATERIALES,MATCH($B23,'[8]INSUMOS MATERIALES'!$B$7:$B$51,0)))</f>
        <v/>
      </c>
      <c r="B23" s="73"/>
      <c r="C23" s="61" t="str">
        <f>IF(B23="","",(VLOOKUP($A23,INSUMOSMATERIALES,3,0)))</f>
        <v/>
      </c>
      <c r="D23" s="67"/>
      <c r="E23" s="75"/>
      <c r="F23" s="59" t="str">
        <f>IF(B23="","",(VLOOKUP($A23,INSUMOSMATERIALES,4,0)))</f>
        <v/>
      </c>
      <c r="G23" s="58" t="str">
        <f>+IFERROR(F23*D23*(1+E23),"")</f>
        <v/>
      </c>
    </row>
    <row r="24" spans="1:7">
      <c r="A24" s="57"/>
      <c r="B24" s="74"/>
      <c r="C24" s="262"/>
      <c r="D24" s="262"/>
      <c r="E24" s="56"/>
      <c r="F24" s="63" t="s">
        <v>90</v>
      </c>
      <c r="G24" s="54">
        <f>+IF(SUM(G20:G23)=0,"",SUM(G20:G23))</f>
        <v>327500</v>
      </c>
    </row>
    <row r="25" spans="1:7" ht="4.9000000000000004" customHeight="1">
      <c r="A25" s="43"/>
      <c r="B25" s="262"/>
      <c r="C25" s="262"/>
      <c r="D25" s="56"/>
      <c r="E25" s="51"/>
      <c r="F25" s="50"/>
      <c r="G25" s="57"/>
    </row>
    <row r="26" spans="1:7">
      <c r="A26" s="429" t="s">
        <v>110</v>
      </c>
      <c r="B26" s="429"/>
      <c r="C26" s="429"/>
      <c r="D26" s="429"/>
      <c r="E26" s="429"/>
      <c r="F26" s="429"/>
      <c r="G26" s="429"/>
    </row>
    <row r="27" spans="1:7">
      <c r="A27" s="264" t="s">
        <v>94</v>
      </c>
      <c r="B27" s="264" t="s">
        <v>13</v>
      </c>
      <c r="C27" s="264" t="s">
        <v>109</v>
      </c>
      <c r="D27" s="264" t="s">
        <v>108</v>
      </c>
      <c r="E27" s="68" t="s">
        <v>107</v>
      </c>
      <c r="F27" s="68" t="s">
        <v>106</v>
      </c>
      <c r="G27" s="68" t="s">
        <v>92</v>
      </c>
    </row>
    <row r="28" spans="1:7" ht="35.450000000000003" customHeight="1">
      <c r="A28" s="62" t="str">
        <f>IF(B28="","",INDEX(CODIGOTRANSPORTES,MATCH(B28,'[8]INSUMOS TRANSPORTES'!$B$7:$B$122,0)))</f>
        <v>TR002</v>
      </c>
      <c r="B28" s="73" t="s">
        <v>105</v>
      </c>
      <c r="C28" s="72" t="s">
        <v>134</v>
      </c>
      <c r="D28" s="67">
        <v>1.5</v>
      </c>
      <c r="E28" s="71">
        <v>10</v>
      </c>
      <c r="F28" s="70">
        <f>+IF(B28="","",(VLOOKUP($A28,INSUMOSTRANSPORTES,4,0)))</f>
        <v>3000</v>
      </c>
      <c r="G28" s="58">
        <f>+IFERROR(D28*E28*F28,"")</f>
        <v>45000</v>
      </c>
    </row>
    <row r="29" spans="1:7" ht="22.9" customHeight="1">
      <c r="A29" s="62" t="str">
        <f>IF(B29="","",INDEX(CODIGOTRANSPORTES,MATCH(B29,'[8]INSUMOS TRANSPORTES'!$B$7:$B$26,0)))</f>
        <v>TR001</v>
      </c>
      <c r="B29" s="73" t="s">
        <v>130</v>
      </c>
      <c r="C29" s="72" t="s">
        <v>102</v>
      </c>
      <c r="D29" s="67">
        <f>(50*D20)/1000</f>
        <v>0.3</v>
      </c>
      <c r="E29" s="71">
        <f>+IF(C29=0,"",IF(C29="INSUMOS",'[8]DATOS INICIALES'!$B$24,IF(C29="PLAYA",'[8]DATOS INICIALES'!$B$21,IF(C29="TIERRA",'[8]DATOS INICIALES'!$B$19,IF(C29="ESCOMBROS",'[8]DATOS INICIALES'!$B$20,IF(C29="ASFALTO",'[8]DATOS INICIALES'!$B$25,IF(C29="GRANULAR",'[8]DATOS INICIALES'!B23)))))))</f>
        <v>5</v>
      </c>
      <c r="F29" s="70">
        <f>+IF(B29="","",(VLOOKUP($A29,INSUMOSTRANSPORTES,4,0)))</f>
        <v>4250</v>
      </c>
      <c r="G29" s="58">
        <f>+IFERROR(D29*E29*F29,"")</f>
        <v>6375</v>
      </c>
    </row>
    <row r="30" spans="1:7">
      <c r="A30" s="57"/>
      <c r="B30" s="262"/>
      <c r="C30" s="262"/>
      <c r="D30" s="262"/>
      <c r="E30" s="56"/>
      <c r="F30" s="55" t="s">
        <v>90</v>
      </c>
      <c r="G30" s="90">
        <f>+IF(SUM(G28:G28)=0,"",SUM(G28:G28))</f>
        <v>45000</v>
      </c>
    </row>
    <row r="31" spans="1:7" ht="4.9000000000000004" customHeight="1">
      <c r="A31" s="262"/>
      <c r="B31" s="262"/>
      <c r="C31" s="262"/>
      <c r="D31" s="56"/>
      <c r="E31" s="51"/>
      <c r="F31" s="50"/>
      <c r="G31" s="57"/>
    </row>
    <row r="32" spans="1:7">
      <c r="A32" s="429" t="s">
        <v>101</v>
      </c>
      <c r="B32" s="429"/>
      <c r="C32" s="429"/>
      <c r="D32" s="429"/>
      <c r="E32" s="429"/>
      <c r="F32" s="429"/>
      <c r="G32" s="436"/>
    </row>
    <row r="33" spans="1:7">
      <c r="A33" s="264" t="s">
        <v>94</v>
      </c>
      <c r="B33" s="433" t="s">
        <v>100</v>
      </c>
      <c r="C33" s="433"/>
      <c r="D33" s="68" t="s">
        <v>3</v>
      </c>
      <c r="E33" s="68" t="s">
        <v>99</v>
      </c>
      <c r="F33" s="68" t="s">
        <v>98</v>
      </c>
      <c r="G33" s="68" t="s">
        <v>92</v>
      </c>
    </row>
    <row r="34" spans="1:7">
      <c r="A34" s="62" t="str">
        <f>IF(B34="","",INDEX(CODIGOSMANODEOBRA,MATCH($B34,'[8]INSUMOS MANO DE OBRA'!$B$7:$B$61,0)))</f>
        <v>MO033</v>
      </c>
      <c r="B34" s="434" t="s">
        <v>97</v>
      </c>
      <c r="C34" s="435"/>
      <c r="D34" s="66">
        <v>1</v>
      </c>
      <c r="E34" s="59">
        <f>IF(B34="","",(VLOOKUP($A34,INSUMOSMANODEOBRA,8,0)))</f>
        <v>94854</v>
      </c>
      <c r="F34" s="67">
        <v>8</v>
      </c>
      <c r="G34" s="64">
        <f>+IFERROR(D34*E34/F34,"")</f>
        <v>11856.75</v>
      </c>
    </row>
    <row r="35" spans="1:7">
      <c r="A35" s="62" t="str">
        <f>IF(B35="","",INDEX(CODIGOSMANODEOBRA,MATCH($B35,'[8]INSUMOS MANO DE OBRA'!$B$7:$B$61,0)))</f>
        <v>MO032</v>
      </c>
      <c r="B35" s="434" t="s">
        <v>96</v>
      </c>
      <c r="C35" s="435"/>
      <c r="D35" s="66">
        <v>4</v>
      </c>
      <c r="E35" s="59">
        <f>IF(B35="","",(VLOOKUP($A35,INSUMOSMANODEOBRA,8,0)))</f>
        <v>82126</v>
      </c>
      <c r="F35" s="67">
        <v>8</v>
      </c>
      <c r="G35" s="64">
        <f>+IFERROR(D35*E35/F35,"")</f>
        <v>41063</v>
      </c>
    </row>
    <row r="36" spans="1:7">
      <c r="A36" s="62"/>
      <c r="B36" s="434"/>
      <c r="C36" s="435"/>
      <c r="D36" s="66"/>
      <c r="E36" s="59"/>
      <c r="F36" s="65"/>
      <c r="G36" s="64" t="str">
        <f>+IFERROR(D36*E36/F36,"")</f>
        <v/>
      </c>
    </row>
    <row r="37" spans="1:7">
      <c r="A37" s="62" t="s">
        <v>91</v>
      </c>
      <c r="B37" s="434"/>
      <c r="C37" s="435"/>
      <c r="D37" s="66"/>
      <c r="E37" s="59" t="s">
        <v>91</v>
      </c>
      <c r="F37" s="65" t="str">
        <f>+IF(A37="","",IF(A37=0,"",IF(F36="","",F36)))</f>
        <v/>
      </c>
      <c r="G37" s="64" t="str">
        <f>+IFERROR(D37*E37/F37,"")</f>
        <v/>
      </c>
    </row>
    <row r="38" spans="1:7">
      <c r="A38" s="57"/>
      <c r="B38" s="43"/>
      <c r="C38" s="262"/>
      <c r="D38" s="262"/>
      <c r="E38" s="56"/>
      <c r="F38" s="63" t="s">
        <v>90</v>
      </c>
      <c r="G38" s="54">
        <f>+IF(SUM(G34:G37)=0,"",SUM(G34:G37))</f>
        <v>52919.75</v>
      </c>
    </row>
    <row r="39" spans="1:7" ht="4.9000000000000004" customHeight="1">
      <c r="A39" s="263"/>
      <c r="B39" s="262"/>
      <c r="C39" s="53"/>
      <c r="D39" s="53"/>
      <c r="E39" s="53"/>
      <c r="F39" s="50"/>
      <c r="G39" s="44"/>
    </row>
    <row r="40" spans="1:7">
      <c r="A40" s="429" t="s">
        <v>95</v>
      </c>
      <c r="B40" s="429"/>
      <c r="C40" s="429"/>
      <c r="D40" s="429"/>
      <c r="E40" s="429"/>
      <c r="F40" s="429"/>
      <c r="G40" s="436"/>
    </row>
    <row r="41" spans="1:7">
      <c r="A41" s="264" t="s">
        <v>94</v>
      </c>
      <c r="B41" s="433" t="s">
        <v>13</v>
      </c>
      <c r="C41" s="433"/>
      <c r="D41" s="264" t="s">
        <v>2</v>
      </c>
      <c r="E41" s="264" t="s">
        <v>3</v>
      </c>
      <c r="F41" s="264" t="s">
        <v>93</v>
      </c>
      <c r="G41" s="264" t="s">
        <v>92</v>
      </c>
    </row>
    <row r="42" spans="1:7">
      <c r="A42" s="62" t="str">
        <f>IF(B42="","",INDEX(CODIGOSSERVICIOS,MATCH($B42,'[8]INSUMOS SERVICIOS'!$B$7:$B$21,0)))</f>
        <v/>
      </c>
      <c r="B42" s="434"/>
      <c r="C42" s="435"/>
      <c r="D42" s="61" t="str">
        <f>+IF(B42="","",(VLOOKUP($A42,INSUMOSSERVICIOS,3,0)))</f>
        <v/>
      </c>
      <c r="E42" s="60">
        <v>1</v>
      </c>
      <c r="F42" s="59" t="str">
        <f>IF(B42="","",(VLOOKUP($A42,INSUMOSSERVICIOS,4,0)))</f>
        <v/>
      </c>
      <c r="G42" s="58" t="str">
        <f>+IFERROR(E42*F42,"")</f>
        <v/>
      </c>
    </row>
    <row r="43" spans="1:7">
      <c r="A43" s="62" t="str">
        <f>IF(B43="","",INDEX(CODIGOSSERVICIOS,MATCH($B43,'[8]INSUMOS SERVICIOS'!$B$7:$B$21,0)))</f>
        <v/>
      </c>
      <c r="B43" s="434"/>
      <c r="C43" s="435"/>
      <c r="D43" s="61" t="str">
        <f>+IF(B43="","",(VLOOKUP($A43,INSUMOSSERVICIOS,3,0)))</f>
        <v/>
      </c>
      <c r="E43" s="60">
        <v>1</v>
      </c>
      <c r="F43" s="59" t="str">
        <f>IF(B43="","",(VLOOKUP($A43,INSUMOSSERVICIOS,4,0)))</f>
        <v/>
      </c>
      <c r="G43" s="58" t="str">
        <f>+IFERROR(E43*F43,"")</f>
        <v/>
      </c>
    </row>
    <row r="44" spans="1:7">
      <c r="A44" s="62" t="s">
        <v>91</v>
      </c>
      <c r="B44" s="434"/>
      <c r="C44" s="435"/>
      <c r="D44" s="61" t="str">
        <f>+IF(B44="","",(VLOOKUP($A44,INSUMOS_SERVICIOS,3,0)))</f>
        <v/>
      </c>
      <c r="E44" s="60"/>
      <c r="F44" s="59" t="str">
        <f>IF(B44="","",(VLOOKUP($A44,INSUMOS_SERVICIOS,4,0)))</f>
        <v/>
      </c>
      <c r="G44" s="58" t="str">
        <f>+IFERROR(E44*F44,"")</f>
        <v/>
      </c>
    </row>
    <row r="45" spans="1:7">
      <c r="A45" s="57"/>
      <c r="B45" s="43"/>
      <c r="C45" s="262"/>
      <c r="D45" s="262"/>
      <c r="E45" s="56"/>
      <c r="F45" s="55" t="s">
        <v>90</v>
      </c>
      <c r="G45" s="54" t="str">
        <f>+IF(SUM(G42:G44)=0,"",SUM(G42:G44))</f>
        <v/>
      </c>
    </row>
    <row r="46" spans="1:7" ht="4.9000000000000004" customHeight="1">
      <c r="A46" s="263"/>
      <c r="B46" s="262"/>
      <c r="C46" s="53"/>
      <c r="D46" s="53"/>
      <c r="E46" s="53"/>
      <c r="F46" s="50"/>
      <c r="G46" s="44"/>
    </row>
    <row r="47" spans="1:7">
      <c r="A47" s="448" t="s">
        <v>89</v>
      </c>
      <c r="B47" s="448"/>
      <c r="C47" s="448"/>
      <c r="D47" s="448"/>
      <c r="E47" s="448"/>
      <c r="F47" s="448"/>
      <c r="G47" s="52">
        <f>IF(SUM(G16,G24,G30,G38,G45)=0,"",(ROUND(SUM(G16,G24,G30,G38,G45),0)))</f>
        <v>438462</v>
      </c>
    </row>
    <row r="48" spans="1:7" ht="4.9000000000000004" customHeight="1">
      <c r="A48" s="44"/>
      <c r="B48" s="51"/>
      <c r="C48" s="51"/>
      <c r="D48" s="51"/>
      <c r="E48" s="51"/>
      <c r="F48" s="51"/>
      <c r="G48" s="50"/>
    </row>
    <row r="49" spans="1:7">
      <c r="A49" s="429" t="s">
        <v>88</v>
      </c>
      <c r="B49" s="429"/>
      <c r="C49" s="429"/>
      <c r="D49" s="429"/>
      <c r="E49" s="429"/>
      <c r="F49" s="429"/>
      <c r="G49" s="429"/>
    </row>
    <row r="50" spans="1:7" ht="4.9000000000000004" customHeight="1">
      <c r="A50" s="262"/>
      <c r="B50" s="262"/>
      <c r="C50" s="262"/>
      <c r="D50" s="262"/>
      <c r="E50" s="262"/>
      <c r="F50" s="262"/>
      <c r="G50" s="262"/>
    </row>
    <row r="51" spans="1:7">
      <c r="A51" s="443" t="s">
        <v>13</v>
      </c>
      <c r="B51" s="443"/>
      <c r="C51" s="443"/>
      <c r="D51" s="443"/>
      <c r="E51" s="443"/>
      <c r="F51" s="49" t="s">
        <v>87</v>
      </c>
      <c r="G51" s="49" t="s">
        <v>86</v>
      </c>
    </row>
    <row r="52" spans="1:7">
      <c r="A52" s="444" t="s">
        <v>85</v>
      </c>
      <c r="B52" s="444"/>
      <c r="C52" s="444"/>
      <c r="D52" s="444"/>
      <c r="E52" s="444"/>
      <c r="F52" s="48">
        <f>[8]AIU!$I$45</f>
        <v>0.2407</v>
      </c>
      <c r="G52" s="47">
        <f>+IFERROR(G47*F52,"")</f>
        <v>105537.8034</v>
      </c>
    </row>
    <row r="53" spans="1:7">
      <c r="A53" s="444" t="s">
        <v>84</v>
      </c>
      <c r="B53" s="444"/>
      <c r="C53" s="444"/>
      <c r="D53" s="444"/>
      <c r="E53" s="444"/>
      <c r="F53" s="48" t="str">
        <f>IF([8]AIU!$I$46=0,"",[8]AIU!$I46)</f>
        <v/>
      </c>
      <c r="G53" s="47" t="str">
        <f>+IFERROR(G47*F53,"")</f>
        <v/>
      </c>
    </row>
    <row r="54" spans="1:7">
      <c r="A54" s="444" t="s">
        <v>83</v>
      </c>
      <c r="B54" s="444"/>
      <c r="C54" s="444"/>
      <c r="D54" s="444"/>
      <c r="E54" s="444"/>
      <c r="F54" s="48">
        <f>IF([8]AIU!$I$47=0,"",[8]AIU!$I47)</f>
        <v>0.05</v>
      </c>
      <c r="G54" s="47">
        <f>+IFERROR(G47*F54,"")</f>
        <v>21923.100000000002</v>
      </c>
    </row>
    <row r="55" spans="1:7">
      <c r="A55" s="445" t="s">
        <v>82</v>
      </c>
      <c r="B55" s="446"/>
      <c r="C55" s="446"/>
      <c r="D55" s="446"/>
      <c r="E55" s="446"/>
      <c r="F55" s="46">
        <f>IF(SUM(F52:F54)=0,"",SUM(F52:F54))</f>
        <v>0.29070000000000001</v>
      </c>
      <c r="G55" s="45">
        <f>IF(SUM(G52:G54)=0,"",ROUND(SUM(G52:G54),0))</f>
        <v>127461</v>
      </c>
    </row>
    <row r="56" spans="1:7" ht="4.9000000000000004" customHeight="1">
      <c r="A56" s="44"/>
      <c r="B56" s="43"/>
      <c r="C56" s="43"/>
      <c r="D56" s="43"/>
      <c r="E56" s="447"/>
      <c r="F56" s="447"/>
      <c r="G56" s="42"/>
    </row>
    <row r="57" spans="1:7">
      <c r="A57" s="449" t="s">
        <v>81</v>
      </c>
      <c r="B57" s="450"/>
      <c r="C57" s="450"/>
      <c r="D57" s="450"/>
      <c r="E57" s="450"/>
      <c r="F57" s="450"/>
      <c r="G57" s="41">
        <f>+IFERROR(ROUND(G47+G55,0),"")</f>
        <v>565923</v>
      </c>
    </row>
    <row r="58" spans="1:7" ht="6.6" customHeight="1">
      <c r="A58" s="38"/>
      <c r="B58" s="38"/>
      <c r="C58" s="38"/>
      <c r="D58" s="38"/>
      <c r="E58" s="39"/>
      <c r="F58" s="39"/>
      <c r="G58" s="36"/>
    </row>
    <row r="59" spans="1:7" ht="12.6" customHeight="1">
      <c r="A59" s="38"/>
      <c r="B59" s="37"/>
      <c r="C59" s="39"/>
      <c r="D59" s="39"/>
      <c r="E59" s="39"/>
      <c r="F59" s="39"/>
      <c r="G59" s="39"/>
    </row>
    <row r="60" spans="1:7">
      <c r="A60" s="38"/>
      <c r="B60" s="37" t="s">
        <v>80</v>
      </c>
      <c r="C60" s="39"/>
      <c r="D60" s="39"/>
      <c r="E60" s="39"/>
      <c r="F60" s="39"/>
      <c r="G60" s="39"/>
    </row>
    <row r="61" spans="1:7">
      <c r="A61" s="38"/>
      <c r="B61" s="37"/>
      <c r="C61" s="39"/>
      <c r="D61" s="40"/>
      <c r="E61" s="40"/>
      <c r="F61" s="40"/>
      <c r="G61" s="39"/>
    </row>
    <row r="62" spans="1:7">
      <c r="A62" s="38"/>
      <c r="B62" s="37"/>
      <c r="C62" s="36"/>
      <c r="D62" s="365" t="s">
        <v>79</v>
      </c>
      <c r="E62" s="365"/>
      <c r="F62" s="365"/>
      <c r="G62" s="36"/>
    </row>
    <row r="64" spans="1:7" ht="18.75">
      <c r="A64" s="327" t="str">
        <f>'[8]DATOS INICIALES'!$B$1</f>
        <v>DEPARTAMENTO DE ANTIOQUIA</v>
      </c>
      <c r="B64" s="328"/>
      <c r="C64" s="328"/>
      <c r="D64" s="328"/>
      <c r="E64" s="328"/>
      <c r="F64" s="329" t="s">
        <v>91</v>
      </c>
      <c r="G64" s="329"/>
    </row>
    <row r="65" spans="1:7" ht="15.6" customHeight="1">
      <c r="A65" s="330" t="str">
        <f>'[8]DATOS INICIALES'!$B$2</f>
        <v>MUNICIPIO DE DABEIBA</v>
      </c>
      <c r="B65" s="331"/>
      <c r="C65" s="331"/>
      <c r="D65" s="331"/>
      <c r="E65" s="331"/>
      <c r="F65" s="329"/>
      <c r="G65" s="329"/>
    </row>
    <row r="66" spans="1:7" ht="14.45" customHeight="1">
      <c r="A66" s="332" t="str">
        <f>'[8]DATOS INICIALES'!$B$3</f>
        <v xml:space="preserve">CONSTRUCCION DE MUROS DE CONTENCION Y  GAVIONES PARA MITIGACION DE RIESGO EN LA VIA QUE CONDUCE AL BARRIO LA ARENERA EN EL MUNICIPIO DE DABEIBA ANTIOQUIA </v>
      </c>
      <c r="B66" s="333"/>
      <c r="C66" s="333"/>
      <c r="D66" s="333"/>
      <c r="E66" s="333"/>
      <c r="F66" s="329"/>
      <c r="G66" s="329"/>
    </row>
    <row r="67" spans="1:7">
      <c r="A67" s="334"/>
      <c r="B67" s="334"/>
      <c r="C67" s="334"/>
      <c r="D67" s="334"/>
      <c r="E67" s="432"/>
      <c r="F67" s="329"/>
      <c r="G67" s="329"/>
    </row>
    <row r="68" spans="1:7">
      <c r="A68" s="335" t="s">
        <v>121</v>
      </c>
      <c r="B68" s="336"/>
      <c r="C68" s="336"/>
      <c r="D68" s="336"/>
      <c r="E68" s="336"/>
      <c r="F68" s="329"/>
      <c r="G68" s="329"/>
    </row>
    <row r="69" spans="1:7">
      <c r="A69" s="334"/>
      <c r="B69" s="334"/>
      <c r="C69" s="334"/>
      <c r="D69" s="334"/>
      <c r="E69" s="334"/>
      <c r="F69" s="425"/>
      <c r="G69" s="425"/>
    </row>
    <row r="70" spans="1:7">
      <c r="A70" s="88" t="s">
        <v>0</v>
      </c>
      <c r="B70" s="337" t="s">
        <v>13</v>
      </c>
      <c r="C70" s="338"/>
      <c r="D70" s="339"/>
      <c r="E70" s="87" t="s">
        <v>2</v>
      </c>
      <c r="F70" s="86" t="s">
        <v>3</v>
      </c>
      <c r="G70" s="86" t="s">
        <v>120</v>
      </c>
    </row>
    <row r="71" spans="1:7" ht="14.45" customHeight="1">
      <c r="A71" s="85" t="s">
        <v>137</v>
      </c>
      <c r="B71" s="426" t="str">
        <f>+IFERROR(VLOOKUP($A71,INSUMOSMATERIALES,2,0),"")</f>
        <v>CONCRETO 2500 PSI (175 MPA) EN OBRA</v>
      </c>
      <c r="C71" s="427"/>
      <c r="D71" s="428"/>
      <c r="E71" s="84" t="str">
        <f>+IFERROR(VLOOKUP($A71,INSUMOSMATERIALES,3,0),"")</f>
        <v>M3</v>
      </c>
      <c r="F71" s="84" t="s">
        <v>118</v>
      </c>
      <c r="G71" s="83">
        <f>IF(G119=0,"",G109)</f>
        <v>458412</v>
      </c>
    </row>
    <row r="72" spans="1:7">
      <c r="A72" s="38"/>
      <c r="B72" s="38"/>
      <c r="C72" s="38"/>
      <c r="D72" s="38"/>
      <c r="E72" s="39"/>
      <c r="F72" s="39"/>
      <c r="G72" s="36"/>
    </row>
    <row r="73" spans="1:7">
      <c r="A73" s="429" t="s">
        <v>117</v>
      </c>
      <c r="B73" s="429"/>
      <c r="C73" s="429"/>
      <c r="D73" s="429"/>
      <c r="E73" s="429"/>
      <c r="F73" s="429"/>
      <c r="G73" s="429"/>
    </row>
    <row r="74" spans="1:7">
      <c r="A74" s="262"/>
      <c r="B74" s="262"/>
      <c r="C74" s="262"/>
      <c r="D74" s="262"/>
      <c r="E74" s="262"/>
      <c r="F74" s="262"/>
      <c r="G74" s="262"/>
    </row>
    <row r="75" spans="1:7">
      <c r="A75" s="430" t="s">
        <v>116</v>
      </c>
      <c r="B75" s="430"/>
      <c r="C75" s="430"/>
      <c r="D75" s="430"/>
      <c r="E75" s="430"/>
      <c r="F75" s="430"/>
      <c r="G75" s="431"/>
    </row>
    <row r="76" spans="1:7">
      <c r="A76" s="264" t="s">
        <v>94</v>
      </c>
      <c r="B76" s="437" t="s">
        <v>13</v>
      </c>
      <c r="C76" s="438"/>
      <c r="D76" s="264" t="s">
        <v>2</v>
      </c>
      <c r="E76" s="264" t="s">
        <v>106</v>
      </c>
      <c r="F76" s="264" t="s">
        <v>98</v>
      </c>
      <c r="G76" s="264" t="s">
        <v>92</v>
      </c>
    </row>
    <row r="77" spans="1:7">
      <c r="A77" s="62" t="str">
        <f>IF(B77="","",INDEX(CODIGOEQUIPOS,MATCH($B77,'[8]INSUMOS EQUIPOS'!$B$7:$B$39,0)))</f>
        <v>EQ004</v>
      </c>
      <c r="B77" s="439" t="s">
        <v>115</v>
      </c>
      <c r="C77" s="440"/>
      <c r="D77" s="80" t="str">
        <f>IF(B77="","",(VLOOKUP($A77,INSUMOSEQUIPOS,3,0)))</f>
        <v>DÍA</v>
      </c>
      <c r="E77" s="70">
        <f>IF(B77="","",(VLOOKUP($A77,INSUMOSEQUIPOS,4,0)))</f>
        <v>62000</v>
      </c>
      <c r="F77" s="82">
        <v>8</v>
      </c>
      <c r="G77" s="58">
        <f>+IFERROR(E77/F77,"")</f>
        <v>7750</v>
      </c>
    </row>
    <row r="78" spans="1:7">
      <c r="A78" s="81" t="str">
        <f>+IF(G100="","","EQ001")</f>
        <v>EQ001</v>
      </c>
      <c r="B78" s="441" t="str">
        <f>+IF($A78="","",IFERROR(VLOOKUP($A78,INSUMOSEQUIPOS,2,0),""))</f>
        <v>HERRAMIENTA MENOR (10% DE LA MANO DE OBRA)</v>
      </c>
      <c r="C78" s="442"/>
      <c r="D78" s="80" t="str">
        <f>+IF($A78="","",IFERROR(VLOOKUP($A78,INSUMOSEQUIPOS,3,0),""))</f>
        <v>%</v>
      </c>
      <c r="E78" s="79">
        <f>+IF($A78="","",IFERROR(VLOOKUP($A78,INSUMOSEQUIPOS,4,0),""))</f>
        <v>0.1</v>
      </c>
      <c r="F78" s="78">
        <f>+IF(G100=0,"",G100)</f>
        <v>52919.75</v>
      </c>
      <c r="G78" s="58">
        <f>+IFERROR(E78*F78,"")</f>
        <v>5291.9750000000004</v>
      </c>
    </row>
    <row r="79" spans="1:7">
      <c r="A79" s="57"/>
      <c r="B79" s="43"/>
      <c r="C79" s="262"/>
      <c r="D79" s="262"/>
      <c r="E79" s="56"/>
      <c r="F79" s="63" t="s">
        <v>90</v>
      </c>
      <c r="G79" s="54">
        <f>+IF(SUM(G77:G78)=0,"",SUM(G77:G78))</f>
        <v>13041.975</v>
      </c>
    </row>
    <row r="80" spans="1:7">
      <c r="A80" s="43"/>
      <c r="B80" s="262"/>
      <c r="C80" s="262"/>
      <c r="D80" s="56"/>
      <c r="E80" s="77"/>
      <c r="F80" s="50"/>
      <c r="G80" s="57"/>
    </row>
    <row r="81" spans="1:7">
      <c r="A81" s="429" t="s">
        <v>114</v>
      </c>
      <c r="B81" s="429"/>
      <c r="C81" s="429"/>
      <c r="D81" s="429"/>
      <c r="E81" s="429"/>
      <c r="F81" s="429"/>
      <c r="G81" s="436"/>
    </row>
    <row r="82" spans="1:7">
      <c r="A82" s="264" t="s">
        <v>94</v>
      </c>
      <c r="B82" s="76" t="s">
        <v>13</v>
      </c>
      <c r="C82" s="68" t="s">
        <v>2</v>
      </c>
      <c r="D82" s="68" t="s">
        <v>3</v>
      </c>
      <c r="E82" s="68" t="s">
        <v>113</v>
      </c>
      <c r="F82" s="68" t="s">
        <v>93</v>
      </c>
      <c r="G82" s="68" t="s">
        <v>92</v>
      </c>
    </row>
    <row r="83" spans="1:7" ht="22.5">
      <c r="A83" s="62" t="str">
        <f>IF(B83="","",INDEX(CODIGOMATERIALES,MATCH($B83,'[8]INSUMOS MATERIALES'!$B$7:$B$51,0)))</f>
        <v>MA020</v>
      </c>
      <c r="B83" s="73" t="s">
        <v>112</v>
      </c>
      <c r="C83" s="61" t="str">
        <f>IF(B83="","",(VLOOKUP($A83,INSUMOSMATERIALES,3,0)))</f>
        <v>SC</v>
      </c>
      <c r="D83" s="67">
        <v>6.5</v>
      </c>
      <c r="E83" s="75">
        <v>0.05</v>
      </c>
      <c r="F83" s="59">
        <f>IF(B83="","",(VLOOKUP($A83,INSUMOSMATERIALES,4,0)))</f>
        <v>38000</v>
      </c>
      <c r="G83" s="58">
        <f>+IFERROR(F83*D83*(1+E83),"")</f>
        <v>259350</v>
      </c>
    </row>
    <row r="84" spans="1:7">
      <c r="A84" s="62" t="str">
        <f>IF(B84="","",INDEX(CODIGOMATERIALES,MATCH($B84,'[8]INSUMOS MATERIALES'!$B$7:$B$51,0)))</f>
        <v>MA024</v>
      </c>
      <c r="B84" s="73" t="s">
        <v>132</v>
      </c>
      <c r="C84" s="61" t="str">
        <f>IF(B84="","",(VLOOKUP($A84,INSUMOSMATERIALES,3,0)))</f>
        <v>M3</v>
      </c>
      <c r="D84" s="67">
        <v>1.5</v>
      </c>
      <c r="E84" s="75">
        <v>0.05</v>
      </c>
      <c r="F84" s="59">
        <f>IF(B84="","",(VLOOKUP($A84,INSUMOSMATERIALES,4,0)))</f>
        <v>50000</v>
      </c>
      <c r="G84" s="58">
        <f>+IFERROR(F84*D84*(1+E84),"")</f>
        <v>78750</v>
      </c>
    </row>
    <row r="85" spans="1:7">
      <c r="A85" s="62" t="str">
        <f>IF(B85="","",INDEX(CODIGOMATERIALES,MATCH($B85,'[8]INSUMOS MATERIALES'!$B$7:$B$51,0)))</f>
        <v>MA025</v>
      </c>
      <c r="B85" s="73" t="s">
        <v>65</v>
      </c>
      <c r="C85" s="61" t="str">
        <f>IF(B85="","",(VLOOKUP($A85,INSUMOSMATERIALES,3,0)))</f>
        <v>LT</v>
      </c>
      <c r="D85" s="67">
        <v>170</v>
      </c>
      <c r="E85" s="75">
        <v>0.1</v>
      </c>
      <c r="F85" s="59">
        <f>IF(B85="","",(VLOOKUP($A85,INSUMOSMATERIALES,4,0)))</f>
        <v>50</v>
      </c>
      <c r="G85" s="58">
        <f>+IFERROR(F85*D85*(1+E85),"")</f>
        <v>9350</v>
      </c>
    </row>
    <row r="86" spans="1:7">
      <c r="A86" s="57"/>
      <c r="B86" s="74"/>
      <c r="C86" s="262"/>
      <c r="D86" s="262"/>
      <c r="E86" s="56"/>
      <c r="F86" s="63" t="s">
        <v>90</v>
      </c>
      <c r="G86" s="54">
        <f>+IF(SUM(G83:G85)=0,"",SUM(G83:G85))</f>
        <v>347450</v>
      </c>
    </row>
    <row r="87" spans="1:7">
      <c r="A87" s="43"/>
      <c r="B87" s="262"/>
      <c r="C87" s="262"/>
      <c r="D87" s="56"/>
      <c r="E87" s="51"/>
      <c r="F87" s="50"/>
      <c r="G87" s="57"/>
    </row>
    <row r="88" spans="1:7">
      <c r="A88" s="429" t="s">
        <v>110</v>
      </c>
      <c r="B88" s="429"/>
      <c r="C88" s="429"/>
      <c r="D88" s="429"/>
      <c r="E88" s="429"/>
      <c r="F88" s="429"/>
      <c r="G88" s="429"/>
    </row>
    <row r="89" spans="1:7">
      <c r="A89" s="264" t="s">
        <v>94</v>
      </c>
      <c r="B89" s="264" t="s">
        <v>13</v>
      </c>
      <c r="C89" s="264" t="s">
        <v>109</v>
      </c>
      <c r="D89" s="264" t="s">
        <v>108</v>
      </c>
      <c r="E89" s="68" t="s">
        <v>107</v>
      </c>
      <c r="F89" s="68" t="s">
        <v>106</v>
      </c>
      <c r="G89" s="68" t="s">
        <v>92</v>
      </c>
    </row>
    <row r="90" spans="1:7" ht="36" customHeight="1">
      <c r="A90" s="62" t="str">
        <f>IF(B90="","",INDEX(CODIGOTRANSPORTES,MATCH(B90,'[8]INSUMOS TRANSPORTES'!$B$7:$B$122,0)))</f>
        <v>TR002</v>
      </c>
      <c r="B90" s="73" t="s">
        <v>105</v>
      </c>
      <c r="C90" s="72" t="s">
        <v>134</v>
      </c>
      <c r="D90" s="67">
        <v>1.5</v>
      </c>
      <c r="E90" s="71">
        <v>10</v>
      </c>
      <c r="F90" s="70">
        <f>+IF(B90="","",(VLOOKUP($A90,INSUMOSTRANSPORTES,4,0)))</f>
        <v>3000</v>
      </c>
      <c r="G90" s="58">
        <f>+IFERROR(D90*E90*F90,"")</f>
        <v>45000</v>
      </c>
    </row>
    <row r="91" spans="1:7" ht="22.5">
      <c r="A91" s="62" t="str">
        <f>IF(B91="","",INDEX(CODIGOTRANSPORTES,MATCH(B91,'[8]INSUMOS TRANSPORTES'!$B$7:$B$26,0)))</f>
        <v>TR001</v>
      </c>
      <c r="B91" s="73" t="s">
        <v>130</v>
      </c>
      <c r="C91" s="72" t="s">
        <v>102</v>
      </c>
      <c r="D91" s="67">
        <f>(50*D83)/1000</f>
        <v>0.32500000000000001</v>
      </c>
      <c r="E91" s="71">
        <f>+IF(C91=0,"",IF(C91="INSUMOS",'[8]DATOS INICIALES'!$B$24,IF(C91="PLAYA",'[8]DATOS INICIALES'!$B$21,IF(C91="TIERRA",'[8]DATOS INICIALES'!$B$19,IF(C91="ESCOMBROS",'[8]DATOS INICIALES'!$B$20,IF(C91="ASFALTO",'[8]DATOS INICIALES'!$B$25,IF(C91="GRANULAR",'[8]DATOS INICIALES'!B104)))))))</f>
        <v>5</v>
      </c>
      <c r="F91" s="70">
        <f>+IF(B91="","",(VLOOKUP($A91,INSUMOSTRANSPORTES,4,0)))</f>
        <v>4250</v>
      </c>
      <c r="G91" s="58">
        <f>+IFERROR(D91*E91*F91,"")</f>
        <v>6906.25</v>
      </c>
    </row>
    <row r="92" spans="1:7">
      <c r="A92" s="57"/>
      <c r="B92" s="69"/>
      <c r="C92" s="262"/>
      <c r="D92" s="262"/>
      <c r="E92" s="56"/>
      <c r="F92" s="63" t="s">
        <v>90</v>
      </c>
      <c r="G92" s="54">
        <f>+IF(SUM(G90:G90)=0,"",SUM(G90:G90))</f>
        <v>45000</v>
      </c>
    </row>
    <row r="93" spans="1:7">
      <c r="A93" s="262"/>
      <c r="B93" s="262"/>
      <c r="C93" s="262"/>
      <c r="D93" s="56"/>
      <c r="E93" s="51"/>
      <c r="F93" s="50"/>
      <c r="G93" s="57"/>
    </row>
    <row r="94" spans="1:7">
      <c r="A94" s="429" t="s">
        <v>101</v>
      </c>
      <c r="B94" s="429"/>
      <c r="C94" s="429"/>
      <c r="D94" s="429"/>
      <c r="E94" s="429"/>
      <c r="F94" s="429"/>
      <c r="G94" s="436"/>
    </row>
    <row r="95" spans="1:7">
      <c r="A95" s="264" t="s">
        <v>94</v>
      </c>
      <c r="B95" s="433" t="s">
        <v>100</v>
      </c>
      <c r="C95" s="433"/>
      <c r="D95" s="68" t="s">
        <v>3</v>
      </c>
      <c r="E95" s="68" t="s">
        <v>99</v>
      </c>
      <c r="F95" s="68" t="s">
        <v>98</v>
      </c>
      <c r="G95" s="68" t="s">
        <v>92</v>
      </c>
    </row>
    <row r="96" spans="1:7">
      <c r="A96" s="62" t="str">
        <f>IF(B96="","",INDEX(CODIGOSMANODEOBRA,MATCH($B96,'[8]INSUMOS MANO DE OBRA'!$B$7:$B$61,0)))</f>
        <v>MO033</v>
      </c>
      <c r="B96" s="434" t="s">
        <v>97</v>
      </c>
      <c r="C96" s="435"/>
      <c r="D96" s="66">
        <v>1</v>
      </c>
      <c r="E96" s="59">
        <f>IF(B96="","",(VLOOKUP($A96,INSUMOSMANODEOBRA,8,0)))</f>
        <v>94854</v>
      </c>
      <c r="F96" s="67">
        <v>8</v>
      </c>
      <c r="G96" s="64">
        <f>+IFERROR(D96*E96/F96,"")</f>
        <v>11856.75</v>
      </c>
    </row>
    <row r="97" spans="1:7">
      <c r="A97" s="62" t="str">
        <f>IF(B97="","",INDEX(CODIGOSMANODEOBRA,MATCH($B97,'[8]INSUMOS MANO DE OBRA'!$B$7:$B$61,0)))</f>
        <v>MO032</v>
      </c>
      <c r="B97" s="434" t="s">
        <v>96</v>
      </c>
      <c r="C97" s="435"/>
      <c r="D97" s="66">
        <v>4</v>
      </c>
      <c r="E97" s="59">
        <f>IF(B97="","",(VLOOKUP($A97,INSUMOSMANODEOBRA,8,0)))</f>
        <v>82126</v>
      </c>
      <c r="F97" s="67">
        <v>8</v>
      </c>
      <c r="G97" s="64">
        <f>+IFERROR(D97*E97/F97,"")</f>
        <v>41063</v>
      </c>
    </row>
    <row r="98" spans="1:7">
      <c r="A98" s="62"/>
      <c r="B98" s="434"/>
      <c r="C98" s="435"/>
      <c r="D98" s="66"/>
      <c r="E98" s="59"/>
      <c r="F98" s="65"/>
      <c r="G98" s="64" t="str">
        <f>+IFERROR(D98*E98/F98,"")</f>
        <v/>
      </c>
    </row>
    <row r="99" spans="1:7">
      <c r="A99" s="62" t="s">
        <v>91</v>
      </c>
      <c r="B99" s="434"/>
      <c r="C99" s="435"/>
      <c r="D99" s="66"/>
      <c r="E99" s="59" t="s">
        <v>91</v>
      </c>
      <c r="F99" s="65" t="str">
        <f>+IF(A99="","",IF(A99=0,"",IF(F98="","",F98)))</f>
        <v/>
      </c>
      <c r="G99" s="64" t="str">
        <f>+IFERROR(D99*E99/F99,"")</f>
        <v/>
      </c>
    </row>
    <row r="100" spans="1:7">
      <c r="A100" s="57"/>
      <c r="B100" s="43"/>
      <c r="C100" s="262"/>
      <c r="D100" s="262"/>
      <c r="E100" s="56"/>
      <c r="F100" s="63" t="s">
        <v>90</v>
      </c>
      <c r="G100" s="54">
        <f>+IF(SUM(G96:G99)=0,"",SUM(G96:G99))</f>
        <v>52919.75</v>
      </c>
    </row>
    <row r="101" spans="1:7">
      <c r="A101" s="263"/>
      <c r="B101" s="262"/>
      <c r="C101" s="53"/>
      <c r="D101" s="53"/>
      <c r="E101" s="53"/>
      <c r="F101" s="50"/>
      <c r="G101" s="44"/>
    </row>
    <row r="102" spans="1:7">
      <c r="A102" s="429" t="s">
        <v>95</v>
      </c>
      <c r="B102" s="429"/>
      <c r="C102" s="429"/>
      <c r="D102" s="429"/>
      <c r="E102" s="429"/>
      <c r="F102" s="429"/>
      <c r="G102" s="436"/>
    </row>
    <row r="103" spans="1:7">
      <c r="A103" s="264" t="s">
        <v>94</v>
      </c>
      <c r="B103" s="433" t="s">
        <v>13</v>
      </c>
      <c r="C103" s="433"/>
      <c r="D103" s="264" t="s">
        <v>2</v>
      </c>
      <c r="E103" s="264" t="s">
        <v>3</v>
      </c>
      <c r="F103" s="264" t="s">
        <v>93</v>
      </c>
      <c r="G103" s="264" t="s">
        <v>92</v>
      </c>
    </row>
    <row r="104" spans="1:7">
      <c r="A104" s="62" t="str">
        <f>IF(B104="","",INDEX(CODIGOSSERVICIOS,MATCH($B104,'[8]INSUMOS SERVICIOS'!$B$7:$B$21,0)))</f>
        <v/>
      </c>
      <c r="B104" s="434"/>
      <c r="C104" s="435"/>
      <c r="D104" s="61" t="str">
        <f>+IF(B104="","",(VLOOKUP($A104,INSUMOSSERVICIOS,3,0)))</f>
        <v/>
      </c>
      <c r="E104" s="60">
        <v>1</v>
      </c>
      <c r="F104" s="59" t="str">
        <f>IF(B104="","",(VLOOKUP($A104,INSUMOSSERVICIOS,4,0)))</f>
        <v/>
      </c>
      <c r="G104" s="58" t="str">
        <f>+IFERROR(E104*F104,"")</f>
        <v/>
      </c>
    </row>
    <row r="105" spans="1:7">
      <c r="A105" s="62" t="str">
        <f>IF(B105="","",INDEX(CODIGOSSERVICIOS,MATCH($B105,'[8]INSUMOS SERVICIOS'!$B$7:$B$21,0)))</f>
        <v/>
      </c>
      <c r="B105" s="434"/>
      <c r="C105" s="435"/>
      <c r="D105" s="61" t="str">
        <f>+IF(B105="","",(VLOOKUP($A105,INSUMOSSERVICIOS,3,0)))</f>
        <v/>
      </c>
      <c r="E105" s="60">
        <v>1</v>
      </c>
      <c r="F105" s="59" t="str">
        <f>IF(B105="","",(VLOOKUP($A105,INSUMOSSERVICIOS,4,0)))</f>
        <v/>
      </c>
      <c r="G105" s="58" t="str">
        <f>+IFERROR(E105*F105,"")</f>
        <v/>
      </c>
    </row>
    <row r="106" spans="1:7">
      <c r="A106" s="62" t="s">
        <v>91</v>
      </c>
      <c r="B106" s="434"/>
      <c r="C106" s="435"/>
      <c r="D106" s="61" t="str">
        <f>+IF(B106="","",(VLOOKUP($A106,INSUMOS_SERVICIOS,3,0)))</f>
        <v/>
      </c>
      <c r="E106" s="60"/>
      <c r="F106" s="59" t="str">
        <f>IF(B106="","",(VLOOKUP($A106,INSUMOS_SERVICIOS,4,0)))</f>
        <v/>
      </c>
      <c r="G106" s="58" t="str">
        <f>+IFERROR(E106*F106,"")</f>
        <v/>
      </c>
    </row>
    <row r="107" spans="1:7">
      <c r="A107" s="57"/>
      <c r="B107" s="43"/>
      <c r="C107" s="262"/>
      <c r="D107" s="262"/>
      <c r="E107" s="56"/>
      <c r="F107" s="55" t="s">
        <v>90</v>
      </c>
      <c r="G107" s="54" t="str">
        <f>+IF(SUM(G104:G106)=0,"",SUM(G104:G106))</f>
        <v/>
      </c>
    </row>
    <row r="108" spans="1:7">
      <c r="A108" s="263"/>
      <c r="B108" s="262"/>
      <c r="C108" s="53"/>
      <c r="D108" s="53"/>
      <c r="E108" s="53"/>
      <c r="F108" s="50"/>
      <c r="G108" s="44"/>
    </row>
    <row r="109" spans="1:7">
      <c r="A109" s="448" t="s">
        <v>89</v>
      </c>
      <c r="B109" s="448"/>
      <c r="C109" s="448"/>
      <c r="D109" s="448"/>
      <c r="E109" s="448"/>
      <c r="F109" s="448"/>
      <c r="G109" s="52">
        <f>IF(SUM(G79,G86,G92,G100,G107)=0,"",(ROUND(SUM(G79,G86,G92,G100,G107),0)))</f>
        <v>458412</v>
      </c>
    </row>
    <row r="110" spans="1:7">
      <c r="A110" s="44"/>
      <c r="B110" s="51"/>
      <c r="C110" s="51"/>
      <c r="D110" s="51"/>
      <c r="E110" s="51"/>
      <c r="F110" s="51"/>
      <c r="G110" s="50"/>
    </row>
    <row r="111" spans="1:7">
      <c r="A111" s="429" t="s">
        <v>88</v>
      </c>
      <c r="B111" s="429"/>
      <c r="C111" s="429"/>
      <c r="D111" s="429"/>
      <c r="E111" s="429"/>
      <c r="F111" s="429"/>
      <c r="G111" s="429"/>
    </row>
    <row r="112" spans="1:7">
      <c r="A112" s="262"/>
      <c r="B112" s="262"/>
      <c r="C112" s="262"/>
      <c r="D112" s="262"/>
      <c r="E112" s="262"/>
      <c r="F112" s="262"/>
      <c r="G112" s="262"/>
    </row>
    <row r="113" spans="1:7">
      <c r="A113" s="443" t="s">
        <v>13</v>
      </c>
      <c r="B113" s="443"/>
      <c r="C113" s="443"/>
      <c r="D113" s="443"/>
      <c r="E113" s="443"/>
      <c r="F113" s="49" t="s">
        <v>87</v>
      </c>
      <c r="G113" s="49" t="s">
        <v>86</v>
      </c>
    </row>
    <row r="114" spans="1:7">
      <c r="A114" s="444" t="s">
        <v>85</v>
      </c>
      <c r="B114" s="444"/>
      <c r="C114" s="444"/>
      <c r="D114" s="444"/>
      <c r="E114" s="444"/>
      <c r="F114" s="48">
        <f>[8]AIU!$I$45</f>
        <v>0.2407</v>
      </c>
      <c r="G114" s="47">
        <f>+IFERROR(G109*F114,"")</f>
        <v>110339.7684</v>
      </c>
    </row>
    <row r="115" spans="1:7">
      <c r="A115" s="444" t="s">
        <v>84</v>
      </c>
      <c r="B115" s="444"/>
      <c r="C115" s="444"/>
      <c r="D115" s="444"/>
      <c r="E115" s="444"/>
      <c r="F115" s="48" t="str">
        <f>IF([8]AIU!$I$46=0,"",[8]AIU!$I$46)</f>
        <v/>
      </c>
      <c r="G115" s="47" t="str">
        <f>+IFERROR(G109*F115,"")</f>
        <v/>
      </c>
    </row>
    <row r="116" spans="1:7">
      <c r="A116" s="444" t="s">
        <v>83</v>
      </c>
      <c r="B116" s="444"/>
      <c r="C116" s="444"/>
      <c r="D116" s="444"/>
      <c r="E116" s="444"/>
      <c r="F116" s="48">
        <f>IF([8]AIU!$I$47=0,"",[8]AIU!$I$47)</f>
        <v>0.05</v>
      </c>
      <c r="G116" s="47">
        <f>+IFERROR(G109*F116,"")</f>
        <v>22920.600000000002</v>
      </c>
    </row>
    <row r="117" spans="1:7">
      <c r="A117" s="445" t="s">
        <v>82</v>
      </c>
      <c r="B117" s="446"/>
      <c r="C117" s="446"/>
      <c r="D117" s="446"/>
      <c r="E117" s="446"/>
      <c r="F117" s="46">
        <f>IF(SUM(F114:F116)=0,"",SUM(F114:F116))</f>
        <v>0.29070000000000001</v>
      </c>
      <c r="G117" s="45">
        <f>IF(SUM(G114:G116)=0,"",ROUND(SUM(G114:G116),0))</f>
        <v>133260</v>
      </c>
    </row>
    <row r="118" spans="1:7">
      <c r="A118" s="44"/>
      <c r="B118" s="43"/>
      <c r="C118" s="43"/>
      <c r="D118" s="43"/>
      <c r="E118" s="447"/>
      <c r="F118" s="447"/>
      <c r="G118" s="42"/>
    </row>
    <row r="119" spans="1:7">
      <c r="A119" s="449" t="s">
        <v>81</v>
      </c>
      <c r="B119" s="450"/>
      <c r="C119" s="450"/>
      <c r="D119" s="450"/>
      <c r="E119" s="450"/>
      <c r="F119" s="450"/>
      <c r="G119" s="41">
        <f>+IFERROR(ROUND(G109+G117,0),"")</f>
        <v>591672</v>
      </c>
    </row>
    <row r="120" spans="1:7">
      <c r="A120" s="38"/>
      <c r="B120" s="38"/>
      <c r="C120" s="38"/>
      <c r="D120" s="38"/>
      <c r="E120" s="39"/>
      <c r="F120" s="39"/>
      <c r="G120" s="36"/>
    </row>
    <row r="121" spans="1:7">
      <c r="A121" s="38"/>
      <c r="B121" s="37"/>
      <c r="C121" s="39"/>
      <c r="D121" s="39"/>
      <c r="E121" s="39"/>
      <c r="F121" s="39"/>
      <c r="G121" s="39"/>
    </row>
    <row r="122" spans="1:7">
      <c r="A122" s="38"/>
      <c r="B122" s="37" t="s">
        <v>80</v>
      </c>
      <c r="C122" s="39"/>
      <c r="D122" s="39"/>
      <c r="E122" s="39"/>
      <c r="F122" s="39"/>
      <c r="G122" s="39"/>
    </row>
    <row r="123" spans="1:7">
      <c r="A123" s="38"/>
      <c r="B123" s="37"/>
      <c r="C123" s="39"/>
      <c r="D123" s="40"/>
      <c r="E123" s="40"/>
      <c r="F123" s="40"/>
      <c r="G123" s="39"/>
    </row>
    <row r="124" spans="1:7">
      <c r="A124" s="38"/>
      <c r="B124" s="37"/>
      <c r="C124" s="36"/>
      <c r="D124" s="365" t="s">
        <v>79</v>
      </c>
      <c r="E124" s="365"/>
      <c r="F124" s="365"/>
      <c r="G124" s="36"/>
    </row>
    <row r="125" spans="1:7">
      <c r="A125" s="44"/>
      <c r="B125" s="43"/>
      <c r="C125" s="43"/>
      <c r="D125" s="43"/>
      <c r="E125" s="447"/>
      <c r="F125" s="447"/>
      <c r="G125" s="42"/>
    </row>
    <row r="126" spans="1:7" ht="18.75">
      <c r="A126" s="327" t="str">
        <f>'[8]DATOS INICIALES'!$B$1</f>
        <v>DEPARTAMENTO DE ANTIOQUIA</v>
      </c>
      <c r="B126" s="328"/>
      <c r="C126" s="328"/>
      <c r="D126" s="328"/>
      <c r="E126" s="328"/>
      <c r="F126" s="329" t="s">
        <v>91</v>
      </c>
      <c r="G126" s="329"/>
    </row>
    <row r="127" spans="1:7" ht="15.75">
      <c r="A127" s="330" t="str">
        <f>'[8]DATOS INICIALES'!$B$2</f>
        <v>MUNICIPIO DE DABEIBA</v>
      </c>
      <c r="B127" s="331"/>
      <c r="C127" s="331"/>
      <c r="D127" s="331"/>
      <c r="E127" s="331"/>
      <c r="F127" s="329"/>
      <c r="G127" s="329"/>
    </row>
    <row r="128" spans="1:7">
      <c r="A128" s="332" t="str">
        <f>'[8]DATOS INICIALES'!$B$3</f>
        <v xml:space="preserve">CONSTRUCCION DE MUROS DE CONTENCION Y  GAVIONES PARA MITIGACION DE RIESGO EN LA VIA QUE CONDUCE AL BARRIO LA ARENERA EN EL MUNICIPIO DE DABEIBA ANTIOQUIA </v>
      </c>
      <c r="B128" s="333"/>
      <c r="C128" s="333"/>
      <c r="D128" s="333"/>
      <c r="E128" s="333"/>
      <c r="F128" s="329"/>
      <c r="G128" s="329"/>
    </row>
    <row r="129" spans="1:7">
      <c r="A129" s="334"/>
      <c r="B129" s="334"/>
      <c r="C129" s="334"/>
      <c r="D129" s="334"/>
      <c r="E129" s="432"/>
      <c r="F129" s="329"/>
      <c r="G129" s="329"/>
    </row>
    <row r="130" spans="1:7">
      <c r="A130" s="335" t="s">
        <v>121</v>
      </c>
      <c r="B130" s="336"/>
      <c r="C130" s="336"/>
      <c r="D130" s="336"/>
      <c r="E130" s="336"/>
      <c r="F130" s="329"/>
      <c r="G130" s="329"/>
    </row>
    <row r="131" spans="1:7">
      <c r="A131" s="334"/>
      <c r="B131" s="334"/>
      <c r="C131" s="334"/>
      <c r="D131" s="334"/>
      <c r="E131" s="334"/>
      <c r="F131" s="425"/>
      <c r="G131" s="425"/>
    </row>
    <row r="132" spans="1:7">
      <c r="A132" s="88" t="s">
        <v>0</v>
      </c>
      <c r="B132" s="337" t="s">
        <v>13</v>
      </c>
      <c r="C132" s="338"/>
      <c r="D132" s="339"/>
      <c r="E132" s="87" t="s">
        <v>2</v>
      </c>
      <c r="F132" s="86" t="s">
        <v>3</v>
      </c>
      <c r="G132" s="86" t="s">
        <v>120</v>
      </c>
    </row>
    <row r="133" spans="1:7">
      <c r="A133" s="85" t="s">
        <v>136</v>
      </c>
      <c r="B133" s="426" t="str">
        <f>+IFERROR(VLOOKUP($A133,INSUMOSMATERIALES,2,0),"")</f>
        <v>CONCRETO 3000 PSI (210 MPA) EN OBRA</v>
      </c>
      <c r="C133" s="427"/>
      <c r="D133" s="428"/>
      <c r="E133" s="84" t="str">
        <f>+IFERROR(VLOOKUP($A133,INSUMOSMATERIALES,3,0),"")</f>
        <v>M3</v>
      </c>
      <c r="F133" s="84" t="s">
        <v>118</v>
      </c>
      <c r="G133" s="83">
        <f>IF(G183=0,"",G173)</f>
        <v>714543</v>
      </c>
    </row>
    <row r="134" spans="1:7">
      <c r="A134" s="38"/>
      <c r="B134" s="38"/>
      <c r="C134" s="38"/>
      <c r="D134" s="38"/>
      <c r="E134" s="39"/>
      <c r="F134" s="39"/>
      <c r="G134" s="36"/>
    </row>
    <row r="135" spans="1:7">
      <c r="A135" s="429" t="s">
        <v>117</v>
      </c>
      <c r="B135" s="429"/>
      <c r="C135" s="429"/>
      <c r="D135" s="429"/>
      <c r="E135" s="429"/>
      <c r="F135" s="429"/>
      <c r="G135" s="429"/>
    </row>
    <row r="136" spans="1:7">
      <c r="A136" s="262"/>
      <c r="B136" s="262"/>
      <c r="C136" s="262"/>
      <c r="D136" s="262"/>
      <c r="E136" s="262"/>
      <c r="F136" s="262"/>
      <c r="G136" s="262"/>
    </row>
    <row r="137" spans="1:7">
      <c r="A137" s="430" t="s">
        <v>116</v>
      </c>
      <c r="B137" s="430"/>
      <c r="C137" s="430"/>
      <c r="D137" s="430"/>
      <c r="E137" s="430"/>
      <c r="F137" s="430"/>
      <c r="G137" s="431"/>
    </row>
    <row r="138" spans="1:7">
      <c r="A138" s="264" t="s">
        <v>94</v>
      </c>
      <c r="B138" s="437" t="s">
        <v>13</v>
      </c>
      <c r="C138" s="438"/>
      <c r="D138" s="264" t="s">
        <v>2</v>
      </c>
      <c r="E138" s="264" t="s">
        <v>106</v>
      </c>
      <c r="F138" s="264" t="s">
        <v>98</v>
      </c>
      <c r="G138" s="264" t="s">
        <v>92</v>
      </c>
    </row>
    <row r="139" spans="1:7">
      <c r="A139" s="62" t="str">
        <f>IF(B139="","",INDEX(CODIGOEQUIPOS,MATCH($B139,'[8]INSUMOS EQUIPOS'!$B$7:$B$39,0)))</f>
        <v>EQ004</v>
      </c>
      <c r="B139" s="439" t="s">
        <v>115</v>
      </c>
      <c r="C139" s="440"/>
      <c r="D139" s="80" t="str">
        <f>IF(B139="","",(VLOOKUP($A139,INSUMOSEQUIPOS,3,0)))</f>
        <v>DÍA</v>
      </c>
      <c r="E139" s="70">
        <v>75000</v>
      </c>
      <c r="F139" s="82">
        <v>5</v>
      </c>
      <c r="G139" s="58">
        <f>+IFERROR(E139/F139,"")</f>
        <v>15000</v>
      </c>
    </row>
    <row r="140" spans="1:7">
      <c r="A140" s="81" t="str">
        <f>+IF(G164="","","EQ001")</f>
        <v>EQ001</v>
      </c>
      <c r="B140" s="441" t="str">
        <f>+IF($A140="","",IFERROR(VLOOKUP($A140,INSUMOSEQUIPOS,2,0),""))</f>
        <v>HERRAMIENTA MENOR (10% DE LA MANO DE OBRA)</v>
      </c>
      <c r="C140" s="442"/>
      <c r="D140" s="80" t="str">
        <f>+IF($A140="","",IFERROR(VLOOKUP($A140,INSUMOSEQUIPOS,3,0),""))</f>
        <v>%</v>
      </c>
      <c r="E140" s="79">
        <v>0.2</v>
      </c>
      <c r="F140" s="78">
        <f>+IF(G164=0,"",G164)</f>
        <v>84671.6</v>
      </c>
      <c r="G140" s="58">
        <f>+IFERROR(E140*F140,"")</f>
        <v>16934.320000000003</v>
      </c>
    </row>
    <row r="141" spans="1:7">
      <c r="A141" s="57"/>
      <c r="B141" s="43"/>
      <c r="C141" s="262"/>
      <c r="D141" s="262"/>
      <c r="E141" s="56"/>
      <c r="F141" s="63" t="s">
        <v>90</v>
      </c>
      <c r="G141" s="54">
        <f>+IF(SUM(G139:G140)=0,"",SUM(G139:G140))</f>
        <v>31934.320000000003</v>
      </c>
    </row>
    <row r="142" spans="1:7">
      <c r="A142" s="43"/>
      <c r="B142" s="262"/>
      <c r="C142" s="262"/>
      <c r="D142" s="56"/>
      <c r="E142" s="77"/>
      <c r="F142" s="50"/>
      <c r="G142" s="57"/>
    </row>
    <row r="143" spans="1:7">
      <c r="A143" s="429" t="s">
        <v>114</v>
      </c>
      <c r="B143" s="429"/>
      <c r="C143" s="429"/>
      <c r="D143" s="429"/>
      <c r="E143" s="429"/>
      <c r="F143" s="429"/>
      <c r="G143" s="436"/>
    </row>
    <row r="144" spans="1:7">
      <c r="A144" s="264" t="s">
        <v>94</v>
      </c>
      <c r="B144" s="311" t="s">
        <v>13</v>
      </c>
      <c r="C144" s="68" t="s">
        <v>2</v>
      </c>
      <c r="D144" s="68" t="s">
        <v>3</v>
      </c>
      <c r="E144" s="68" t="s">
        <v>113</v>
      </c>
      <c r="F144" s="68" t="s">
        <v>93</v>
      </c>
      <c r="G144" s="68" t="s">
        <v>92</v>
      </c>
    </row>
    <row r="145" spans="1:7">
      <c r="A145" s="312" t="str">
        <f>'INSUMOS MATERIALES'!A32</f>
        <v>MA023</v>
      </c>
      <c r="B145" s="312" t="str">
        <f>'INSUMOS MATERIALES'!B32</f>
        <v>ARENA FINA PARA CONCRETOS</v>
      </c>
      <c r="C145" s="312" t="str">
        <f>'INSUMOS MATERIALES'!C32</f>
        <v>M3</v>
      </c>
      <c r="D145" s="310">
        <v>0.6</v>
      </c>
      <c r="E145" s="314">
        <v>0.03</v>
      </c>
      <c r="F145" s="312">
        <f>'INSUMOS MATERIALES'!D32</f>
        <v>50000</v>
      </c>
      <c r="G145" s="58">
        <f>(F145*D145*(1+E145))</f>
        <v>30900</v>
      </c>
    </row>
    <row r="146" spans="1:7">
      <c r="A146" s="312" t="str">
        <f>'INSUMOS MATERIALES'!A50</f>
        <v>MA041</v>
      </c>
      <c r="B146" s="312" t="str">
        <f>'INSUMOS MATERIALES'!B50</f>
        <v>triturado de 3/4"</v>
      </c>
      <c r="C146" s="312" t="str">
        <f>'INSUMOS MATERIALES'!C33</f>
        <v>M3</v>
      </c>
      <c r="D146" s="310">
        <v>0.86</v>
      </c>
      <c r="E146" s="314">
        <v>0.03</v>
      </c>
      <c r="F146" s="312">
        <f>'INSUMOS MATERIALES'!D50</f>
        <v>65000</v>
      </c>
      <c r="G146" s="58">
        <f>(F146*D146*(1+E146))</f>
        <v>57577</v>
      </c>
    </row>
    <row r="147" spans="1:7" ht="33.75" customHeight="1">
      <c r="A147" s="62" t="str">
        <f>IF(B147="","",INDEX(CODIGOMATERIALES,MATCH($B147,'[8]INSUMOS MATERIALES'!$B$7:$B$51,0)))</f>
        <v>MA020</v>
      </c>
      <c r="B147" s="313" t="s">
        <v>112</v>
      </c>
      <c r="C147" s="310" t="str">
        <f>IF(B147="","",(VLOOKUP($A147,INSUMOSMATERIALES,3,0)))</f>
        <v>SC</v>
      </c>
      <c r="D147" s="67">
        <v>8</v>
      </c>
      <c r="E147" s="75">
        <v>0.03</v>
      </c>
      <c r="F147" s="59">
        <f>IF(B147="","",(VLOOKUP($A147,INSUMOSMATERIALES,4,0)))</f>
        <v>38000</v>
      </c>
      <c r="G147" s="58">
        <f>(F147*D147*(1+E147))</f>
        <v>313120</v>
      </c>
    </row>
    <row r="148" spans="1:7">
      <c r="A148" s="62" t="str">
        <f>IF(B148="","",INDEX(CODIGOMATERIALES,MATCH($B148,'[8]INSUMOS MATERIALES'!$B$7:$B$51,0)))</f>
        <v>MA025</v>
      </c>
      <c r="B148" s="312" t="s">
        <v>65</v>
      </c>
      <c r="C148" s="310" t="str">
        <f>IF(B148="","",(VLOOKUP($A148,INSUMOSMATERIALES,3,0)))</f>
        <v>LT</v>
      </c>
      <c r="D148" s="67">
        <v>180</v>
      </c>
      <c r="E148" s="75">
        <v>0.1</v>
      </c>
      <c r="F148" s="59">
        <f>IF(B148="","",(VLOOKUP($A148,INSUMOSMATERIALES,4,0)))</f>
        <v>50</v>
      </c>
      <c r="G148" s="58">
        <f>+IFERROR(F148*D148*(1+E148),"")</f>
        <v>9900</v>
      </c>
    </row>
    <row r="149" spans="1:7">
      <c r="A149" s="57"/>
      <c r="B149" s="43"/>
      <c r="C149" s="262"/>
      <c r="D149" s="262"/>
      <c r="E149" s="56"/>
      <c r="F149" s="63" t="s">
        <v>90</v>
      </c>
      <c r="G149" s="54">
        <f>+IF(SUM(G145:G148)=0,"",SUM(G145:G148))</f>
        <v>411497</v>
      </c>
    </row>
    <row r="150" spans="1:7">
      <c r="A150" s="43"/>
      <c r="B150" s="262"/>
      <c r="C150" s="262"/>
      <c r="D150" s="56"/>
      <c r="E150" s="51"/>
      <c r="F150" s="50"/>
      <c r="G150" s="57"/>
    </row>
    <row r="151" spans="1:7">
      <c r="A151" s="429" t="s">
        <v>110</v>
      </c>
      <c r="B151" s="429"/>
      <c r="C151" s="429"/>
      <c r="D151" s="429"/>
      <c r="E151" s="429"/>
      <c r="F151" s="429"/>
      <c r="G151" s="429"/>
    </row>
    <row r="152" spans="1:7">
      <c r="A152" s="264" t="s">
        <v>94</v>
      </c>
      <c r="B152" s="264" t="s">
        <v>13</v>
      </c>
      <c r="C152" s="264" t="s">
        <v>109</v>
      </c>
      <c r="D152" s="264" t="s">
        <v>108</v>
      </c>
      <c r="E152" s="68" t="s">
        <v>107</v>
      </c>
      <c r="F152" s="68" t="s">
        <v>106</v>
      </c>
      <c r="G152" s="68" t="s">
        <v>92</v>
      </c>
    </row>
    <row r="153" spans="1:7" ht="46.5" customHeight="1">
      <c r="A153" s="312" t="str">
        <f>'INSUMOS TRANSPORTES'!A23</f>
        <v>TR016</v>
      </c>
      <c r="B153" s="313" t="str">
        <f>'INSUMOS TRANSPORTES'!B23</f>
        <v>TRANSPORTE DE MATERIALES DE PLAYA, TIERRA O ESCOMBROS 71-150 KM</v>
      </c>
      <c r="C153" s="313" t="str">
        <f>'INSUMOS TRANSPORTES'!C23</f>
        <v>M3-KM</v>
      </c>
      <c r="D153" s="310">
        <v>0.86</v>
      </c>
      <c r="E153" s="315">
        <v>110</v>
      </c>
      <c r="F153" s="313">
        <f>'INSUMOS TRANSPORTES'!D23</f>
        <v>1100</v>
      </c>
      <c r="G153" s="58">
        <f>D153*E153*F153</f>
        <v>104060</v>
      </c>
    </row>
    <row r="154" spans="1:7" ht="33.75" customHeight="1">
      <c r="A154" s="312" t="str">
        <f>'INSUMOS TRANSPORTES'!A21</f>
        <v>TR014</v>
      </c>
      <c r="B154" s="313" t="str">
        <f>'INSUMOS TRANSPORTES'!B21</f>
        <v>TRANSPORTE DE MATERIALES DE PLAYA, TIERRA O ESCOMBROS 11-30 KM</v>
      </c>
      <c r="C154" s="313" t="str">
        <f>'INSUMOS TRANSPORTES'!C21</f>
        <v>M3-KM</v>
      </c>
      <c r="D154" s="310">
        <f>0.86+0.64</f>
        <v>1.5</v>
      </c>
      <c r="E154" s="315">
        <v>15</v>
      </c>
      <c r="F154" s="313">
        <f>'INSUMOS TRANSPORTES'!D21</f>
        <v>3000</v>
      </c>
      <c r="G154" s="58">
        <f>D154*E154*F154</f>
        <v>67500</v>
      </c>
    </row>
    <row r="155" spans="1:7" ht="33.75" customHeight="1">
      <c r="A155" s="312" t="str">
        <f>'INSUMOS TRANSPORTES'!A17</f>
        <v>TR010</v>
      </c>
      <c r="B155" s="313" t="str">
        <f>'INSUMOS TRANSPORTES'!B15</f>
        <v>TRANSPORTE DE INSUMOS GENERALES 11-30 KM</v>
      </c>
      <c r="C155" s="313" t="str">
        <f>'INSUMOS TRANSPORTES'!C15</f>
        <v>TON-KM</v>
      </c>
      <c r="D155" s="310">
        <f>8*0.05</f>
        <v>0.4</v>
      </c>
      <c r="E155" s="315">
        <v>15</v>
      </c>
      <c r="F155" s="313">
        <f>'INSUMOS TRANSPORTES'!D15</f>
        <v>2480</v>
      </c>
      <c r="G155" s="58">
        <f>D155*E155*F155</f>
        <v>14880</v>
      </c>
    </row>
    <row r="156" spans="1:7">
      <c r="A156" s="57"/>
      <c r="B156" s="69"/>
      <c r="C156" s="262"/>
      <c r="D156" s="262"/>
      <c r="E156" s="56"/>
      <c r="F156" s="63" t="s">
        <v>90</v>
      </c>
      <c r="G156" s="54">
        <f>+IF(SUM(G153:G155)=0,"",SUM(G153:G155))</f>
        <v>186440</v>
      </c>
    </row>
    <row r="157" spans="1:7">
      <c r="A157" s="262"/>
      <c r="B157" s="262"/>
      <c r="C157" s="262"/>
      <c r="D157" s="56"/>
      <c r="E157" s="51"/>
      <c r="F157" s="50"/>
      <c r="G157" s="57"/>
    </row>
    <row r="158" spans="1:7">
      <c r="A158" s="429" t="s">
        <v>101</v>
      </c>
      <c r="B158" s="429"/>
      <c r="C158" s="429"/>
      <c r="D158" s="429"/>
      <c r="E158" s="429"/>
      <c r="F158" s="429"/>
      <c r="G158" s="436"/>
    </row>
    <row r="159" spans="1:7">
      <c r="A159" s="264" t="s">
        <v>94</v>
      </c>
      <c r="B159" s="433" t="s">
        <v>100</v>
      </c>
      <c r="C159" s="433"/>
      <c r="D159" s="68" t="s">
        <v>3</v>
      </c>
      <c r="E159" s="68" t="s">
        <v>99</v>
      </c>
      <c r="F159" s="68" t="s">
        <v>98</v>
      </c>
      <c r="G159" s="68" t="s">
        <v>92</v>
      </c>
    </row>
    <row r="160" spans="1:7">
      <c r="A160" s="62" t="str">
        <f>IF(B160="","",INDEX(CODIGOSMANODEOBRA,MATCH($B160,'[8]INSUMOS MANO DE OBRA'!$B$7:$B$61,0)))</f>
        <v>MO033</v>
      </c>
      <c r="B160" s="434" t="s">
        <v>97</v>
      </c>
      <c r="C160" s="435"/>
      <c r="D160" s="66">
        <v>1</v>
      </c>
      <c r="E160" s="59">
        <f>IF(B160="","",(VLOOKUP($A160,INSUMOSMANODEOBRA,8,0)))</f>
        <v>94854</v>
      </c>
      <c r="F160" s="67">
        <v>5</v>
      </c>
      <c r="G160" s="64">
        <f>+IFERROR(D160*E160/F160,"")</f>
        <v>18970.8</v>
      </c>
    </row>
    <row r="161" spans="1:7">
      <c r="A161" s="62" t="str">
        <f>IF(B161="","",INDEX(CODIGOSMANODEOBRA,MATCH($B161,'[8]INSUMOS MANO DE OBRA'!$B$7:$B$61,0)))</f>
        <v>MO032</v>
      </c>
      <c r="B161" s="434" t="s">
        <v>96</v>
      </c>
      <c r="C161" s="435"/>
      <c r="D161" s="66">
        <v>4</v>
      </c>
      <c r="E161" s="59">
        <f>IF(B161="","",(VLOOKUP($A161,INSUMOSMANODEOBRA,8,0)))</f>
        <v>82126</v>
      </c>
      <c r="F161" s="67">
        <v>5</v>
      </c>
      <c r="G161" s="64">
        <f>+IFERROR(D161*E161/F161,"")</f>
        <v>65700.800000000003</v>
      </c>
    </row>
    <row r="162" spans="1:7">
      <c r="A162" s="62"/>
      <c r="B162" s="434"/>
      <c r="C162" s="435"/>
      <c r="D162" s="66"/>
      <c r="E162" s="59"/>
      <c r="F162" s="65"/>
      <c r="G162" s="64" t="str">
        <f>+IFERROR(D162*E162/F162,"")</f>
        <v/>
      </c>
    </row>
    <row r="163" spans="1:7">
      <c r="A163" s="62" t="s">
        <v>91</v>
      </c>
      <c r="B163" s="434"/>
      <c r="C163" s="435"/>
      <c r="D163" s="66"/>
      <c r="E163" s="59" t="s">
        <v>91</v>
      </c>
      <c r="F163" s="65" t="str">
        <f>+IF(A163="","",IF(A163=0,"",IF(F162="","",F162)))</f>
        <v/>
      </c>
      <c r="G163" s="64" t="str">
        <f>+IFERROR(D163*E163/F163,"")</f>
        <v/>
      </c>
    </row>
    <row r="164" spans="1:7">
      <c r="A164" s="57"/>
      <c r="B164" s="43"/>
      <c r="C164" s="262"/>
      <c r="D164" s="262"/>
      <c r="E164" s="56"/>
      <c r="F164" s="63" t="s">
        <v>90</v>
      </c>
      <c r="G164" s="54">
        <f>+IF(SUM(G160:G163)=0,"",SUM(G160:G163))</f>
        <v>84671.6</v>
      </c>
    </row>
    <row r="165" spans="1:7">
      <c r="A165" s="263"/>
      <c r="B165" s="262"/>
      <c r="C165" s="53"/>
      <c r="D165" s="53"/>
      <c r="E165" s="53"/>
      <c r="F165" s="50"/>
      <c r="G165" s="44"/>
    </row>
    <row r="166" spans="1:7">
      <c r="A166" s="429" t="s">
        <v>95</v>
      </c>
      <c r="B166" s="429"/>
      <c r="C166" s="429"/>
      <c r="D166" s="429"/>
      <c r="E166" s="429"/>
      <c r="F166" s="429"/>
      <c r="G166" s="436"/>
    </row>
    <row r="167" spans="1:7">
      <c r="A167" s="264" t="s">
        <v>94</v>
      </c>
      <c r="B167" s="433" t="s">
        <v>13</v>
      </c>
      <c r="C167" s="433"/>
      <c r="D167" s="264" t="s">
        <v>2</v>
      </c>
      <c r="E167" s="264" t="s">
        <v>3</v>
      </c>
      <c r="F167" s="264" t="s">
        <v>93</v>
      </c>
      <c r="G167" s="264" t="s">
        <v>92</v>
      </c>
    </row>
    <row r="168" spans="1:7">
      <c r="A168" s="62" t="str">
        <f>IF(B168="","",INDEX(CODIGOSSERVICIOS,MATCH($B168,'[8]INSUMOS SERVICIOS'!$B$7:$B$21,0)))</f>
        <v/>
      </c>
      <c r="B168" s="434"/>
      <c r="C168" s="435"/>
      <c r="D168" s="61" t="str">
        <f>+IF(B168="","",(VLOOKUP($A168,INSUMOSSERVICIOS,3,0)))</f>
        <v/>
      </c>
      <c r="E168" s="60"/>
      <c r="F168" s="59" t="str">
        <f>IF(B168="","",(VLOOKUP($A168,INSUMOSSERVICIOS,4,0)))</f>
        <v/>
      </c>
      <c r="G168" s="58" t="str">
        <f>+IFERROR(E168*F168,"")</f>
        <v/>
      </c>
    </row>
    <row r="169" spans="1:7">
      <c r="A169" s="62" t="str">
        <f>IF(B169="","",INDEX(CODIGOSSERVICIOS,MATCH($B169,'[8]INSUMOS SERVICIOS'!$B$7:$B$21,0)))</f>
        <v/>
      </c>
      <c r="B169" s="434"/>
      <c r="C169" s="435"/>
      <c r="D169" s="61" t="str">
        <f>+IF(B169="","",(VLOOKUP($A169,INSUMOSSERVICIOS,3,0)))</f>
        <v/>
      </c>
      <c r="E169" s="60"/>
      <c r="F169" s="59" t="str">
        <f>IF(B169="","",(VLOOKUP($A169,INSUMOSSERVICIOS,4,0)))</f>
        <v/>
      </c>
      <c r="G169" s="58" t="str">
        <f>+IFERROR(E169*F169,"")</f>
        <v/>
      </c>
    </row>
    <row r="170" spans="1:7">
      <c r="A170" s="62" t="s">
        <v>91</v>
      </c>
      <c r="B170" s="434"/>
      <c r="C170" s="435"/>
      <c r="D170" s="61" t="str">
        <f>+IF(B170="","",(VLOOKUP($A170,INSUMOS_SERVICIOS,3,0)))</f>
        <v/>
      </c>
      <c r="E170" s="60"/>
      <c r="F170" s="59" t="str">
        <f>IF(B170="","",(VLOOKUP($A170,INSUMOS_SERVICIOS,4,0)))</f>
        <v/>
      </c>
      <c r="G170" s="58" t="str">
        <f>+IFERROR(E170*F170,"")</f>
        <v/>
      </c>
    </row>
    <row r="171" spans="1:7">
      <c r="A171" s="57"/>
      <c r="B171" s="43"/>
      <c r="C171" s="262"/>
      <c r="D171" s="262"/>
      <c r="E171" s="56"/>
      <c r="F171" s="55" t="s">
        <v>90</v>
      </c>
      <c r="G171" s="54" t="str">
        <f>+IF(SUM(G168:G170)=0,"",SUM(G168:G170))</f>
        <v/>
      </c>
    </row>
    <row r="172" spans="1:7">
      <c r="A172" s="263"/>
      <c r="B172" s="262"/>
      <c r="C172" s="53"/>
      <c r="D172" s="53"/>
      <c r="E172" s="53"/>
      <c r="F172" s="50"/>
      <c r="G172" s="44"/>
    </row>
    <row r="173" spans="1:7">
      <c r="A173" s="448" t="s">
        <v>89</v>
      </c>
      <c r="B173" s="448"/>
      <c r="C173" s="448"/>
      <c r="D173" s="448"/>
      <c r="E173" s="448"/>
      <c r="F173" s="448"/>
      <c r="G173" s="52">
        <f>IF(SUM(G141,G149,G156,G164,G171)=0,"",(ROUND(SUM(G141,G149,G156,G164,G171),0)))</f>
        <v>714543</v>
      </c>
    </row>
    <row r="174" spans="1:7">
      <c r="A174" s="44"/>
      <c r="B174" s="51"/>
      <c r="C174" s="51"/>
      <c r="D174" s="51"/>
      <c r="E174" s="51"/>
      <c r="F174" s="51"/>
      <c r="G174" s="50"/>
    </row>
    <row r="175" spans="1:7">
      <c r="A175" s="429" t="s">
        <v>88</v>
      </c>
      <c r="B175" s="429"/>
      <c r="C175" s="429"/>
      <c r="D175" s="429"/>
      <c r="E175" s="429"/>
      <c r="F175" s="429"/>
      <c r="G175" s="429"/>
    </row>
    <row r="176" spans="1:7">
      <c r="A176" s="262"/>
      <c r="B176" s="262"/>
      <c r="C176" s="262"/>
      <c r="D176" s="262"/>
      <c r="E176" s="262"/>
      <c r="F176" s="262"/>
      <c r="G176" s="262"/>
    </row>
    <row r="177" spans="1:7">
      <c r="A177" s="443" t="s">
        <v>13</v>
      </c>
      <c r="B177" s="443"/>
      <c r="C177" s="443"/>
      <c r="D177" s="443"/>
      <c r="E177" s="443"/>
      <c r="F177" s="49" t="s">
        <v>87</v>
      </c>
      <c r="G177" s="49" t="s">
        <v>86</v>
      </c>
    </row>
    <row r="178" spans="1:7">
      <c r="A178" s="444" t="s">
        <v>85</v>
      </c>
      <c r="B178" s="444"/>
      <c r="C178" s="444"/>
      <c r="D178" s="444"/>
      <c r="E178" s="444"/>
      <c r="F178" s="48">
        <f>[8]AIU!$I$45</f>
        <v>0.2407</v>
      </c>
      <c r="G178" s="47">
        <f>+IFERROR(G173*F178,"")</f>
        <v>171990.5001</v>
      </c>
    </row>
    <row r="179" spans="1:7">
      <c r="A179" s="444" t="s">
        <v>84</v>
      </c>
      <c r="B179" s="444"/>
      <c r="C179" s="444"/>
      <c r="D179" s="444"/>
      <c r="E179" s="444"/>
      <c r="F179" s="48" t="str">
        <f>IF([8]AIU!$I$46=0,"",[8]AIU!$I$46)</f>
        <v/>
      </c>
      <c r="G179" s="47" t="str">
        <f>+IFERROR(G173*F179,"")</f>
        <v/>
      </c>
    </row>
    <row r="180" spans="1:7">
      <c r="A180" s="444" t="s">
        <v>83</v>
      </c>
      <c r="B180" s="444"/>
      <c r="C180" s="444"/>
      <c r="D180" s="444"/>
      <c r="E180" s="444"/>
      <c r="F180" s="48">
        <f>IF([8]AIU!$I$47=0,"",[8]AIU!$I$47)</f>
        <v>0.05</v>
      </c>
      <c r="G180" s="47">
        <f>+IFERROR(G173*F180,"")</f>
        <v>35727.15</v>
      </c>
    </row>
    <row r="181" spans="1:7">
      <c r="A181" s="445" t="s">
        <v>82</v>
      </c>
      <c r="B181" s="446"/>
      <c r="C181" s="446"/>
      <c r="D181" s="446"/>
      <c r="E181" s="446"/>
      <c r="F181" s="46">
        <f>IF(SUM(F178:F180)=0,"",SUM(F178:F180))</f>
        <v>0.29070000000000001</v>
      </c>
      <c r="G181" s="45">
        <f>IF(SUM(G178:G180)=0,"",ROUND(SUM(G178:G180),0))</f>
        <v>207718</v>
      </c>
    </row>
    <row r="182" spans="1:7">
      <c r="A182" s="44"/>
      <c r="B182" s="43"/>
      <c r="C182" s="43"/>
      <c r="D182" s="43"/>
      <c r="E182" s="447"/>
      <c r="F182" s="447"/>
      <c r="G182" s="42"/>
    </row>
    <row r="183" spans="1:7">
      <c r="A183" s="449" t="s">
        <v>81</v>
      </c>
      <c r="B183" s="450"/>
      <c r="C183" s="450"/>
      <c r="D183" s="450"/>
      <c r="E183" s="450"/>
      <c r="F183" s="450"/>
      <c r="G183" s="41">
        <f>+IFERROR(ROUND(G173+G181,0),"")</f>
        <v>922261</v>
      </c>
    </row>
    <row r="184" spans="1:7">
      <c r="A184" s="38"/>
      <c r="B184" s="38"/>
      <c r="C184" s="38"/>
      <c r="D184" s="38"/>
      <c r="E184" s="39"/>
      <c r="F184" s="39"/>
      <c r="G184" s="36"/>
    </row>
    <row r="185" spans="1:7">
      <c r="A185" s="38"/>
      <c r="B185" s="37"/>
      <c r="C185" s="39"/>
      <c r="D185" s="39"/>
      <c r="E185" s="39"/>
      <c r="F185" s="39"/>
      <c r="G185" s="39"/>
    </row>
    <row r="186" spans="1:7">
      <c r="A186" s="38"/>
      <c r="B186" s="37" t="s">
        <v>80</v>
      </c>
      <c r="C186" s="39"/>
      <c r="D186" s="39"/>
      <c r="E186" s="39"/>
      <c r="F186" s="39"/>
      <c r="G186" s="39"/>
    </row>
    <row r="187" spans="1:7">
      <c r="A187" s="38"/>
      <c r="B187" s="37"/>
      <c r="C187" s="39"/>
      <c r="D187" s="40"/>
      <c r="E187" s="40"/>
      <c r="F187" s="40"/>
      <c r="G187" s="39"/>
    </row>
    <row r="188" spans="1:7">
      <c r="A188" s="38"/>
      <c r="B188" s="37"/>
      <c r="C188" s="36"/>
      <c r="D188" s="365" t="s">
        <v>79</v>
      </c>
      <c r="E188" s="365"/>
      <c r="F188" s="365"/>
      <c r="G188" s="36"/>
    </row>
    <row r="190" spans="1:7" ht="18.75">
      <c r="A190" s="327" t="str">
        <f>'[8]DATOS INICIALES'!$B$1</f>
        <v>DEPARTAMENTO DE ANTIOQUIA</v>
      </c>
      <c r="B190" s="328"/>
      <c r="C190" s="328"/>
      <c r="D190" s="328"/>
      <c r="E190" s="328"/>
      <c r="F190" s="329" t="s">
        <v>91</v>
      </c>
      <c r="G190" s="329"/>
    </row>
    <row r="191" spans="1:7" ht="15.75">
      <c r="A191" s="330" t="str">
        <f>'[8]DATOS INICIALES'!$B$2</f>
        <v>MUNICIPIO DE DABEIBA</v>
      </c>
      <c r="B191" s="331"/>
      <c r="C191" s="331"/>
      <c r="D191" s="331"/>
      <c r="E191" s="331"/>
      <c r="F191" s="329"/>
      <c r="G191" s="329"/>
    </row>
    <row r="192" spans="1:7">
      <c r="A192" s="332" t="str">
        <f>'[8]DATOS INICIALES'!$B$3</f>
        <v xml:space="preserve">CONSTRUCCION DE MUROS DE CONTENCION Y  GAVIONES PARA MITIGACION DE RIESGO EN LA VIA QUE CONDUCE AL BARRIO LA ARENERA EN EL MUNICIPIO DE DABEIBA ANTIOQUIA </v>
      </c>
      <c r="B192" s="333"/>
      <c r="C192" s="333"/>
      <c r="D192" s="333"/>
      <c r="E192" s="333"/>
      <c r="F192" s="329"/>
      <c r="G192" s="329"/>
    </row>
    <row r="193" spans="1:7">
      <c r="A193" s="334"/>
      <c r="B193" s="334"/>
      <c r="C193" s="334"/>
      <c r="D193" s="334"/>
      <c r="E193" s="432"/>
      <c r="F193" s="329"/>
      <c r="G193" s="329"/>
    </row>
    <row r="194" spans="1:7">
      <c r="A194" s="335" t="s">
        <v>121</v>
      </c>
      <c r="B194" s="336"/>
      <c r="C194" s="336"/>
      <c r="D194" s="336"/>
      <c r="E194" s="336"/>
      <c r="F194" s="329"/>
      <c r="G194" s="329"/>
    </row>
    <row r="195" spans="1:7">
      <c r="A195" s="334"/>
      <c r="B195" s="334"/>
      <c r="C195" s="334"/>
      <c r="D195" s="334"/>
      <c r="E195" s="334"/>
      <c r="F195" s="425"/>
      <c r="G195" s="425"/>
    </row>
    <row r="196" spans="1:7">
      <c r="A196" s="88" t="s">
        <v>0</v>
      </c>
      <c r="B196" s="337" t="s">
        <v>13</v>
      </c>
      <c r="C196" s="338"/>
      <c r="D196" s="339"/>
      <c r="E196" s="87" t="s">
        <v>2</v>
      </c>
      <c r="F196" s="86" t="s">
        <v>3</v>
      </c>
      <c r="G196" s="86" t="s">
        <v>120</v>
      </c>
    </row>
    <row r="197" spans="1:7">
      <c r="A197" s="85" t="s">
        <v>135</v>
      </c>
      <c r="B197" s="426" t="str">
        <f>+IFERROR(VLOOKUP($A197,INSUMOSMATERIALES,2,0),"")</f>
        <v>CONCRETO 3500 PSI (245 MPA) EN OBRA</v>
      </c>
      <c r="C197" s="427"/>
      <c r="D197" s="428"/>
      <c r="E197" s="84" t="str">
        <f>+IFERROR(VLOOKUP($A197,INSUMOSMATERIALES,3,0),"")</f>
        <v>M3</v>
      </c>
      <c r="F197" s="84" t="s">
        <v>118</v>
      </c>
      <c r="G197" s="83">
        <f>IF(G245=0,"",G235)</f>
        <v>553984</v>
      </c>
    </row>
    <row r="198" spans="1:7">
      <c r="A198" s="38"/>
      <c r="B198" s="38"/>
      <c r="C198" s="38"/>
      <c r="D198" s="38"/>
      <c r="E198" s="39"/>
      <c r="F198" s="39"/>
      <c r="G198" s="36"/>
    </row>
    <row r="199" spans="1:7">
      <c r="A199" s="429" t="s">
        <v>117</v>
      </c>
      <c r="B199" s="429"/>
      <c r="C199" s="429"/>
      <c r="D199" s="429"/>
      <c r="E199" s="429"/>
      <c r="F199" s="429"/>
      <c r="G199" s="429"/>
    </row>
    <row r="200" spans="1:7">
      <c r="A200" s="262"/>
      <c r="B200" s="262"/>
      <c r="C200" s="262"/>
      <c r="D200" s="262"/>
      <c r="E200" s="262"/>
      <c r="F200" s="262"/>
      <c r="G200" s="262"/>
    </row>
    <row r="201" spans="1:7">
      <c r="A201" s="430" t="s">
        <v>116</v>
      </c>
      <c r="B201" s="430"/>
      <c r="C201" s="430"/>
      <c r="D201" s="430"/>
      <c r="E201" s="430"/>
      <c r="F201" s="430"/>
      <c r="G201" s="431"/>
    </row>
    <row r="202" spans="1:7">
      <c r="A202" s="264" t="s">
        <v>94</v>
      </c>
      <c r="B202" s="437" t="s">
        <v>13</v>
      </c>
      <c r="C202" s="438"/>
      <c r="D202" s="264" t="s">
        <v>2</v>
      </c>
      <c r="E202" s="264" t="s">
        <v>106</v>
      </c>
      <c r="F202" s="264" t="s">
        <v>98</v>
      </c>
      <c r="G202" s="264" t="s">
        <v>92</v>
      </c>
    </row>
    <row r="203" spans="1:7">
      <c r="A203" s="62" t="str">
        <f>IF(B203="","",INDEX(CODIGOEQUIPOS,MATCH($B203,'[8]INSUMOS EQUIPOS'!$B$7:$B$39,0)))</f>
        <v>EQ004</v>
      </c>
      <c r="B203" s="439" t="s">
        <v>115</v>
      </c>
      <c r="C203" s="440"/>
      <c r="D203" s="80" t="str">
        <f>IF(B203="","",(VLOOKUP($A203,INSUMOSEQUIPOS,3,0)))</f>
        <v>DÍA</v>
      </c>
      <c r="E203" s="70">
        <f>IF(B203="","",(VLOOKUP($A203,INSUMOSEQUIPOS,4,0)))</f>
        <v>62000</v>
      </c>
      <c r="F203" s="82">
        <v>6.5</v>
      </c>
      <c r="G203" s="58">
        <f>+IFERROR(E203/F203,"")</f>
        <v>9538.461538461539</v>
      </c>
    </row>
    <row r="204" spans="1:7">
      <c r="A204" s="81" t="str">
        <f>+IF(G226="","","EQ001")</f>
        <v>EQ001</v>
      </c>
      <c r="B204" s="441" t="str">
        <f>+IF($A204="","",IFERROR(VLOOKUP($A204,INSUMOSEQUIPOS,2,0),""))</f>
        <v>HERRAMIENTA MENOR (10% DE LA MANO DE OBRA)</v>
      </c>
      <c r="C204" s="442"/>
      <c r="D204" s="80" t="str">
        <f>+IF($A204="","",IFERROR(VLOOKUP($A204,INSUMOSEQUIPOS,3,0),""))</f>
        <v>%</v>
      </c>
      <c r="E204" s="79">
        <f>+IF($A204="","",IFERROR(VLOOKUP($A204,INSUMOSEQUIPOS,4,0),""))</f>
        <v>0.1</v>
      </c>
      <c r="F204" s="78">
        <f>+IF(G226=0,"",G226)</f>
        <v>65132</v>
      </c>
      <c r="G204" s="58">
        <f>+IFERROR(E204*F204,"")</f>
        <v>6513.2000000000007</v>
      </c>
    </row>
    <row r="205" spans="1:7">
      <c r="A205" s="57"/>
      <c r="B205" s="43"/>
      <c r="C205" s="262"/>
      <c r="D205" s="262"/>
      <c r="E205" s="56"/>
      <c r="F205" s="63" t="s">
        <v>90</v>
      </c>
      <c r="G205" s="54">
        <f>+IF(SUM(G203:G204)=0,"",SUM(G203:G204))</f>
        <v>16051.66153846154</v>
      </c>
    </row>
    <row r="206" spans="1:7">
      <c r="A206" s="43"/>
      <c r="B206" s="262"/>
      <c r="C206" s="262"/>
      <c r="D206" s="56"/>
      <c r="E206" s="77"/>
      <c r="F206" s="50"/>
      <c r="G206" s="57"/>
    </row>
    <row r="207" spans="1:7">
      <c r="A207" s="429" t="s">
        <v>114</v>
      </c>
      <c r="B207" s="429"/>
      <c r="C207" s="429"/>
      <c r="D207" s="429"/>
      <c r="E207" s="429"/>
      <c r="F207" s="429"/>
      <c r="G207" s="436"/>
    </row>
    <row r="208" spans="1:7">
      <c r="A208" s="264" t="s">
        <v>94</v>
      </c>
      <c r="B208" s="76" t="s">
        <v>13</v>
      </c>
      <c r="C208" s="68" t="s">
        <v>2</v>
      </c>
      <c r="D208" s="68" t="s">
        <v>3</v>
      </c>
      <c r="E208" s="68" t="s">
        <v>113</v>
      </c>
      <c r="F208" s="68" t="s">
        <v>93</v>
      </c>
      <c r="G208" s="68" t="s">
        <v>92</v>
      </c>
    </row>
    <row r="209" spans="1:7" ht="22.5">
      <c r="A209" s="62" t="str">
        <f>IF(B209="","",INDEX(CODIGOMATERIALES,MATCH($B209,'[8]INSUMOS MATERIALES'!$B$7:$B$51,0)))</f>
        <v>MA020</v>
      </c>
      <c r="B209" s="73" t="s">
        <v>112</v>
      </c>
      <c r="C209" s="61" t="str">
        <f>IF(B209="","",(VLOOKUP($A209,INSUMOSMATERIALES,3,0)))</f>
        <v>SC</v>
      </c>
      <c r="D209" s="67">
        <v>8.5</v>
      </c>
      <c r="E209" s="75">
        <v>0.05</v>
      </c>
      <c r="F209" s="59">
        <f>IF(B209="","",(VLOOKUP($A209,INSUMOSMATERIALES,4,0)))</f>
        <v>38000</v>
      </c>
      <c r="G209" s="58">
        <f>+IFERROR(F209*D209*(1+E209),"")</f>
        <v>339150</v>
      </c>
    </row>
    <row r="210" spans="1:7">
      <c r="A210" s="62" t="str">
        <f>IF(B210="","",INDEX(CODIGOMATERIALES,MATCH($B210,'[8]INSUMOS MATERIALES'!$B$7:$B$51,0)))</f>
        <v>MA024</v>
      </c>
      <c r="B210" s="73" t="s">
        <v>132</v>
      </c>
      <c r="C210" s="61" t="str">
        <f>IF(B210="","",(VLOOKUP($A210,INSUMOSMATERIALES,3,0)))</f>
        <v>M3</v>
      </c>
      <c r="D210" s="67">
        <v>1.5</v>
      </c>
      <c r="E210" s="75">
        <v>0.05</v>
      </c>
      <c r="F210" s="59">
        <f>IF(B210="","",(VLOOKUP($A210,INSUMOSMATERIALES,4,0)))</f>
        <v>50000</v>
      </c>
      <c r="G210" s="58">
        <f>+IFERROR(F210*D210*(1+E210),"")</f>
        <v>78750</v>
      </c>
    </row>
    <row r="211" spans="1:7">
      <c r="A211" s="62" t="str">
        <f>IF(B211="","",INDEX(CODIGOMATERIALES,MATCH($B211,'[8]INSUMOS MATERIALES'!$B$7:$B$51,0)))</f>
        <v>MA025</v>
      </c>
      <c r="B211" s="73" t="s">
        <v>65</v>
      </c>
      <c r="C211" s="61" t="str">
        <f>IF(B211="","",(VLOOKUP($A211,INSUMOSMATERIALES,3,0)))</f>
        <v>LT</v>
      </c>
      <c r="D211" s="67">
        <v>180</v>
      </c>
      <c r="E211" s="75">
        <v>0.1</v>
      </c>
      <c r="F211" s="59">
        <f>IF(B211="","",(VLOOKUP($A211,INSUMOSMATERIALES,4,0)))</f>
        <v>50</v>
      </c>
      <c r="G211" s="58">
        <f>+IFERROR(F211*D211*(1+E211),"")</f>
        <v>9900</v>
      </c>
    </row>
    <row r="212" spans="1:7">
      <c r="A212" s="57"/>
      <c r="B212" s="74"/>
      <c r="C212" s="262"/>
      <c r="D212" s="262"/>
      <c r="E212" s="56"/>
      <c r="F212" s="63" t="s">
        <v>90</v>
      </c>
      <c r="G212" s="54">
        <f>+IF(SUM(G209:G211)=0,"",SUM(G209:G211))</f>
        <v>427800</v>
      </c>
    </row>
    <row r="213" spans="1:7">
      <c r="A213" s="43"/>
      <c r="B213" s="262"/>
      <c r="C213" s="262"/>
      <c r="D213" s="56"/>
      <c r="E213" s="51"/>
      <c r="F213" s="50"/>
      <c r="G213" s="57"/>
    </row>
    <row r="214" spans="1:7">
      <c r="A214" s="429" t="s">
        <v>110</v>
      </c>
      <c r="B214" s="429"/>
      <c r="C214" s="429"/>
      <c r="D214" s="429"/>
      <c r="E214" s="429"/>
      <c r="F214" s="429"/>
      <c r="G214" s="429"/>
    </row>
    <row r="215" spans="1:7">
      <c r="A215" s="264" t="s">
        <v>94</v>
      </c>
      <c r="B215" s="264" t="s">
        <v>13</v>
      </c>
      <c r="C215" s="264" t="s">
        <v>109</v>
      </c>
      <c r="D215" s="264" t="s">
        <v>108</v>
      </c>
      <c r="E215" s="68" t="s">
        <v>107</v>
      </c>
      <c r="F215" s="68" t="s">
        <v>106</v>
      </c>
      <c r="G215" s="68" t="s">
        <v>92</v>
      </c>
    </row>
    <row r="216" spans="1:7" ht="31.9" customHeight="1">
      <c r="A216" s="62" t="str">
        <f>IF(B216="","",INDEX(CODIGOTRANSPORTES,MATCH(B216,'[8]INSUMOS TRANSPORTES'!$B$7:$B$122,0)))</f>
        <v>TR002</v>
      </c>
      <c r="B216" s="73" t="s">
        <v>105</v>
      </c>
      <c r="C216" s="72" t="s">
        <v>134</v>
      </c>
      <c r="D216" s="67">
        <v>1.5</v>
      </c>
      <c r="E216" s="71">
        <v>10</v>
      </c>
      <c r="F216" s="70">
        <f>+IF(B216="","",(VLOOKUP($A216,INSUMOSTRANSPORTES,4,0)))</f>
        <v>3000</v>
      </c>
      <c r="G216" s="58">
        <f>+IFERROR(D216*E216*F216,"")</f>
        <v>45000</v>
      </c>
    </row>
    <row r="217" spans="1:7" ht="22.5">
      <c r="A217" s="62" t="str">
        <f>IF(B217="","",INDEX(CODIGOTRANSPORTES,MATCH(B217,'[8]INSUMOS TRANSPORTES'!$B$7:$B$26,0)))</f>
        <v>TR001</v>
      </c>
      <c r="B217" s="73" t="s">
        <v>130</v>
      </c>
      <c r="C217" s="72" t="s">
        <v>102</v>
      </c>
      <c r="D217" s="67">
        <f>(50*D209)/1000</f>
        <v>0.42499999999999999</v>
      </c>
      <c r="E217" s="71">
        <f>+IF(C217=0,"",IF(C217="INSUMOS",'[8]DATOS INICIALES'!$B$24,IF(C217="PLAYA",'[8]DATOS INICIALES'!$B$21,IF(C217="TIERRA",'[8]DATOS INICIALES'!$B$19,IF(C217="ESCOMBROS",'[8]DATOS INICIALES'!$B$20,IF(C217="ASFALTO",'[8]DATOS INICIALES'!$B$25,IF(C217="GRANULAR",'[8]DATOS INICIALES'!B233)))))))</f>
        <v>5</v>
      </c>
      <c r="F217" s="70">
        <f>+IF(B217="","",(VLOOKUP($A217,INSUMOSTRANSPORTES,4,0)))</f>
        <v>4250</v>
      </c>
      <c r="G217" s="58">
        <f>+IFERROR(D217*E217*F217,"")</f>
        <v>9031.25</v>
      </c>
    </row>
    <row r="218" spans="1:7">
      <c r="A218" s="57"/>
      <c r="B218" s="69"/>
      <c r="C218" s="262"/>
      <c r="D218" s="262"/>
      <c r="E218" s="56"/>
      <c r="F218" s="63" t="s">
        <v>90</v>
      </c>
      <c r="G218" s="54">
        <f>+IF(SUM(G216:G216)=0,"",SUM(G216:G216))</f>
        <v>45000</v>
      </c>
    </row>
    <row r="219" spans="1:7">
      <c r="A219" s="262"/>
      <c r="B219" s="262"/>
      <c r="C219" s="262"/>
      <c r="D219" s="56"/>
      <c r="E219" s="51"/>
      <c r="F219" s="50"/>
      <c r="G219" s="57"/>
    </row>
    <row r="220" spans="1:7">
      <c r="A220" s="429" t="s">
        <v>101</v>
      </c>
      <c r="B220" s="429"/>
      <c r="C220" s="429"/>
      <c r="D220" s="429"/>
      <c r="E220" s="429"/>
      <c r="F220" s="429"/>
      <c r="G220" s="436"/>
    </row>
    <row r="221" spans="1:7">
      <c r="A221" s="264" t="s">
        <v>94</v>
      </c>
      <c r="B221" s="433" t="s">
        <v>100</v>
      </c>
      <c r="C221" s="433"/>
      <c r="D221" s="68" t="s">
        <v>3</v>
      </c>
      <c r="E221" s="68" t="s">
        <v>99</v>
      </c>
      <c r="F221" s="68" t="s">
        <v>98</v>
      </c>
      <c r="G221" s="68" t="s">
        <v>92</v>
      </c>
    </row>
    <row r="222" spans="1:7">
      <c r="A222" s="62" t="str">
        <f>IF(B222="","",INDEX(CODIGOSMANODEOBRA,MATCH($B222,'[8]INSUMOS MANO DE OBRA'!$B$7:$B$61,0)))</f>
        <v>MO033</v>
      </c>
      <c r="B222" s="434" t="s">
        <v>97</v>
      </c>
      <c r="C222" s="435"/>
      <c r="D222" s="66">
        <v>1</v>
      </c>
      <c r="E222" s="59">
        <f>IF(B222="","",(VLOOKUP($A222,INSUMOSMANODEOBRA,8,0)))</f>
        <v>94854</v>
      </c>
      <c r="F222" s="67">
        <v>6.5</v>
      </c>
      <c r="G222" s="64">
        <f>+IFERROR(D222*E222/F222,"")</f>
        <v>14592.923076923076</v>
      </c>
    </row>
    <row r="223" spans="1:7">
      <c r="A223" s="62" t="str">
        <f>IF(B223="","",INDEX(CODIGOSMANODEOBRA,MATCH($B223,'[8]INSUMOS MANO DE OBRA'!$B$7:$B$61,0)))</f>
        <v>MO032</v>
      </c>
      <c r="B223" s="434" t="s">
        <v>96</v>
      </c>
      <c r="C223" s="435"/>
      <c r="D223" s="66">
        <v>4</v>
      </c>
      <c r="E223" s="59">
        <f>IF(B223="","",(VLOOKUP($A223,INSUMOSMANODEOBRA,8,0)))</f>
        <v>82126</v>
      </c>
      <c r="F223" s="67">
        <v>6.5</v>
      </c>
      <c r="G223" s="64">
        <f>+IFERROR(D223*E223/F223,"")</f>
        <v>50539.076923076922</v>
      </c>
    </row>
    <row r="224" spans="1:7">
      <c r="A224" s="62"/>
      <c r="B224" s="434"/>
      <c r="C224" s="435"/>
      <c r="D224" s="66"/>
      <c r="E224" s="59"/>
      <c r="F224" s="65"/>
      <c r="G224" s="64" t="str">
        <f>+IFERROR(D224*E224/F224,"")</f>
        <v/>
      </c>
    </row>
    <row r="225" spans="1:7">
      <c r="A225" s="62" t="s">
        <v>91</v>
      </c>
      <c r="B225" s="434"/>
      <c r="C225" s="435"/>
      <c r="D225" s="66"/>
      <c r="E225" s="59" t="s">
        <v>91</v>
      </c>
      <c r="F225" s="65" t="str">
        <f>+IF(A225="","",IF(A225=0,"",IF(F224="","",F224)))</f>
        <v/>
      </c>
      <c r="G225" s="64" t="str">
        <f>+IFERROR(D225*E225/F225,"")</f>
        <v/>
      </c>
    </row>
    <row r="226" spans="1:7">
      <c r="A226" s="57"/>
      <c r="B226" s="43"/>
      <c r="C226" s="262"/>
      <c r="D226" s="262"/>
      <c r="E226" s="56"/>
      <c r="F226" s="63" t="s">
        <v>90</v>
      </c>
      <c r="G226" s="54">
        <f>+IF(SUM(G222:G225)=0,"",SUM(G222:G225))</f>
        <v>65132</v>
      </c>
    </row>
    <row r="227" spans="1:7">
      <c r="A227" s="263"/>
      <c r="B227" s="262"/>
      <c r="C227" s="53"/>
      <c r="D227" s="53"/>
      <c r="E227" s="53"/>
      <c r="F227" s="50"/>
      <c r="G227" s="44"/>
    </row>
    <row r="228" spans="1:7">
      <c r="A228" s="429" t="s">
        <v>95</v>
      </c>
      <c r="B228" s="429"/>
      <c r="C228" s="429"/>
      <c r="D228" s="429"/>
      <c r="E228" s="429"/>
      <c r="F228" s="429"/>
      <c r="G228" s="436"/>
    </row>
    <row r="229" spans="1:7">
      <c r="A229" s="264" t="s">
        <v>94</v>
      </c>
      <c r="B229" s="433" t="s">
        <v>13</v>
      </c>
      <c r="C229" s="433"/>
      <c r="D229" s="264" t="s">
        <v>2</v>
      </c>
      <c r="E229" s="264" t="s">
        <v>3</v>
      </c>
      <c r="F229" s="264" t="s">
        <v>93</v>
      </c>
      <c r="G229" s="264" t="s">
        <v>92</v>
      </c>
    </row>
    <row r="230" spans="1:7">
      <c r="A230" s="62" t="str">
        <f>IF(B230="","",INDEX(CODIGOSSERVICIOS,MATCH($B230,'[8]INSUMOS SERVICIOS'!$B$7:$B$21,0)))</f>
        <v/>
      </c>
      <c r="B230" s="434"/>
      <c r="C230" s="435"/>
      <c r="D230" s="61" t="str">
        <f>+IF(B230="","",(VLOOKUP($A230,INSUMOSSERVICIOS,3,0)))</f>
        <v/>
      </c>
      <c r="E230" s="60">
        <v>1</v>
      </c>
      <c r="F230" s="59" t="str">
        <f>IF(B230="","",(VLOOKUP($A230,INSUMOSSERVICIOS,4,0)))</f>
        <v/>
      </c>
      <c r="G230" s="58" t="str">
        <f>+IFERROR(E230*F230,"")</f>
        <v/>
      </c>
    </row>
    <row r="231" spans="1:7">
      <c r="A231" s="62" t="str">
        <f>IF(B231="","",INDEX(CODIGOSSERVICIOS,MATCH($B231,'[8]INSUMOS SERVICIOS'!$B$7:$B$21,0)))</f>
        <v/>
      </c>
      <c r="B231" s="434"/>
      <c r="C231" s="435"/>
      <c r="D231" s="61" t="str">
        <f>+IF(B231="","",(VLOOKUP($A231,INSUMOSSERVICIOS,3,0)))</f>
        <v/>
      </c>
      <c r="E231" s="60">
        <v>1</v>
      </c>
      <c r="F231" s="59" t="str">
        <f>IF(B231="","",(VLOOKUP($A231,INSUMOSSERVICIOS,4,0)))</f>
        <v/>
      </c>
      <c r="G231" s="58" t="str">
        <f>+IFERROR(E231*F231,"")</f>
        <v/>
      </c>
    </row>
    <row r="232" spans="1:7">
      <c r="A232" s="62" t="s">
        <v>91</v>
      </c>
      <c r="B232" s="434"/>
      <c r="C232" s="435"/>
      <c r="D232" s="61" t="str">
        <f>+IF(B232="","",(VLOOKUP($A232,INSUMOS_SERVICIOS,3,0)))</f>
        <v/>
      </c>
      <c r="E232" s="60"/>
      <c r="F232" s="59" t="str">
        <f>IF(B232="","",(VLOOKUP($A232,INSUMOS_SERVICIOS,4,0)))</f>
        <v/>
      </c>
      <c r="G232" s="58" t="str">
        <f>+IFERROR(E232*F232,"")</f>
        <v/>
      </c>
    </row>
    <row r="233" spans="1:7">
      <c r="A233" s="57"/>
      <c r="B233" s="43"/>
      <c r="C233" s="262"/>
      <c r="D233" s="262"/>
      <c r="E233" s="56"/>
      <c r="F233" s="55" t="s">
        <v>90</v>
      </c>
      <c r="G233" s="54" t="str">
        <f>+IF(SUM(G230:G232)=0,"",SUM(G230:G232))</f>
        <v/>
      </c>
    </row>
    <row r="234" spans="1:7">
      <c r="A234" s="263"/>
      <c r="B234" s="262"/>
      <c r="C234" s="53"/>
      <c r="D234" s="53"/>
      <c r="E234" s="53"/>
      <c r="F234" s="50"/>
      <c r="G234" s="44"/>
    </row>
    <row r="235" spans="1:7">
      <c r="A235" s="448" t="s">
        <v>89</v>
      </c>
      <c r="B235" s="448"/>
      <c r="C235" s="448"/>
      <c r="D235" s="448"/>
      <c r="E235" s="448"/>
      <c r="F235" s="448"/>
      <c r="G235" s="52">
        <f>IF(SUM(G205,G212,G218,G226,G233)=0,"",(ROUND(SUM(G205,G212,G218,G226,G233),0)))</f>
        <v>553984</v>
      </c>
    </row>
    <row r="236" spans="1:7">
      <c r="A236" s="44"/>
      <c r="B236" s="51"/>
      <c r="C236" s="51"/>
      <c r="D236" s="51"/>
      <c r="E236" s="51"/>
      <c r="F236" s="51"/>
      <c r="G236" s="50"/>
    </row>
    <row r="237" spans="1:7">
      <c r="A237" s="429" t="s">
        <v>88</v>
      </c>
      <c r="B237" s="429"/>
      <c r="C237" s="429"/>
      <c r="D237" s="429"/>
      <c r="E237" s="429"/>
      <c r="F237" s="429"/>
      <c r="G237" s="429"/>
    </row>
    <row r="238" spans="1:7">
      <c r="A238" s="262"/>
      <c r="B238" s="262"/>
      <c r="C238" s="262"/>
      <c r="D238" s="262"/>
      <c r="E238" s="262"/>
      <c r="F238" s="262"/>
      <c r="G238" s="262"/>
    </row>
    <row r="239" spans="1:7">
      <c r="A239" s="443" t="s">
        <v>13</v>
      </c>
      <c r="B239" s="443"/>
      <c r="C239" s="443"/>
      <c r="D239" s="443"/>
      <c r="E239" s="443"/>
      <c r="F239" s="49" t="s">
        <v>87</v>
      </c>
      <c r="G239" s="49" t="s">
        <v>86</v>
      </c>
    </row>
    <row r="240" spans="1:7">
      <c r="A240" s="444" t="s">
        <v>85</v>
      </c>
      <c r="B240" s="444"/>
      <c r="C240" s="444"/>
      <c r="D240" s="444"/>
      <c r="E240" s="444"/>
      <c r="F240" s="48">
        <f>[8]AIU!$I$45</f>
        <v>0.2407</v>
      </c>
      <c r="G240" s="47">
        <f>+IFERROR(G235*F240,"")</f>
        <v>133343.94880000001</v>
      </c>
    </row>
    <row r="241" spans="1:7">
      <c r="A241" s="444" t="s">
        <v>84</v>
      </c>
      <c r="B241" s="444"/>
      <c r="C241" s="444"/>
      <c r="D241" s="444"/>
      <c r="E241" s="444"/>
      <c r="F241" s="48" t="str">
        <f>IF([8]AIU!$I$46=0,"",[8]AIU!$I$46)</f>
        <v/>
      </c>
      <c r="G241" s="47" t="str">
        <f>+IFERROR(G235*F241,"")</f>
        <v/>
      </c>
    </row>
    <row r="242" spans="1:7">
      <c r="A242" s="444" t="s">
        <v>83</v>
      </c>
      <c r="B242" s="444"/>
      <c r="C242" s="444"/>
      <c r="D242" s="444"/>
      <c r="E242" s="444"/>
      <c r="F242" s="48">
        <f>IF([8]AIU!$I$47=0,"",[8]AIU!$I$47)</f>
        <v>0.05</v>
      </c>
      <c r="G242" s="47">
        <f>+IFERROR(G235*F242,"")</f>
        <v>27699.200000000001</v>
      </c>
    </row>
    <row r="243" spans="1:7">
      <c r="A243" s="445" t="s">
        <v>82</v>
      </c>
      <c r="B243" s="446"/>
      <c r="C243" s="446"/>
      <c r="D243" s="446"/>
      <c r="E243" s="446"/>
      <c r="F243" s="46">
        <f>IF(SUM(F240:F242)=0,"",SUM(F240:F242))</f>
        <v>0.29070000000000001</v>
      </c>
      <c r="G243" s="45">
        <f>IF(SUM(G240:G242)=0,"",ROUND(SUM(G240:G242),0))</f>
        <v>161043</v>
      </c>
    </row>
    <row r="244" spans="1:7">
      <c r="A244" s="44"/>
      <c r="B244" s="43"/>
      <c r="C244" s="43"/>
      <c r="D244" s="43"/>
      <c r="E244" s="447"/>
      <c r="F244" s="447"/>
      <c r="G244" s="42"/>
    </row>
    <row r="245" spans="1:7">
      <c r="A245" s="449" t="s">
        <v>81</v>
      </c>
      <c r="B245" s="450"/>
      <c r="C245" s="450"/>
      <c r="D245" s="450"/>
      <c r="E245" s="450"/>
      <c r="F245" s="450"/>
      <c r="G245" s="41">
        <f>+IFERROR(ROUND(G235+G243,0),"")</f>
        <v>715027</v>
      </c>
    </row>
    <row r="246" spans="1:7">
      <c r="A246" s="38"/>
      <c r="B246" s="38"/>
      <c r="C246" s="38"/>
      <c r="D246" s="38"/>
      <c r="E246" s="39"/>
      <c r="F246" s="39"/>
      <c r="G246" s="36"/>
    </row>
    <row r="247" spans="1:7">
      <c r="A247" s="38"/>
      <c r="B247" s="37"/>
      <c r="C247" s="39"/>
      <c r="D247" s="39"/>
      <c r="E247" s="39"/>
      <c r="F247" s="39"/>
      <c r="G247" s="39"/>
    </row>
    <row r="248" spans="1:7">
      <c r="A248" s="38"/>
      <c r="B248" s="37" t="s">
        <v>80</v>
      </c>
      <c r="C248" s="39"/>
      <c r="D248" s="39"/>
      <c r="E248" s="39"/>
      <c r="F248" s="39"/>
      <c r="G248" s="39"/>
    </row>
    <row r="249" spans="1:7">
      <c r="A249" s="38"/>
      <c r="B249" s="37"/>
      <c r="C249" s="39"/>
      <c r="D249" s="40"/>
      <c r="E249" s="40"/>
      <c r="F249" s="40"/>
      <c r="G249" s="39"/>
    </row>
    <row r="250" spans="1:7">
      <c r="A250" s="38"/>
      <c r="B250" s="37"/>
      <c r="C250" s="36"/>
      <c r="D250" s="365" t="s">
        <v>79</v>
      </c>
      <c r="E250" s="365"/>
      <c r="F250" s="365"/>
      <c r="G250" s="36"/>
    </row>
    <row r="252" spans="1:7" ht="18.75">
      <c r="A252" s="327" t="str">
        <f>'[8]DATOS INICIALES'!$B$1</f>
        <v>DEPARTAMENTO DE ANTIOQUIA</v>
      </c>
      <c r="B252" s="328"/>
      <c r="C252" s="328"/>
      <c r="D252" s="328"/>
      <c r="E252" s="328"/>
      <c r="F252" s="329" t="s">
        <v>91</v>
      </c>
      <c r="G252" s="329"/>
    </row>
    <row r="253" spans="1:7" ht="15.75">
      <c r="A253" s="330" t="str">
        <f>'[8]DATOS INICIALES'!$B$2</f>
        <v>MUNICIPIO DE DABEIBA</v>
      </c>
      <c r="B253" s="331"/>
      <c r="C253" s="331"/>
      <c r="D253" s="331"/>
      <c r="E253" s="331"/>
      <c r="F253" s="329"/>
      <c r="G253" s="329"/>
    </row>
    <row r="254" spans="1:7">
      <c r="A254" s="332" t="str">
        <f>'[8]DATOS INICIALES'!$B$3</f>
        <v xml:space="preserve">CONSTRUCCION DE MUROS DE CONTENCION Y  GAVIONES PARA MITIGACION DE RIESGO EN LA VIA QUE CONDUCE AL BARRIO LA ARENERA EN EL MUNICIPIO DE DABEIBA ANTIOQUIA </v>
      </c>
      <c r="B254" s="333"/>
      <c r="C254" s="333"/>
      <c r="D254" s="333"/>
      <c r="E254" s="333"/>
      <c r="F254" s="329"/>
      <c r="G254" s="329"/>
    </row>
    <row r="255" spans="1:7">
      <c r="A255" s="334"/>
      <c r="B255" s="334"/>
      <c r="C255" s="334"/>
      <c r="D255" s="334"/>
      <c r="E255" s="432"/>
      <c r="F255" s="329"/>
      <c r="G255" s="329"/>
    </row>
    <row r="256" spans="1:7">
      <c r="A256" s="335" t="s">
        <v>121</v>
      </c>
      <c r="B256" s="336"/>
      <c r="C256" s="336"/>
      <c r="D256" s="336"/>
      <c r="E256" s="336"/>
      <c r="F256" s="329"/>
      <c r="G256" s="329"/>
    </row>
    <row r="257" spans="1:7">
      <c r="A257" s="334"/>
      <c r="B257" s="334"/>
      <c r="C257" s="334"/>
      <c r="D257" s="334"/>
      <c r="E257" s="334"/>
      <c r="F257" s="425"/>
      <c r="G257" s="425"/>
    </row>
    <row r="258" spans="1:7">
      <c r="A258" s="88" t="s">
        <v>0</v>
      </c>
      <c r="B258" s="337" t="s">
        <v>13</v>
      </c>
      <c r="C258" s="338"/>
      <c r="D258" s="339"/>
      <c r="E258" s="87" t="s">
        <v>2</v>
      </c>
      <c r="F258" s="86" t="s">
        <v>3</v>
      </c>
      <c r="G258" s="86" t="s">
        <v>120</v>
      </c>
    </row>
    <row r="259" spans="1:7">
      <c r="A259" s="85" t="s">
        <v>133</v>
      </c>
      <c r="B259" s="426" t="str">
        <f>+IFERROR(VLOOKUP($A259,INSUMOSMATERIALES,2,0),"")</f>
        <v>CONCRETO 4000 PSI (280 MPA) EN OBRA</v>
      </c>
      <c r="C259" s="427"/>
      <c r="D259" s="428"/>
      <c r="E259" s="84" t="str">
        <f>+IFERROR(VLOOKUP($A259,INSUMOSMATERIALES,3,0),"")</f>
        <v>M3</v>
      </c>
      <c r="F259" s="84" t="s">
        <v>118</v>
      </c>
      <c r="G259" s="83">
        <f>IF(G307=0,"",G297)</f>
        <v>620599</v>
      </c>
    </row>
    <row r="260" spans="1:7">
      <c r="A260" s="38"/>
      <c r="B260" s="38"/>
      <c r="C260" s="38"/>
      <c r="D260" s="38"/>
      <c r="E260" s="39"/>
      <c r="F260" s="39"/>
      <c r="G260" s="36"/>
    </row>
    <row r="261" spans="1:7">
      <c r="A261" s="429" t="s">
        <v>117</v>
      </c>
      <c r="B261" s="429"/>
      <c r="C261" s="429"/>
      <c r="D261" s="429"/>
      <c r="E261" s="429"/>
      <c r="F261" s="429"/>
      <c r="G261" s="429"/>
    </row>
    <row r="262" spans="1:7">
      <c r="A262" s="262"/>
      <c r="B262" s="262"/>
      <c r="C262" s="262"/>
      <c r="D262" s="262"/>
      <c r="E262" s="262"/>
      <c r="F262" s="262"/>
      <c r="G262" s="262"/>
    </row>
    <row r="263" spans="1:7">
      <c r="A263" s="430" t="s">
        <v>116</v>
      </c>
      <c r="B263" s="430"/>
      <c r="C263" s="430"/>
      <c r="D263" s="430"/>
      <c r="E263" s="430"/>
      <c r="F263" s="430"/>
      <c r="G263" s="431"/>
    </row>
    <row r="264" spans="1:7">
      <c r="A264" s="264" t="s">
        <v>94</v>
      </c>
      <c r="B264" s="437" t="s">
        <v>13</v>
      </c>
      <c r="C264" s="438"/>
      <c r="D264" s="264" t="s">
        <v>2</v>
      </c>
      <c r="E264" s="264" t="s">
        <v>106</v>
      </c>
      <c r="F264" s="264" t="s">
        <v>98</v>
      </c>
      <c r="G264" s="264" t="s">
        <v>92</v>
      </c>
    </row>
    <row r="265" spans="1:7">
      <c r="A265" s="62" t="str">
        <f>IF(B265="","",INDEX(CODIGOEQUIPOS,MATCH($B265,'[8]INSUMOS EQUIPOS'!$B$7:$B$39,0)))</f>
        <v>EQ004</v>
      </c>
      <c r="B265" s="439" t="s">
        <v>115</v>
      </c>
      <c r="C265" s="440"/>
      <c r="D265" s="80" t="str">
        <f>IF(B265="","",(VLOOKUP($A265,INSUMOSEQUIPOS,3,0)))</f>
        <v>DÍA</v>
      </c>
      <c r="E265" s="70">
        <f>IF(B265="","",(VLOOKUP($A265,INSUMOSEQUIPOS,4,0)))</f>
        <v>62000</v>
      </c>
      <c r="F265" s="82">
        <v>6</v>
      </c>
      <c r="G265" s="58">
        <f>+IFERROR(E265/F265,"")</f>
        <v>10333.333333333334</v>
      </c>
    </row>
    <row r="266" spans="1:7">
      <c r="A266" s="81" t="str">
        <f>+IF(G288="","","EQ001")</f>
        <v>EQ001</v>
      </c>
      <c r="B266" s="441" t="str">
        <f>+IF($A266="","",IFERROR(VLOOKUP($A266,INSUMOSEQUIPOS,2,0),""))</f>
        <v>HERRAMIENTA MENOR (10% DE LA MANO DE OBRA)</v>
      </c>
      <c r="C266" s="442"/>
      <c r="D266" s="80" t="str">
        <f>+IF($A266="","",IFERROR(VLOOKUP($A266,INSUMOSEQUIPOS,3,0),""))</f>
        <v>%</v>
      </c>
      <c r="E266" s="79">
        <f>+IF($A266="","",IFERROR(VLOOKUP($A266,INSUMOSEQUIPOS,4,0),""))</f>
        <v>0.1</v>
      </c>
      <c r="F266" s="78">
        <f>+IF(G288=0,"",G288)</f>
        <v>70559.666666666657</v>
      </c>
      <c r="G266" s="58">
        <f>+IFERROR(E266*F266,"")</f>
        <v>7055.9666666666662</v>
      </c>
    </row>
    <row r="267" spans="1:7">
      <c r="A267" s="57"/>
      <c r="B267" s="43"/>
      <c r="C267" s="262"/>
      <c r="D267" s="262"/>
      <c r="E267" s="56"/>
      <c r="F267" s="63" t="s">
        <v>90</v>
      </c>
      <c r="G267" s="54">
        <f>+IF(SUM(G265:G266)=0,"",SUM(G265:G266))</f>
        <v>17389.3</v>
      </c>
    </row>
    <row r="268" spans="1:7">
      <c r="A268" s="43"/>
      <c r="B268" s="262"/>
      <c r="C268" s="262"/>
      <c r="D268" s="56"/>
      <c r="E268" s="77"/>
      <c r="F268" s="50"/>
      <c r="G268" s="57"/>
    </row>
    <row r="269" spans="1:7">
      <c r="A269" s="429" t="s">
        <v>114</v>
      </c>
      <c r="B269" s="429"/>
      <c r="C269" s="429"/>
      <c r="D269" s="429"/>
      <c r="E269" s="429"/>
      <c r="F269" s="429"/>
      <c r="G269" s="436"/>
    </row>
    <row r="270" spans="1:7">
      <c r="A270" s="264" t="s">
        <v>94</v>
      </c>
      <c r="B270" s="76" t="s">
        <v>13</v>
      </c>
      <c r="C270" s="68" t="s">
        <v>2</v>
      </c>
      <c r="D270" s="68" t="s">
        <v>3</v>
      </c>
      <c r="E270" s="68" t="s">
        <v>113</v>
      </c>
      <c r="F270" s="68" t="s">
        <v>93</v>
      </c>
      <c r="G270" s="68" t="s">
        <v>92</v>
      </c>
    </row>
    <row r="271" spans="1:7" ht="22.5">
      <c r="A271" s="62" t="str">
        <f>IF(B271="","",INDEX(CODIGOMATERIALES,MATCH($B271,'[8]INSUMOS MATERIALES'!$B$7:$B$51,0)))</f>
        <v>MA020</v>
      </c>
      <c r="B271" s="73" t="s">
        <v>112</v>
      </c>
      <c r="C271" s="61" t="str">
        <f>IF(B271="","",(VLOOKUP($A271,INSUMOSMATERIALES,3,0)))</f>
        <v>SC</v>
      </c>
      <c r="D271" s="67">
        <v>10</v>
      </c>
      <c r="E271" s="75">
        <v>0.05</v>
      </c>
      <c r="F271" s="59">
        <f>IF(B271="","",(VLOOKUP($A271,INSUMOSMATERIALES,4,0)))</f>
        <v>38000</v>
      </c>
      <c r="G271" s="58">
        <f>+IFERROR(F271*D271*(1+E271),"")</f>
        <v>399000</v>
      </c>
    </row>
    <row r="272" spans="1:7">
      <c r="A272" s="62" t="str">
        <f>IF(B272="","",INDEX(CODIGOMATERIALES,MATCH($B272,'[8]INSUMOS MATERIALES'!$B$7:$B$51,0)))</f>
        <v>MA024</v>
      </c>
      <c r="B272" s="73" t="s">
        <v>132</v>
      </c>
      <c r="C272" s="61" t="str">
        <f>IF(B272="","",(VLOOKUP($A272,INSUMOSMATERIALES,3,0)))</f>
        <v>M3</v>
      </c>
      <c r="D272" s="67">
        <v>1.5</v>
      </c>
      <c r="E272" s="75">
        <v>0.05</v>
      </c>
      <c r="F272" s="59">
        <f>IF(B272="","",(VLOOKUP($A272,INSUMOSMATERIALES,4,0)))</f>
        <v>50000</v>
      </c>
      <c r="G272" s="58">
        <f>+IFERROR(F272*D272*(1+E272),"")</f>
        <v>78750</v>
      </c>
    </row>
    <row r="273" spans="1:8">
      <c r="A273" s="62" t="str">
        <f>IF(B273="","",INDEX(CODIGOMATERIALES,MATCH($B273,'[8]INSUMOS MATERIALES'!$B$7:$B$51,0)))</f>
        <v>MA025</v>
      </c>
      <c r="B273" s="73" t="s">
        <v>65</v>
      </c>
      <c r="C273" s="61" t="str">
        <f>IF(B273="","",(VLOOKUP($A273,INSUMOSMATERIALES,3,0)))</f>
        <v>LT</v>
      </c>
      <c r="D273" s="67">
        <v>180</v>
      </c>
      <c r="E273" s="75">
        <v>0.1</v>
      </c>
      <c r="F273" s="59">
        <f>IF(B273="","",(VLOOKUP($A273,INSUMOSMATERIALES,4,0)))</f>
        <v>50</v>
      </c>
      <c r="G273" s="58">
        <f>+IFERROR(F273*D273*(1+E273),"")</f>
        <v>9900</v>
      </c>
    </row>
    <row r="274" spans="1:8">
      <c r="A274" s="57"/>
      <c r="B274" s="74"/>
      <c r="C274" s="262"/>
      <c r="D274" s="262"/>
      <c r="E274" s="56"/>
      <c r="F274" s="63" t="s">
        <v>90</v>
      </c>
      <c r="G274" s="54">
        <f>+IF(SUM(G271:G273)=0,"",SUM(G271:G273))</f>
        <v>487650</v>
      </c>
    </row>
    <row r="275" spans="1:8">
      <c r="A275" s="43"/>
      <c r="B275" s="262"/>
      <c r="C275" s="262"/>
      <c r="D275" s="56"/>
      <c r="E275" s="51"/>
      <c r="F275" s="50"/>
      <c r="G275" s="57"/>
    </row>
    <row r="276" spans="1:8">
      <c r="A276" s="429" t="s">
        <v>110</v>
      </c>
      <c r="B276" s="429"/>
      <c r="C276" s="429"/>
      <c r="D276" s="429"/>
      <c r="E276" s="429"/>
      <c r="F276" s="429"/>
      <c r="G276" s="429"/>
    </row>
    <row r="277" spans="1:8">
      <c r="A277" s="264" t="s">
        <v>94</v>
      </c>
      <c r="B277" s="264" t="s">
        <v>13</v>
      </c>
      <c r="C277" s="264" t="s">
        <v>109</v>
      </c>
      <c r="D277" s="264" t="s">
        <v>108</v>
      </c>
      <c r="E277" s="68" t="s">
        <v>107</v>
      </c>
      <c r="F277" s="68" t="s">
        <v>106</v>
      </c>
      <c r="G277" s="68" t="s">
        <v>92</v>
      </c>
    </row>
    <row r="278" spans="1:8" ht="31.9" customHeight="1">
      <c r="A278" s="62" t="str">
        <f>IF(B278="","",INDEX(CODIGOTRANSPORTES,MATCH(B278,'[8]INSUMOS TRANSPORTES'!$B$7:$B$122,0)))</f>
        <v>TR002</v>
      </c>
      <c r="B278" s="73" t="s">
        <v>105</v>
      </c>
      <c r="C278" s="72" t="s">
        <v>134</v>
      </c>
      <c r="D278" s="67">
        <v>1.5</v>
      </c>
      <c r="E278" s="71">
        <v>10</v>
      </c>
      <c r="F278" s="70">
        <f>+IF(B278="","",(VLOOKUP($A278,INSUMOSTRANSPORTES,4,0)))</f>
        <v>3000</v>
      </c>
      <c r="G278" s="58">
        <f>+IFERROR(D278*E278*F278,"")</f>
        <v>45000</v>
      </c>
      <c r="H278" s="89"/>
    </row>
    <row r="279" spans="1:8" ht="22.5">
      <c r="A279" s="62" t="str">
        <f>IF(B279="","",INDEX(CODIGOTRANSPORTES,MATCH(B279,'[8]INSUMOS TRANSPORTES'!$B$7:$B$26,0)))</f>
        <v>TR001</v>
      </c>
      <c r="B279" s="73" t="s">
        <v>130</v>
      </c>
      <c r="C279" s="72" t="s">
        <v>102</v>
      </c>
      <c r="D279" s="67">
        <f>(50*D271)/1000</f>
        <v>0.5</v>
      </c>
      <c r="E279" s="71">
        <f>+IF(C279=0,"",IF(C279="INSUMOS",'[8]DATOS INICIALES'!$B$24,IF(C279="PLAYA",'[8]DATOS INICIALES'!$B$21,IF(C279="TIERRA",'[8]DATOS INICIALES'!$B$19,IF(C279="ESCOMBROS",'[8]DATOS INICIALES'!$B$20,IF(C279="ASFALTO",'[8]DATOS INICIALES'!$B$25,IF(C279="GRANULAR",'[8]DATOS INICIALES'!B297)))))))</f>
        <v>5</v>
      </c>
      <c r="F279" s="70">
        <f>+IF(B279="","",(VLOOKUP($A279,INSUMOSTRANSPORTES,4,0)))</f>
        <v>4250</v>
      </c>
      <c r="G279" s="58">
        <f>+IFERROR(D279*E279*F279,"")</f>
        <v>10625</v>
      </c>
    </row>
    <row r="280" spans="1:8">
      <c r="A280" s="57"/>
      <c r="B280" s="69"/>
      <c r="C280" s="262"/>
      <c r="D280" s="262"/>
      <c r="E280" s="56"/>
      <c r="F280" s="63" t="s">
        <v>90</v>
      </c>
      <c r="G280" s="54">
        <f>+IF(SUM(G278:G278)=0,"",SUM(G278:G278))</f>
        <v>45000</v>
      </c>
    </row>
    <row r="281" spans="1:8">
      <c r="A281" s="262"/>
      <c r="B281" s="262"/>
      <c r="C281" s="262"/>
      <c r="D281" s="56"/>
      <c r="E281" s="51"/>
      <c r="F281" s="50"/>
      <c r="G281" s="57"/>
    </row>
    <row r="282" spans="1:8">
      <c r="A282" s="429" t="s">
        <v>101</v>
      </c>
      <c r="B282" s="429"/>
      <c r="C282" s="429"/>
      <c r="D282" s="429"/>
      <c r="E282" s="429"/>
      <c r="F282" s="429"/>
      <c r="G282" s="436"/>
    </row>
    <row r="283" spans="1:8">
      <c r="A283" s="264" t="s">
        <v>94</v>
      </c>
      <c r="B283" s="433" t="s">
        <v>100</v>
      </c>
      <c r="C283" s="433"/>
      <c r="D283" s="68" t="s">
        <v>3</v>
      </c>
      <c r="E283" s="68" t="s">
        <v>99</v>
      </c>
      <c r="F283" s="68" t="s">
        <v>98</v>
      </c>
      <c r="G283" s="68" t="s">
        <v>92</v>
      </c>
    </row>
    <row r="284" spans="1:8">
      <c r="A284" s="62" t="str">
        <f>IF(B284="","",INDEX(CODIGOSMANODEOBRA,MATCH($B284,'[8]INSUMOS MANO DE OBRA'!$B$7:$B$61,0)))</f>
        <v>MO033</v>
      </c>
      <c r="B284" s="434" t="s">
        <v>97</v>
      </c>
      <c r="C284" s="435"/>
      <c r="D284" s="66">
        <v>1</v>
      </c>
      <c r="E284" s="59">
        <f>IF(B284="","",(VLOOKUP($A284,INSUMOSMANODEOBRA,8,0)))</f>
        <v>94854</v>
      </c>
      <c r="F284" s="67">
        <v>6</v>
      </c>
      <c r="G284" s="64">
        <f>+IFERROR(D284*E284/F284,"")</f>
        <v>15809</v>
      </c>
    </row>
    <row r="285" spans="1:8">
      <c r="A285" s="62" t="str">
        <f>IF(B285="","",INDEX(CODIGOSMANODEOBRA,MATCH($B285,'[8]INSUMOS MANO DE OBRA'!$B$7:$B$61,0)))</f>
        <v>MO032</v>
      </c>
      <c r="B285" s="434" t="s">
        <v>96</v>
      </c>
      <c r="C285" s="435"/>
      <c r="D285" s="66">
        <v>4</v>
      </c>
      <c r="E285" s="59">
        <f>IF(B285="","",(VLOOKUP($A285,INSUMOSMANODEOBRA,8,0)))</f>
        <v>82126</v>
      </c>
      <c r="F285" s="67">
        <v>6</v>
      </c>
      <c r="G285" s="64">
        <f>+IFERROR(D285*E285/F285,"")</f>
        <v>54750.666666666664</v>
      </c>
    </row>
    <row r="286" spans="1:8">
      <c r="A286" s="62"/>
      <c r="B286" s="434"/>
      <c r="C286" s="435"/>
      <c r="D286" s="66"/>
      <c r="E286" s="59"/>
      <c r="F286" s="65"/>
      <c r="G286" s="64" t="str">
        <f>+IFERROR(D286*E286/F286,"")</f>
        <v/>
      </c>
    </row>
    <row r="287" spans="1:8">
      <c r="A287" s="62" t="s">
        <v>91</v>
      </c>
      <c r="B287" s="434"/>
      <c r="C287" s="435"/>
      <c r="D287" s="66"/>
      <c r="E287" s="59" t="s">
        <v>91</v>
      </c>
      <c r="F287" s="65" t="str">
        <f>+IF(A287="","",IF(A287=0,"",IF(F286="","",F286)))</f>
        <v/>
      </c>
      <c r="G287" s="64" t="str">
        <f>+IFERROR(D287*E287/F287,"")</f>
        <v/>
      </c>
    </row>
    <row r="288" spans="1:8">
      <c r="A288" s="57"/>
      <c r="B288" s="43"/>
      <c r="C288" s="262"/>
      <c r="D288" s="262"/>
      <c r="E288" s="56"/>
      <c r="F288" s="63" t="s">
        <v>90</v>
      </c>
      <c r="G288" s="54">
        <f>+IF(SUM(G284:G287)=0,"",SUM(G284:G287))</f>
        <v>70559.666666666657</v>
      </c>
    </row>
    <row r="289" spans="1:7">
      <c r="A289" s="263"/>
      <c r="B289" s="262"/>
      <c r="C289" s="53"/>
      <c r="D289" s="53"/>
      <c r="E289" s="53"/>
      <c r="F289" s="50"/>
      <c r="G289" s="44"/>
    </row>
    <row r="290" spans="1:7">
      <c r="A290" s="429" t="s">
        <v>95</v>
      </c>
      <c r="B290" s="429"/>
      <c r="C290" s="429"/>
      <c r="D290" s="429"/>
      <c r="E290" s="429"/>
      <c r="F290" s="429"/>
      <c r="G290" s="436"/>
    </row>
    <row r="291" spans="1:7">
      <c r="A291" s="264" t="s">
        <v>94</v>
      </c>
      <c r="B291" s="433" t="s">
        <v>13</v>
      </c>
      <c r="C291" s="433"/>
      <c r="D291" s="264" t="s">
        <v>2</v>
      </c>
      <c r="E291" s="264" t="s">
        <v>3</v>
      </c>
      <c r="F291" s="264" t="s">
        <v>93</v>
      </c>
      <c r="G291" s="264" t="s">
        <v>92</v>
      </c>
    </row>
    <row r="292" spans="1:7">
      <c r="A292" s="62" t="str">
        <f>IF(B292="","",INDEX(CODIGOSSERVICIOS,MATCH($B292,'[8]INSUMOS SERVICIOS'!$B$7:$B$21,0)))</f>
        <v/>
      </c>
      <c r="B292" s="434"/>
      <c r="C292" s="435"/>
      <c r="D292" s="61" t="str">
        <f>+IF(B292="","",(VLOOKUP($A292,INSUMOSSERVICIOS,3,0)))</f>
        <v/>
      </c>
      <c r="E292" s="60">
        <v>1</v>
      </c>
      <c r="F292" s="59" t="str">
        <f>IF(B292="","",(VLOOKUP($A292,INSUMOSSERVICIOS,4,0)))</f>
        <v/>
      </c>
      <c r="G292" s="58" t="str">
        <f>+IFERROR(E292*F292,"")</f>
        <v/>
      </c>
    </row>
    <row r="293" spans="1:7">
      <c r="A293" s="62" t="str">
        <f>IF(B293="","",INDEX(CODIGOSSERVICIOS,MATCH($B293,'[8]INSUMOS SERVICIOS'!$B$7:$B$21,0)))</f>
        <v/>
      </c>
      <c r="B293" s="434"/>
      <c r="C293" s="435"/>
      <c r="D293" s="61" t="str">
        <f>+IF(B293="","",(VLOOKUP($A293,INSUMOSSERVICIOS,3,0)))</f>
        <v/>
      </c>
      <c r="E293" s="60">
        <v>1</v>
      </c>
      <c r="F293" s="59" t="str">
        <f>IF(B293="","",(VLOOKUP($A293,INSUMOSSERVICIOS,4,0)))</f>
        <v/>
      </c>
      <c r="G293" s="58" t="str">
        <f>+IFERROR(E293*F293,"")</f>
        <v/>
      </c>
    </row>
    <row r="294" spans="1:7">
      <c r="A294" s="62" t="s">
        <v>91</v>
      </c>
      <c r="B294" s="434"/>
      <c r="C294" s="435"/>
      <c r="D294" s="61" t="str">
        <f>+IF(B294="","",(VLOOKUP($A294,INSUMOS_SERVICIOS,3,0)))</f>
        <v/>
      </c>
      <c r="E294" s="60"/>
      <c r="F294" s="59" t="str">
        <f>IF(B294="","",(VLOOKUP($A294,INSUMOS_SERVICIOS,4,0)))</f>
        <v/>
      </c>
      <c r="G294" s="58" t="str">
        <f>+IFERROR(E294*F294,"")</f>
        <v/>
      </c>
    </row>
    <row r="295" spans="1:7">
      <c r="A295" s="57"/>
      <c r="B295" s="43"/>
      <c r="C295" s="262"/>
      <c r="D295" s="262"/>
      <c r="E295" s="56"/>
      <c r="F295" s="55" t="s">
        <v>90</v>
      </c>
      <c r="G295" s="54" t="str">
        <f>+IF(SUM(G292:G294)=0,"",SUM(G292:G294))</f>
        <v/>
      </c>
    </row>
    <row r="296" spans="1:7">
      <c r="A296" s="263"/>
      <c r="B296" s="262"/>
      <c r="C296" s="53"/>
      <c r="D296" s="53"/>
      <c r="E296" s="53"/>
      <c r="F296" s="50"/>
      <c r="G296" s="44"/>
    </row>
    <row r="297" spans="1:7">
      <c r="A297" s="448" t="s">
        <v>89</v>
      </c>
      <c r="B297" s="448"/>
      <c r="C297" s="448"/>
      <c r="D297" s="448"/>
      <c r="E297" s="448"/>
      <c r="F297" s="448"/>
      <c r="G297" s="52">
        <f>IF(SUM(G267,G274,G280,G288,G295)=0,"",(ROUND(SUM(G267,G274,G280,G288,G295),0)))</f>
        <v>620599</v>
      </c>
    </row>
    <row r="298" spans="1:7">
      <c r="A298" s="44"/>
      <c r="B298" s="51"/>
      <c r="C298" s="51"/>
      <c r="D298" s="51"/>
      <c r="E298" s="51"/>
      <c r="F298" s="51"/>
      <c r="G298" s="50"/>
    </row>
    <row r="299" spans="1:7">
      <c r="A299" s="429" t="s">
        <v>88</v>
      </c>
      <c r="B299" s="429"/>
      <c r="C299" s="429"/>
      <c r="D299" s="429"/>
      <c r="E299" s="429"/>
      <c r="F299" s="429"/>
      <c r="G299" s="429"/>
    </row>
    <row r="300" spans="1:7">
      <c r="A300" s="262"/>
      <c r="B300" s="262"/>
      <c r="C300" s="262"/>
      <c r="D300" s="262"/>
      <c r="E300" s="262"/>
      <c r="F300" s="262"/>
      <c r="G300" s="262"/>
    </row>
    <row r="301" spans="1:7">
      <c r="A301" s="443" t="s">
        <v>13</v>
      </c>
      <c r="B301" s="443"/>
      <c r="C301" s="443"/>
      <c r="D301" s="443"/>
      <c r="E301" s="443"/>
      <c r="F301" s="49" t="s">
        <v>87</v>
      </c>
      <c r="G301" s="49" t="s">
        <v>86</v>
      </c>
    </row>
    <row r="302" spans="1:7">
      <c r="A302" s="444" t="s">
        <v>85</v>
      </c>
      <c r="B302" s="444"/>
      <c r="C302" s="444"/>
      <c r="D302" s="444"/>
      <c r="E302" s="444"/>
      <c r="F302" s="48">
        <f>[8]AIU!$I$45</f>
        <v>0.2407</v>
      </c>
      <c r="G302" s="47">
        <f>+IFERROR(G297*F302,"")</f>
        <v>149378.17929999999</v>
      </c>
    </row>
    <row r="303" spans="1:7">
      <c r="A303" s="444" t="s">
        <v>84</v>
      </c>
      <c r="B303" s="444"/>
      <c r="C303" s="444"/>
      <c r="D303" s="444"/>
      <c r="E303" s="444"/>
      <c r="F303" s="48" t="str">
        <f>IF([8]AIU!$I$46=0,"",[8]AIU!$I$46)</f>
        <v/>
      </c>
      <c r="G303" s="47" t="str">
        <f>+IFERROR(G297*F303,"")</f>
        <v/>
      </c>
    </row>
    <row r="304" spans="1:7">
      <c r="A304" s="444" t="s">
        <v>83</v>
      </c>
      <c r="B304" s="444"/>
      <c r="C304" s="444"/>
      <c r="D304" s="444"/>
      <c r="E304" s="444"/>
      <c r="F304" s="48">
        <f>IF([8]AIU!$I$47=0,"",[8]AIU!$I$47)</f>
        <v>0.05</v>
      </c>
      <c r="G304" s="47">
        <f>+IFERROR(G297*F304,"")</f>
        <v>31029.95</v>
      </c>
    </row>
    <row r="305" spans="1:7">
      <c r="A305" s="445" t="s">
        <v>82</v>
      </c>
      <c r="B305" s="446"/>
      <c r="C305" s="446"/>
      <c r="D305" s="446"/>
      <c r="E305" s="446"/>
      <c r="F305" s="46">
        <f>IF(SUM(F302:F304)=0,"",SUM(F302:F304))</f>
        <v>0.29070000000000001</v>
      </c>
      <c r="G305" s="45">
        <f>IF(SUM(G302:G304)=0,"",ROUND(SUM(G302:G304),0))</f>
        <v>180408</v>
      </c>
    </row>
    <row r="306" spans="1:7">
      <c r="A306" s="44"/>
      <c r="B306" s="43"/>
      <c r="C306" s="43"/>
      <c r="D306" s="43"/>
      <c r="E306" s="447"/>
      <c r="F306" s="447"/>
      <c r="G306" s="42"/>
    </row>
    <row r="307" spans="1:7">
      <c r="A307" s="449" t="s">
        <v>81</v>
      </c>
      <c r="B307" s="450"/>
      <c r="C307" s="450"/>
      <c r="D307" s="450"/>
      <c r="E307" s="450"/>
      <c r="F307" s="450"/>
      <c r="G307" s="41">
        <f>+IFERROR(ROUND(G297+G305,0),"")</f>
        <v>801007</v>
      </c>
    </row>
    <row r="308" spans="1:7">
      <c r="A308" s="38"/>
      <c r="B308" s="38"/>
      <c r="C308" s="38"/>
      <c r="D308" s="38"/>
      <c r="E308" s="39"/>
      <c r="F308" s="39"/>
      <c r="G308" s="36"/>
    </row>
    <row r="309" spans="1:7">
      <c r="A309" s="38"/>
      <c r="B309" s="37"/>
      <c r="C309" s="39"/>
      <c r="D309" s="39"/>
      <c r="E309" s="39"/>
      <c r="F309" s="39"/>
      <c r="G309" s="39"/>
    </row>
    <row r="310" spans="1:7">
      <c r="A310" s="38"/>
      <c r="B310" s="37" t="s">
        <v>80</v>
      </c>
      <c r="C310" s="39"/>
      <c r="D310" s="39"/>
      <c r="E310" s="39"/>
      <c r="F310" s="39"/>
      <c r="G310" s="39"/>
    </row>
    <row r="311" spans="1:7">
      <c r="A311" s="38"/>
      <c r="B311" s="37"/>
      <c r="C311" s="39"/>
      <c r="D311" s="40"/>
      <c r="E311" s="40"/>
      <c r="F311" s="40"/>
      <c r="G311" s="39"/>
    </row>
    <row r="312" spans="1:7">
      <c r="A312" s="38"/>
      <c r="B312" s="37"/>
      <c r="C312" s="36"/>
      <c r="D312" s="365" t="s">
        <v>79</v>
      </c>
      <c r="E312" s="365"/>
      <c r="F312" s="365"/>
      <c r="G312" s="36"/>
    </row>
    <row r="314" spans="1:7" ht="18.75">
      <c r="A314" s="327" t="str">
        <f>'[8]DATOS INICIALES'!$B$1</f>
        <v>DEPARTAMENTO DE ANTIOQUIA</v>
      </c>
      <c r="B314" s="328"/>
      <c r="C314" s="328"/>
      <c r="D314" s="328"/>
      <c r="E314" s="328"/>
      <c r="F314" s="329" t="s">
        <v>91</v>
      </c>
      <c r="G314" s="329"/>
    </row>
    <row r="315" spans="1:7" ht="15.75">
      <c r="A315" s="330" t="str">
        <f>'[8]DATOS INICIALES'!$B$2</f>
        <v>MUNICIPIO DE DABEIBA</v>
      </c>
      <c r="B315" s="331"/>
      <c r="C315" s="331"/>
      <c r="D315" s="331"/>
      <c r="E315" s="331"/>
      <c r="F315" s="329"/>
      <c r="G315" s="329"/>
    </row>
    <row r="316" spans="1:7">
      <c r="A316" s="332" t="str">
        <f>'[8]DATOS INICIALES'!$B$3</f>
        <v xml:space="preserve">CONSTRUCCION DE MUROS DE CONTENCION Y  GAVIONES PARA MITIGACION DE RIESGO EN LA VIA QUE CONDUCE AL BARRIO LA ARENERA EN EL MUNICIPIO DE DABEIBA ANTIOQUIA </v>
      </c>
      <c r="B316" s="333"/>
      <c r="C316" s="333"/>
      <c r="D316" s="333"/>
      <c r="E316" s="333"/>
      <c r="F316" s="329"/>
      <c r="G316" s="329"/>
    </row>
    <row r="317" spans="1:7">
      <c r="A317" s="334"/>
      <c r="B317" s="334"/>
      <c r="C317" s="334"/>
      <c r="D317" s="334"/>
      <c r="E317" s="432"/>
      <c r="F317" s="329"/>
      <c r="G317" s="329"/>
    </row>
    <row r="318" spans="1:7">
      <c r="A318" s="335" t="s">
        <v>121</v>
      </c>
      <c r="B318" s="336"/>
      <c r="C318" s="336"/>
      <c r="D318" s="336"/>
      <c r="E318" s="336"/>
      <c r="F318" s="329"/>
      <c r="G318" s="329"/>
    </row>
    <row r="319" spans="1:7">
      <c r="A319" s="334"/>
      <c r="B319" s="334"/>
      <c r="C319" s="334"/>
      <c r="D319" s="334"/>
      <c r="E319" s="334"/>
      <c r="F319" s="425"/>
      <c r="G319" s="425"/>
    </row>
    <row r="320" spans="1:7">
      <c r="A320" s="88" t="s">
        <v>0</v>
      </c>
      <c r="B320" s="337" t="s">
        <v>13</v>
      </c>
      <c r="C320" s="338"/>
      <c r="D320" s="339"/>
      <c r="E320" s="87" t="s">
        <v>2</v>
      </c>
      <c r="F320" s="86" t="s">
        <v>3</v>
      </c>
      <c r="G320" s="86" t="s">
        <v>120</v>
      </c>
    </row>
    <row r="321" spans="1:7">
      <c r="A321" s="85" t="s">
        <v>131</v>
      </c>
      <c r="B321" s="426" t="str">
        <f>+IFERROR(VLOOKUP($A321,INSUMOSMATERIALES,2,0),"")</f>
        <v>MORTERO 1:2 EN OBRA (REVOQUE)</v>
      </c>
      <c r="C321" s="427"/>
      <c r="D321" s="428"/>
      <c r="E321" s="84" t="str">
        <f>+IFERROR(VLOOKUP($A321,INSUMOSMATERIALES,3,0),"")</f>
        <v>M3</v>
      </c>
      <c r="F321" s="84" t="s">
        <v>118</v>
      </c>
      <c r="G321" s="83">
        <f>IF(G369=0,"",G359)</f>
        <v>551574</v>
      </c>
    </row>
    <row r="322" spans="1:7">
      <c r="A322" s="38"/>
      <c r="B322" s="38"/>
      <c r="C322" s="38"/>
      <c r="D322" s="38"/>
      <c r="E322" s="39"/>
      <c r="F322" s="39"/>
      <c r="G322" s="36"/>
    </row>
    <row r="323" spans="1:7">
      <c r="A323" s="429" t="s">
        <v>117</v>
      </c>
      <c r="B323" s="429"/>
      <c r="C323" s="429"/>
      <c r="D323" s="429"/>
      <c r="E323" s="429"/>
      <c r="F323" s="429"/>
      <c r="G323" s="429"/>
    </row>
    <row r="324" spans="1:7">
      <c r="A324" s="262"/>
      <c r="B324" s="262"/>
      <c r="C324" s="262"/>
      <c r="D324" s="262"/>
      <c r="E324" s="262"/>
      <c r="F324" s="262"/>
      <c r="G324" s="262"/>
    </row>
    <row r="325" spans="1:7">
      <c r="A325" s="430" t="s">
        <v>116</v>
      </c>
      <c r="B325" s="430"/>
      <c r="C325" s="430"/>
      <c r="D325" s="430"/>
      <c r="E325" s="430"/>
      <c r="F325" s="430"/>
      <c r="G325" s="431"/>
    </row>
    <row r="326" spans="1:7">
      <c r="A326" s="264" t="s">
        <v>94</v>
      </c>
      <c r="B326" s="437" t="s">
        <v>13</v>
      </c>
      <c r="C326" s="438"/>
      <c r="D326" s="264" t="s">
        <v>2</v>
      </c>
      <c r="E326" s="264" t="s">
        <v>106</v>
      </c>
      <c r="F326" s="264" t="s">
        <v>98</v>
      </c>
      <c r="G326" s="264" t="s">
        <v>92</v>
      </c>
    </row>
    <row r="327" spans="1:7">
      <c r="A327" s="62" t="str">
        <f>IF(B327="","",INDEX(CODIGOEQUIPOS,MATCH($B327,'[8]INSUMOS EQUIPOS'!$B$7:$B$39,0)))</f>
        <v>EQ004</v>
      </c>
      <c r="B327" s="439" t="s">
        <v>115</v>
      </c>
      <c r="C327" s="440"/>
      <c r="D327" s="80" t="str">
        <f>IF(B327="","",(VLOOKUP($A327,INSUMOSEQUIPOS,3,0)))</f>
        <v>DÍA</v>
      </c>
      <c r="E327" s="70">
        <f>IF(B327="","",(VLOOKUP($A327,INSUMOSEQUIPOS,4,0)))</f>
        <v>62000</v>
      </c>
      <c r="F327" s="82">
        <v>8</v>
      </c>
      <c r="G327" s="58">
        <f>+IFERROR(E327/F327,"")</f>
        <v>7750</v>
      </c>
    </row>
    <row r="328" spans="1:7">
      <c r="A328" s="81" t="str">
        <f>+IF(G350="","","EQ001")</f>
        <v>EQ001</v>
      </c>
      <c r="B328" s="441" t="str">
        <f>+IF($A328="","",IFERROR(VLOOKUP($A328,INSUMOSEQUIPOS,2,0),""))</f>
        <v>HERRAMIENTA MENOR (10% DE LA MANO DE OBRA)</v>
      </c>
      <c r="C328" s="442"/>
      <c r="D328" s="80" t="str">
        <f>+IF($A328="","",IFERROR(VLOOKUP($A328,INSUMOSEQUIPOS,3,0),""))</f>
        <v>%</v>
      </c>
      <c r="E328" s="79">
        <f>+IF($A328="","",IFERROR(VLOOKUP($A328,INSUMOSEQUIPOS,4,0),""))</f>
        <v>0.1</v>
      </c>
      <c r="F328" s="78">
        <f>+IF(G350=0,"",G350)</f>
        <v>42654</v>
      </c>
      <c r="G328" s="58">
        <f>+IFERROR(E328*F328,"")</f>
        <v>4265.4000000000005</v>
      </c>
    </row>
    <row r="329" spans="1:7">
      <c r="A329" s="57"/>
      <c r="B329" s="43"/>
      <c r="C329" s="262"/>
      <c r="D329" s="262"/>
      <c r="E329" s="56"/>
      <c r="F329" s="63" t="s">
        <v>90</v>
      </c>
      <c r="G329" s="54">
        <f>+IF(SUM(G327:G328)=0,"",SUM(G327:G328))</f>
        <v>12015.400000000001</v>
      </c>
    </row>
    <row r="330" spans="1:7">
      <c r="A330" s="43"/>
      <c r="B330" s="262"/>
      <c r="C330" s="262"/>
      <c r="D330" s="56"/>
      <c r="E330" s="77"/>
      <c r="F330" s="50"/>
      <c r="G330" s="57"/>
    </row>
    <row r="331" spans="1:7">
      <c r="A331" s="429" t="s">
        <v>114</v>
      </c>
      <c r="B331" s="429"/>
      <c r="C331" s="429"/>
      <c r="D331" s="429"/>
      <c r="E331" s="429"/>
      <c r="F331" s="429"/>
      <c r="G331" s="436"/>
    </row>
    <row r="332" spans="1:7">
      <c r="A332" s="264" t="s">
        <v>94</v>
      </c>
      <c r="B332" s="76" t="s">
        <v>13</v>
      </c>
      <c r="C332" s="68" t="s">
        <v>2</v>
      </c>
      <c r="D332" s="68" t="s">
        <v>3</v>
      </c>
      <c r="E332" s="68" t="s">
        <v>113</v>
      </c>
      <c r="F332" s="68" t="s">
        <v>93</v>
      </c>
      <c r="G332" s="68" t="s">
        <v>92</v>
      </c>
    </row>
    <row r="333" spans="1:7" ht="22.5">
      <c r="A333" s="62" t="str">
        <f>IF(B333="","",INDEX(CODIGOMATERIALES,MATCH($B333,'[8]INSUMOS MATERIALES'!$B$7:$B$51,0)))</f>
        <v>MA020</v>
      </c>
      <c r="B333" s="73" t="s">
        <v>112</v>
      </c>
      <c r="C333" s="61" t="str">
        <f>IF(B333="","",(VLOOKUP($A333,INSUMOSMATERIALES,3,0)))</f>
        <v>SC</v>
      </c>
      <c r="D333" s="67">
        <v>10.199999999999999</v>
      </c>
      <c r="E333" s="75">
        <v>0.05</v>
      </c>
      <c r="F333" s="59">
        <f>IF(B333="","",(VLOOKUP($A333,INSUMOSMATERIALES,4,0)))</f>
        <v>38000</v>
      </c>
      <c r="G333" s="58">
        <f>+IFERROR(F333*D333*(1+E333),"")</f>
        <v>406980</v>
      </c>
    </row>
    <row r="334" spans="1:7">
      <c r="A334" s="62" t="str">
        <f>IF(B334="","",INDEX(CODIGOMATERIALES,MATCH($B334,'[8]INSUMOS MATERIALES'!$B$7:$B$51,0)))</f>
        <v>MA022</v>
      </c>
      <c r="B334" s="73" t="s">
        <v>123</v>
      </c>
      <c r="C334" s="61" t="str">
        <f>IF(B334="","",(VLOOKUP($A334,INSUMOSMATERIALES,3,0)))</f>
        <v>M3</v>
      </c>
      <c r="D334" s="67">
        <v>0.97</v>
      </c>
      <c r="E334" s="75">
        <v>0.05</v>
      </c>
      <c r="F334" s="59">
        <f>IF(B334="","",(VLOOKUP($A334,INSUMOSMATERIALES,4,0)))</f>
        <v>50000</v>
      </c>
      <c r="G334" s="58">
        <f>+IFERROR(F334*D334*(1+E334),"")</f>
        <v>50925</v>
      </c>
    </row>
    <row r="335" spans="1:7">
      <c r="A335" s="62" t="str">
        <f>IF(B335="","",INDEX(CODIGOMATERIALES,MATCH($B335,'[8]INSUMOS MATERIALES'!$B$7:$B$51,0)))</f>
        <v>MA025</v>
      </c>
      <c r="B335" s="73" t="s">
        <v>65</v>
      </c>
      <c r="C335" s="61" t="str">
        <f>IF(B335="","",(VLOOKUP($A335,INSUMOSMATERIALES,3,0)))</f>
        <v>LT</v>
      </c>
      <c r="D335" s="67">
        <v>180</v>
      </c>
      <c r="E335" s="75">
        <v>0.1</v>
      </c>
      <c r="F335" s="59">
        <f>IF(B335="","",(VLOOKUP($A335,INSUMOSMATERIALES,4,0)))</f>
        <v>50</v>
      </c>
      <c r="G335" s="58">
        <f>+IFERROR(F335*D335*(1+E335),"")</f>
        <v>9900</v>
      </c>
    </row>
    <row r="336" spans="1:7">
      <c r="A336" s="57"/>
      <c r="B336" s="74"/>
      <c r="C336" s="262"/>
      <c r="D336" s="262"/>
      <c r="E336" s="56"/>
      <c r="F336" s="63" t="s">
        <v>90</v>
      </c>
      <c r="G336" s="54">
        <f>+IF(SUM(G333:G335)=0,"",SUM(G333:G335))</f>
        <v>467805</v>
      </c>
    </row>
    <row r="337" spans="1:7">
      <c r="A337" s="43"/>
      <c r="B337" s="262"/>
      <c r="C337" s="262"/>
      <c r="D337" s="56"/>
      <c r="E337" s="51"/>
      <c r="F337" s="50"/>
      <c r="G337" s="57"/>
    </row>
    <row r="338" spans="1:7">
      <c r="A338" s="429" t="s">
        <v>110</v>
      </c>
      <c r="B338" s="429"/>
      <c r="C338" s="429"/>
      <c r="D338" s="429"/>
      <c r="E338" s="429"/>
      <c r="F338" s="429"/>
      <c r="G338" s="429"/>
    </row>
    <row r="339" spans="1:7">
      <c r="A339" s="264" t="s">
        <v>94</v>
      </c>
      <c r="B339" s="264" t="s">
        <v>13</v>
      </c>
      <c r="C339" s="264" t="s">
        <v>109</v>
      </c>
      <c r="D339" s="264" t="s">
        <v>108</v>
      </c>
      <c r="E339" s="68" t="s">
        <v>107</v>
      </c>
      <c r="F339" s="68" t="s">
        <v>106</v>
      </c>
      <c r="G339" s="68" t="s">
        <v>92</v>
      </c>
    </row>
    <row r="340" spans="1:7" ht="33.75">
      <c r="A340" s="62" t="str">
        <f>IF(B340="","",INDEX(CODIGOTRANSPORTES,MATCH(B340,'[8]INSUMOS TRANSPORTES'!$B$7:$B$13,0)))</f>
        <v>TR002</v>
      </c>
      <c r="B340" s="73" t="s">
        <v>105</v>
      </c>
      <c r="C340" s="72" t="s">
        <v>104</v>
      </c>
      <c r="D340" s="67">
        <f>D334</f>
        <v>0.97</v>
      </c>
      <c r="E340" s="71">
        <f>+IF(C340=0,"",IF(C340="INSUMOS",'[8]DATOS INICIALES'!$B$24,IF(C340="PLAYA",'[8]DATOS INICIALES'!$B$21,IF(C340="TIERRA",'[8]DATOS INICIALES'!$B$19,IF(C340="ESCOMBROS",'[8]DATOS INICIALES'!$B$20,IF(C340="ASFALTO",'[8]DATOS INICIALES'!$B$25,IF(C340="GRANULAR",'[8]DATOS INICIALES'!$B$23,IF(C340="PLAYATRITURADO",'[8]DATOS INICIALES'!$B$22,0))))))))</f>
        <v>10</v>
      </c>
      <c r="F340" s="70">
        <f>+IF(B340="","",(VLOOKUP($A340,INSUMOSTRANSPORTES,4,0)))</f>
        <v>3000</v>
      </c>
      <c r="G340" s="58">
        <f>+IFERROR(D340*E340*F340,"")</f>
        <v>29099.999999999996</v>
      </c>
    </row>
    <row r="341" spans="1:7" ht="22.5">
      <c r="A341" s="62" t="str">
        <f>IF(B341="","",INDEX(CODIGOTRANSPORTES,MATCH(B341,'[8]INSUMOS TRANSPORTES'!$B$7:$B$26,0)))</f>
        <v>TR001</v>
      </c>
      <c r="B341" s="73" t="s">
        <v>130</v>
      </c>
      <c r="C341" s="72" t="s">
        <v>102</v>
      </c>
      <c r="D341" s="67">
        <f>(D333*50)/1000</f>
        <v>0.5099999999999999</v>
      </c>
      <c r="E341" s="71">
        <f>+IF(C341=0,"",IF(C341="INSUMOS",'[8]DATOS INICIALES'!$B$24,IF(C341="PLAYA",'[8]DATOS INICIALES'!$B$21,IF(C341="TIERRA",'[8]DATOS INICIALES'!$B$19,IF(C341="ESCOMBROS",'[8]DATOS INICIALES'!$B$20,IF(C341="ASFALTO",'[8]DATOS INICIALES'!$B$25,IF(C341="GRANULAR",'[8]DATOS INICIALES'!B360)))))))</f>
        <v>5</v>
      </c>
      <c r="F341" s="70">
        <f>+IF(B341="","",(VLOOKUP($A341,INSUMOSTRANSPORTES,4,0)))</f>
        <v>4250</v>
      </c>
      <c r="G341" s="58">
        <f>+IFERROR(D341*E341*F341,"")</f>
        <v>10837.499999999998</v>
      </c>
    </row>
    <row r="342" spans="1:7">
      <c r="A342" s="57"/>
      <c r="B342" s="69"/>
      <c r="C342" s="262"/>
      <c r="D342" s="262"/>
      <c r="E342" s="56"/>
      <c r="F342" s="63" t="s">
        <v>90</v>
      </c>
      <c r="G342" s="54">
        <f>+IF(SUM(G340:G340)=0,"",SUM(G340:G340))</f>
        <v>29099.999999999996</v>
      </c>
    </row>
    <row r="343" spans="1:7">
      <c r="A343" s="262"/>
      <c r="B343" s="262"/>
      <c r="C343" s="262"/>
      <c r="D343" s="56"/>
      <c r="E343" s="51"/>
      <c r="F343" s="50"/>
      <c r="G343" s="57"/>
    </row>
    <row r="344" spans="1:7">
      <c r="A344" s="429" t="s">
        <v>101</v>
      </c>
      <c r="B344" s="429"/>
      <c r="C344" s="429"/>
      <c r="D344" s="429"/>
      <c r="E344" s="429"/>
      <c r="F344" s="429"/>
      <c r="G344" s="436"/>
    </row>
    <row r="345" spans="1:7">
      <c r="A345" s="264" t="s">
        <v>94</v>
      </c>
      <c r="B345" s="433" t="s">
        <v>100</v>
      </c>
      <c r="C345" s="433"/>
      <c r="D345" s="68" t="s">
        <v>3</v>
      </c>
      <c r="E345" s="68" t="s">
        <v>99</v>
      </c>
      <c r="F345" s="68" t="s">
        <v>98</v>
      </c>
      <c r="G345" s="68" t="s">
        <v>92</v>
      </c>
    </row>
    <row r="346" spans="1:7">
      <c r="A346" s="62" t="str">
        <f>IF(B346="","",INDEX(CODIGOSMANODEOBRA,MATCH($B346,'[8]INSUMOS MANO DE OBRA'!$B$7:$B$61,0)))</f>
        <v>MO033</v>
      </c>
      <c r="B346" s="434" t="s">
        <v>97</v>
      </c>
      <c r="C346" s="435"/>
      <c r="D346" s="66">
        <v>1</v>
      </c>
      <c r="E346" s="59">
        <f>IF(B346="","",(VLOOKUP($A346,INSUMOSMANODEOBRA,8,0)))</f>
        <v>94854</v>
      </c>
      <c r="F346" s="67">
        <v>8</v>
      </c>
      <c r="G346" s="64">
        <f>+IFERROR(D346*E346/F346,"")</f>
        <v>11856.75</v>
      </c>
    </row>
    <row r="347" spans="1:7">
      <c r="A347" s="62" t="str">
        <f>IF(B347="","",INDEX(CODIGOSMANODEOBRA,MATCH($B347,'[8]INSUMOS MANO DE OBRA'!$B$7:$B$61,0)))</f>
        <v>MO032</v>
      </c>
      <c r="B347" s="434" t="s">
        <v>96</v>
      </c>
      <c r="C347" s="435"/>
      <c r="D347" s="66">
        <v>3</v>
      </c>
      <c r="E347" s="59">
        <f>IF(B347="","",(VLOOKUP($A347,INSUMOSMANODEOBRA,8,0)))</f>
        <v>82126</v>
      </c>
      <c r="F347" s="67">
        <v>8</v>
      </c>
      <c r="G347" s="64">
        <f>+IFERROR(D347*E347/F347,"")</f>
        <v>30797.25</v>
      </c>
    </row>
    <row r="348" spans="1:7">
      <c r="A348" s="62"/>
      <c r="B348" s="434"/>
      <c r="C348" s="435"/>
      <c r="D348" s="66"/>
      <c r="E348" s="59"/>
      <c r="F348" s="65"/>
      <c r="G348" s="64" t="str">
        <f>+IFERROR(D348*E348/F348,"")</f>
        <v/>
      </c>
    </row>
    <row r="349" spans="1:7">
      <c r="A349" s="62" t="s">
        <v>91</v>
      </c>
      <c r="B349" s="434"/>
      <c r="C349" s="435"/>
      <c r="D349" s="66"/>
      <c r="E349" s="59" t="s">
        <v>91</v>
      </c>
      <c r="F349" s="65" t="str">
        <f>+IF(A349="","",IF(A349=0,"",IF(F348="","",F348)))</f>
        <v/>
      </c>
      <c r="G349" s="64" t="str">
        <f>+IFERROR(D349*E349/F349,"")</f>
        <v/>
      </c>
    </row>
    <row r="350" spans="1:7">
      <c r="A350" s="57"/>
      <c r="B350" s="43"/>
      <c r="C350" s="262"/>
      <c r="D350" s="262"/>
      <c r="E350" s="56"/>
      <c r="F350" s="63" t="s">
        <v>90</v>
      </c>
      <c r="G350" s="54">
        <f>+IF(SUM(G346:G349)=0,"",SUM(G346:G349))</f>
        <v>42654</v>
      </c>
    </row>
    <row r="351" spans="1:7">
      <c r="A351" s="263"/>
      <c r="B351" s="262"/>
      <c r="C351" s="53"/>
      <c r="D351" s="53"/>
      <c r="E351" s="53"/>
      <c r="F351" s="50"/>
      <c r="G351" s="44"/>
    </row>
    <row r="352" spans="1:7">
      <c r="A352" s="429" t="s">
        <v>95</v>
      </c>
      <c r="B352" s="429"/>
      <c r="C352" s="429"/>
      <c r="D352" s="429"/>
      <c r="E352" s="429"/>
      <c r="F352" s="429"/>
      <c r="G352" s="436"/>
    </row>
    <row r="353" spans="1:7">
      <c r="A353" s="264" t="s">
        <v>94</v>
      </c>
      <c r="B353" s="433" t="s">
        <v>13</v>
      </c>
      <c r="C353" s="433"/>
      <c r="D353" s="264" t="s">
        <v>2</v>
      </c>
      <c r="E353" s="264" t="s">
        <v>3</v>
      </c>
      <c r="F353" s="264" t="s">
        <v>93</v>
      </c>
      <c r="G353" s="264" t="s">
        <v>92</v>
      </c>
    </row>
    <row r="354" spans="1:7">
      <c r="A354" s="62" t="str">
        <f>IF(B354="","",INDEX(CODIGOSSERVICIOS,MATCH($B354,'[8]INSUMOS SERVICIOS'!$B$7:$B$21,0)))</f>
        <v/>
      </c>
      <c r="B354" s="434"/>
      <c r="C354" s="435"/>
      <c r="D354" s="61" t="str">
        <f>+IF(B354="","",(VLOOKUP($A354,INSUMOSSERVICIOS,3,0)))</f>
        <v/>
      </c>
      <c r="E354" s="60">
        <v>1</v>
      </c>
      <c r="F354" s="59" t="str">
        <f>IF(B354="","",(VLOOKUP($A354,INSUMOSSERVICIOS,4,0)))</f>
        <v/>
      </c>
      <c r="G354" s="58" t="str">
        <f>+IFERROR(E354*F354,"")</f>
        <v/>
      </c>
    </row>
    <row r="355" spans="1:7">
      <c r="A355" s="62" t="str">
        <f>IF(B355="","",INDEX(CODIGOSSERVICIOS,MATCH($B355,'[8]INSUMOS SERVICIOS'!$B$7:$B$21,0)))</f>
        <v/>
      </c>
      <c r="B355" s="434"/>
      <c r="C355" s="435"/>
      <c r="D355" s="61" t="str">
        <f>+IF(B355="","",(VLOOKUP($A355,INSUMOSSERVICIOS,3,0)))</f>
        <v/>
      </c>
      <c r="E355" s="60">
        <v>1</v>
      </c>
      <c r="F355" s="59" t="str">
        <f>IF(B355="","",(VLOOKUP($A355,INSUMOSSERVICIOS,4,0)))</f>
        <v/>
      </c>
      <c r="G355" s="58" t="str">
        <f>+IFERROR(E355*F355,"")</f>
        <v/>
      </c>
    </row>
    <row r="356" spans="1:7">
      <c r="A356" s="62" t="s">
        <v>91</v>
      </c>
      <c r="B356" s="434"/>
      <c r="C356" s="435"/>
      <c r="D356" s="61" t="str">
        <f>+IF(B356="","",(VLOOKUP($A356,INSUMOS_SERVICIOS,3,0)))</f>
        <v/>
      </c>
      <c r="E356" s="60"/>
      <c r="F356" s="59" t="str">
        <f>IF(B356="","",(VLOOKUP($A356,INSUMOS_SERVICIOS,4,0)))</f>
        <v/>
      </c>
      <c r="G356" s="58" t="str">
        <f>+IFERROR(E356*F356,"")</f>
        <v/>
      </c>
    </row>
    <row r="357" spans="1:7">
      <c r="A357" s="57"/>
      <c r="B357" s="43"/>
      <c r="C357" s="262"/>
      <c r="D357" s="262"/>
      <c r="E357" s="56"/>
      <c r="F357" s="55" t="s">
        <v>90</v>
      </c>
      <c r="G357" s="54" t="str">
        <f>+IF(SUM(G354:G356)=0,"",SUM(G354:G356))</f>
        <v/>
      </c>
    </row>
    <row r="358" spans="1:7">
      <c r="A358" s="263"/>
      <c r="B358" s="262"/>
      <c r="C358" s="53"/>
      <c r="D358" s="53"/>
      <c r="E358" s="53"/>
      <c r="F358" s="50"/>
      <c r="G358" s="44"/>
    </row>
    <row r="359" spans="1:7">
      <c r="A359" s="448" t="s">
        <v>89</v>
      </c>
      <c r="B359" s="448"/>
      <c r="C359" s="448"/>
      <c r="D359" s="448"/>
      <c r="E359" s="448"/>
      <c r="F359" s="448"/>
      <c r="G359" s="52">
        <f>IF(SUM(G329,G336,G342,G350,G357)=0,"",(ROUND(SUM(G329,G336,G342,G350,G357),0)))</f>
        <v>551574</v>
      </c>
    </row>
    <row r="360" spans="1:7">
      <c r="A360" s="44"/>
      <c r="B360" s="51"/>
      <c r="C360" s="51"/>
      <c r="D360" s="51"/>
      <c r="E360" s="51"/>
      <c r="F360" s="51"/>
      <c r="G360" s="50"/>
    </row>
    <row r="361" spans="1:7">
      <c r="A361" s="429" t="s">
        <v>88</v>
      </c>
      <c r="B361" s="429"/>
      <c r="C361" s="429"/>
      <c r="D361" s="429"/>
      <c r="E361" s="429"/>
      <c r="F361" s="429"/>
      <c r="G361" s="429"/>
    </row>
    <row r="362" spans="1:7">
      <c r="A362" s="262"/>
      <c r="B362" s="262"/>
      <c r="C362" s="262"/>
      <c r="D362" s="262"/>
      <c r="E362" s="262"/>
      <c r="F362" s="262"/>
      <c r="G362" s="262"/>
    </row>
    <row r="363" spans="1:7">
      <c r="A363" s="443" t="s">
        <v>13</v>
      </c>
      <c r="B363" s="443"/>
      <c r="C363" s="443"/>
      <c r="D363" s="443"/>
      <c r="E363" s="443"/>
      <c r="F363" s="49" t="s">
        <v>87</v>
      </c>
      <c r="G363" s="49" t="s">
        <v>86</v>
      </c>
    </row>
    <row r="364" spans="1:7">
      <c r="A364" s="444" t="s">
        <v>85</v>
      </c>
      <c r="B364" s="444"/>
      <c r="C364" s="444"/>
      <c r="D364" s="444"/>
      <c r="E364" s="444"/>
      <c r="F364" s="48">
        <f>[8]AIU!$I$45</f>
        <v>0.2407</v>
      </c>
      <c r="G364" s="47">
        <f>+IFERROR(G359*F364,"")</f>
        <v>132763.86179999998</v>
      </c>
    </row>
    <row r="365" spans="1:7">
      <c r="A365" s="444" t="s">
        <v>84</v>
      </c>
      <c r="B365" s="444"/>
      <c r="C365" s="444"/>
      <c r="D365" s="444"/>
      <c r="E365" s="444"/>
      <c r="F365" s="48" t="str">
        <f>IF([8]AIU!$I$46=0,"",[8]AIU!$I$46)</f>
        <v/>
      </c>
      <c r="G365" s="47" t="str">
        <f>+IFERROR(G359*F365,"")</f>
        <v/>
      </c>
    </row>
    <row r="366" spans="1:7">
      <c r="A366" s="444" t="s">
        <v>83</v>
      </c>
      <c r="B366" s="444"/>
      <c r="C366" s="444"/>
      <c r="D366" s="444"/>
      <c r="E366" s="444"/>
      <c r="F366" s="48">
        <f>IF([8]AIU!$I$47=0,"",[8]AIU!$I$47)</f>
        <v>0.05</v>
      </c>
      <c r="G366" s="47">
        <f>+IFERROR(G359*F366,"")</f>
        <v>27578.7</v>
      </c>
    </row>
    <row r="367" spans="1:7">
      <c r="A367" s="445" t="s">
        <v>82</v>
      </c>
      <c r="B367" s="446"/>
      <c r="C367" s="446"/>
      <c r="D367" s="446"/>
      <c r="E367" s="446"/>
      <c r="F367" s="46">
        <f>IF(SUM(F364:F366)=0,"",SUM(F364:F366))</f>
        <v>0.29070000000000001</v>
      </c>
      <c r="G367" s="45">
        <f>IF(SUM(G364:G366)=0,"",ROUND(SUM(G364:G366),0))</f>
        <v>160343</v>
      </c>
    </row>
    <row r="368" spans="1:7">
      <c r="A368" s="44"/>
      <c r="B368" s="43"/>
      <c r="C368" s="43"/>
      <c r="D368" s="43"/>
      <c r="E368" s="447"/>
      <c r="F368" s="447"/>
      <c r="G368" s="42"/>
    </row>
    <row r="369" spans="1:7">
      <c r="A369" s="449" t="s">
        <v>81</v>
      </c>
      <c r="B369" s="450"/>
      <c r="C369" s="450"/>
      <c r="D369" s="450"/>
      <c r="E369" s="450"/>
      <c r="F369" s="450"/>
      <c r="G369" s="41">
        <f>+IFERROR(ROUND(G359+G367,0),"")</f>
        <v>711917</v>
      </c>
    </row>
    <row r="370" spans="1:7">
      <c r="A370" s="38"/>
      <c r="B370" s="38"/>
      <c r="C370" s="38"/>
      <c r="D370" s="38"/>
      <c r="E370" s="39"/>
      <c r="F370" s="39"/>
      <c r="G370" s="36"/>
    </row>
    <row r="371" spans="1:7">
      <c r="A371" s="38"/>
      <c r="B371" s="37"/>
      <c r="C371" s="39"/>
      <c r="D371" s="39"/>
      <c r="E371" s="39"/>
      <c r="F371" s="39"/>
      <c r="G371" s="39"/>
    </row>
    <row r="372" spans="1:7">
      <c r="A372" s="38"/>
      <c r="B372" s="37" t="s">
        <v>80</v>
      </c>
      <c r="C372" s="39"/>
      <c r="D372" s="39"/>
      <c r="E372" s="39"/>
      <c r="F372" s="39"/>
      <c r="G372" s="39"/>
    </row>
    <row r="373" spans="1:7">
      <c r="A373" s="38"/>
      <c r="B373" s="37"/>
      <c r="C373" s="39"/>
      <c r="D373" s="40"/>
      <c r="E373" s="40"/>
      <c r="F373" s="40"/>
      <c r="G373" s="39"/>
    </row>
    <row r="374" spans="1:7">
      <c r="A374" s="38"/>
      <c r="B374" s="37"/>
      <c r="C374" s="36"/>
      <c r="D374" s="365" t="s">
        <v>79</v>
      </c>
      <c r="E374" s="365"/>
      <c r="F374" s="365"/>
      <c r="G374" s="36"/>
    </row>
    <row r="376" spans="1:7" ht="18.75">
      <c r="A376" s="327" t="str">
        <f>'[8]DATOS INICIALES'!$B$1</f>
        <v>DEPARTAMENTO DE ANTIOQUIA</v>
      </c>
      <c r="B376" s="328"/>
      <c r="C376" s="328"/>
      <c r="D376" s="328"/>
      <c r="E376" s="328"/>
      <c r="F376" s="329" t="s">
        <v>91</v>
      </c>
      <c r="G376" s="329"/>
    </row>
    <row r="377" spans="1:7" ht="15.75">
      <c r="A377" s="330" t="str">
        <f>'[8]DATOS INICIALES'!$B$2</f>
        <v>MUNICIPIO DE DABEIBA</v>
      </c>
      <c r="B377" s="331"/>
      <c r="C377" s="331"/>
      <c r="D377" s="331"/>
      <c r="E377" s="331"/>
      <c r="F377" s="329"/>
      <c r="G377" s="329"/>
    </row>
    <row r="378" spans="1:7">
      <c r="A378" s="332" t="str">
        <f>'[8]DATOS INICIALES'!$B$3</f>
        <v xml:space="preserve">CONSTRUCCION DE MUROS DE CONTENCION Y  GAVIONES PARA MITIGACION DE RIESGO EN LA VIA QUE CONDUCE AL BARRIO LA ARENERA EN EL MUNICIPIO DE DABEIBA ANTIOQUIA </v>
      </c>
      <c r="B378" s="333"/>
      <c r="C378" s="333"/>
      <c r="D378" s="333"/>
      <c r="E378" s="333"/>
      <c r="F378" s="329"/>
      <c r="G378" s="329"/>
    </row>
    <row r="379" spans="1:7">
      <c r="A379" s="334"/>
      <c r="B379" s="334"/>
      <c r="C379" s="334"/>
      <c r="D379" s="334"/>
      <c r="E379" s="432"/>
      <c r="F379" s="329"/>
      <c r="G379" s="329"/>
    </row>
    <row r="380" spans="1:7">
      <c r="A380" s="335" t="s">
        <v>121</v>
      </c>
      <c r="B380" s="336"/>
      <c r="C380" s="336"/>
      <c r="D380" s="336"/>
      <c r="E380" s="336"/>
      <c r="F380" s="329"/>
      <c r="G380" s="329"/>
    </row>
    <row r="381" spans="1:7">
      <c r="A381" s="334"/>
      <c r="B381" s="334"/>
      <c r="C381" s="334"/>
      <c r="D381" s="334"/>
      <c r="E381" s="334"/>
      <c r="F381" s="425"/>
      <c r="G381" s="425"/>
    </row>
    <row r="382" spans="1:7">
      <c r="A382" s="88" t="s">
        <v>0</v>
      </c>
      <c r="B382" s="337" t="s">
        <v>13</v>
      </c>
      <c r="C382" s="338"/>
      <c r="D382" s="339"/>
      <c r="E382" s="87" t="s">
        <v>2</v>
      </c>
      <c r="F382" s="86" t="s">
        <v>3</v>
      </c>
      <c r="G382" s="86" t="s">
        <v>120</v>
      </c>
    </row>
    <row r="383" spans="1:7">
      <c r="A383" s="85" t="s">
        <v>129</v>
      </c>
      <c r="B383" s="426" t="str">
        <f>+IFERROR(VLOOKUP($A383,INSUMOSMATERIALES,2,0),"")</f>
        <v>MORTERO 1:2 EN OBRA (GROUT)</v>
      </c>
      <c r="C383" s="427"/>
      <c r="D383" s="428"/>
      <c r="E383" s="84" t="str">
        <f>+IFERROR(VLOOKUP($A383,INSUMOSMATERIALES,3,0),"")</f>
        <v>M3</v>
      </c>
      <c r="F383" s="84" t="s">
        <v>118</v>
      </c>
      <c r="G383" s="83">
        <f>IF(G431=0,"",G421)</f>
        <v>562412</v>
      </c>
    </row>
    <row r="384" spans="1:7">
      <c r="A384" s="38"/>
      <c r="B384" s="38"/>
      <c r="C384" s="38"/>
      <c r="D384" s="38"/>
      <c r="E384" s="39"/>
      <c r="F384" s="39"/>
      <c r="G384" s="36"/>
    </row>
    <row r="385" spans="1:7">
      <c r="A385" s="429" t="s">
        <v>117</v>
      </c>
      <c r="B385" s="429"/>
      <c r="C385" s="429"/>
      <c r="D385" s="429"/>
      <c r="E385" s="429"/>
      <c r="F385" s="429"/>
      <c r="G385" s="429"/>
    </row>
    <row r="386" spans="1:7">
      <c r="A386" s="262"/>
      <c r="B386" s="262"/>
      <c r="C386" s="262"/>
      <c r="D386" s="262"/>
      <c r="E386" s="262"/>
      <c r="F386" s="262"/>
      <c r="G386" s="262"/>
    </row>
    <row r="387" spans="1:7">
      <c r="A387" s="430" t="s">
        <v>116</v>
      </c>
      <c r="B387" s="430"/>
      <c r="C387" s="430"/>
      <c r="D387" s="430"/>
      <c r="E387" s="430"/>
      <c r="F387" s="430"/>
      <c r="G387" s="431"/>
    </row>
    <row r="388" spans="1:7">
      <c r="A388" s="264" t="s">
        <v>94</v>
      </c>
      <c r="B388" s="437" t="s">
        <v>13</v>
      </c>
      <c r="C388" s="438"/>
      <c r="D388" s="264" t="s">
        <v>2</v>
      </c>
      <c r="E388" s="264" t="s">
        <v>106</v>
      </c>
      <c r="F388" s="264" t="s">
        <v>98</v>
      </c>
      <c r="G388" s="264" t="s">
        <v>92</v>
      </c>
    </row>
    <row r="389" spans="1:7">
      <c r="A389" s="62" t="str">
        <f>IF(B389="","",INDEX(CODIGOEQUIPOS,MATCH($B389,'[8]INSUMOS EQUIPOS'!$B$7:$B$39,0)))</f>
        <v>EQ004</v>
      </c>
      <c r="B389" s="439" t="s">
        <v>115</v>
      </c>
      <c r="C389" s="440"/>
      <c r="D389" s="80" t="str">
        <f>IF(B389="","",(VLOOKUP($A389,INSUMOSEQUIPOS,3,0)))</f>
        <v>DÍA</v>
      </c>
      <c r="E389" s="70">
        <f>IF(B389="","",(VLOOKUP($A389,INSUMOSEQUIPOS,4,0)))</f>
        <v>62000</v>
      </c>
      <c r="F389" s="82">
        <v>8</v>
      </c>
      <c r="G389" s="58">
        <f>+IFERROR(E389/F389,"")</f>
        <v>7750</v>
      </c>
    </row>
    <row r="390" spans="1:7">
      <c r="A390" s="81" t="str">
        <f>+IF(G412="","","EQ001")</f>
        <v>EQ001</v>
      </c>
      <c r="B390" s="441" t="str">
        <f>+IF($A390="","",IFERROR(VLOOKUP($A390,INSUMOSEQUIPOS,2,0),""))</f>
        <v>HERRAMIENTA MENOR (10% DE LA MANO DE OBRA)</v>
      </c>
      <c r="C390" s="442"/>
      <c r="D390" s="80" t="str">
        <f>+IF($A390="","",IFERROR(VLOOKUP($A390,INSUMOSEQUIPOS,3,0),""))</f>
        <v>%</v>
      </c>
      <c r="E390" s="79">
        <f>+IF($A390="","",IFERROR(VLOOKUP($A390,INSUMOSEQUIPOS,4,0),""))</f>
        <v>0.1</v>
      </c>
      <c r="F390" s="78">
        <f>+IF(G412=0,"",G412)</f>
        <v>42654</v>
      </c>
      <c r="G390" s="58">
        <f>+IFERROR(E390*F390,"")</f>
        <v>4265.4000000000005</v>
      </c>
    </row>
    <row r="391" spans="1:7">
      <c r="A391" s="57"/>
      <c r="B391" s="43"/>
      <c r="C391" s="262"/>
      <c r="D391" s="262"/>
      <c r="E391" s="56"/>
      <c r="F391" s="63" t="s">
        <v>90</v>
      </c>
      <c r="G391" s="54">
        <f>+IF(SUM(G389:G390)=0,"",SUM(G389:G390))</f>
        <v>12015.400000000001</v>
      </c>
    </row>
    <row r="392" spans="1:7">
      <c r="A392" s="43"/>
      <c r="B392" s="262"/>
      <c r="C392" s="262"/>
      <c r="D392" s="56"/>
      <c r="E392" s="77"/>
      <c r="F392" s="50"/>
      <c r="G392" s="57"/>
    </row>
    <row r="393" spans="1:7">
      <c r="A393" s="429" t="s">
        <v>114</v>
      </c>
      <c r="B393" s="429"/>
      <c r="C393" s="429"/>
      <c r="D393" s="429"/>
      <c r="E393" s="429"/>
      <c r="F393" s="429"/>
      <c r="G393" s="436"/>
    </row>
    <row r="394" spans="1:7">
      <c r="A394" s="264" t="s">
        <v>94</v>
      </c>
      <c r="B394" s="76" t="s">
        <v>13</v>
      </c>
      <c r="C394" s="68" t="s">
        <v>2</v>
      </c>
      <c r="D394" s="68" t="s">
        <v>3</v>
      </c>
      <c r="E394" s="68" t="s">
        <v>113</v>
      </c>
      <c r="F394" s="68" t="s">
        <v>93</v>
      </c>
      <c r="G394" s="68" t="s">
        <v>92</v>
      </c>
    </row>
    <row r="395" spans="1:7" ht="22.5">
      <c r="A395" s="62" t="str">
        <f>IF(B395="","",INDEX(CODIGOMATERIALES,MATCH($B395,'[8]INSUMOS MATERIALES'!$B$7:$B$51,0)))</f>
        <v>MA020</v>
      </c>
      <c r="B395" s="73" t="s">
        <v>112</v>
      </c>
      <c r="C395" s="61" t="str">
        <f>IF(B395="","",(VLOOKUP($A395,INSUMOSMATERIALES,3,0)))</f>
        <v>SC</v>
      </c>
      <c r="D395" s="67">
        <v>10.199999999999999</v>
      </c>
      <c r="E395" s="75">
        <v>0.05</v>
      </c>
      <c r="F395" s="59">
        <f>IF(B395="","",(VLOOKUP($A395,INSUMOSMATERIALES,4,0)))</f>
        <v>38000</v>
      </c>
      <c r="G395" s="58">
        <f>+IFERROR(F395*D395*(1+E395),"")</f>
        <v>406980</v>
      </c>
    </row>
    <row r="396" spans="1:7">
      <c r="A396" s="62" t="str">
        <f>IF(B396="","",INDEX(CODIGOMATERIALES,MATCH($B396,'[8]INSUMOS MATERIALES'!$B$7:$B$51,0)))</f>
        <v>MA023</v>
      </c>
      <c r="B396" s="73" t="s">
        <v>111</v>
      </c>
      <c r="C396" s="61" t="str">
        <f>IF(B396="","",(VLOOKUP($A396,INSUMOSMATERIALES,3,0)))</f>
        <v>M3</v>
      </c>
      <c r="D396" s="67">
        <v>0.97</v>
      </c>
      <c r="E396" s="75">
        <v>0.05</v>
      </c>
      <c r="F396" s="59">
        <f>IF(B396="","",(VLOOKUP($A396,INSUMOSMATERIALES,4,0)))</f>
        <v>50000</v>
      </c>
      <c r="G396" s="58">
        <f>+IFERROR(F396*D396*(1+E396),"")</f>
        <v>50925</v>
      </c>
    </row>
    <row r="397" spans="1:7">
      <c r="A397" s="62" t="str">
        <f>IF(B397="","",INDEX(CODIGOMATERIALES,MATCH($B397,'[8]INSUMOS MATERIALES'!$B$7:$B$51,0)))</f>
        <v>MA025</v>
      </c>
      <c r="B397" s="73" t="s">
        <v>65</v>
      </c>
      <c r="C397" s="61" t="str">
        <f>IF(B397="","",(VLOOKUP($A397,INSUMOSMATERIALES,3,0)))</f>
        <v>LT</v>
      </c>
      <c r="D397" s="67">
        <v>180</v>
      </c>
      <c r="E397" s="75">
        <v>0.1</v>
      </c>
      <c r="F397" s="59">
        <f>IF(B397="","",(VLOOKUP($A397,INSUMOSMATERIALES,4,0)))</f>
        <v>50</v>
      </c>
      <c r="G397" s="58">
        <f>+IFERROR(F397*D397*(1+E397),"")</f>
        <v>9900</v>
      </c>
    </row>
    <row r="398" spans="1:7">
      <c r="A398" s="57"/>
      <c r="B398" s="74"/>
      <c r="C398" s="262"/>
      <c r="D398" s="262"/>
      <c r="E398" s="56"/>
      <c r="F398" s="63" t="s">
        <v>90</v>
      </c>
      <c r="G398" s="54">
        <f>+IF(SUM(G395:G397)=0,"",SUM(G395:G397))</f>
        <v>467805</v>
      </c>
    </row>
    <row r="399" spans="1:7">
      <c r="A399" s="43"/>
      <c r="B399" s="262"/>
      <c r="C399" s="262"/>
      <c r="D399" s="56"/>
      <c r="E399" s="51"/>
      <c r="F399" s="50"/>
      <c r="G399" s="57"/>
    </row>
    <row r="400" spans="1:7">
      <c r="A400" s="429" t="s">
        <v>110</v>
      </c>
      <c r="B400" s="429"/>
      <c r="C400" s="429"/>
      <c r="D400" s="429"/>
      <c r="E400" s="429"/>
      <c r="F400" s="429"/>
      <c r="G400" s="429"/>
    </row>
    <row r="401" spans="1:7">
      <c r="A401" s="264" t="s">
        <v>94</v>
      </c>
      <c r="B401" s="264" t="s">
        <v>13</v>
      </c>
      <c r="C401" s="264" t="s">
        <v>109</v>
      </c>
      <c r="D401" s="264" t="s">
        <v>108</v>
      </c>
      <c r="E401" s="68" t="s">
        <v>107</v>
      </c>
      <c r="F401" s="68" t="s">
        <v>106</v>
      </c>
      <c r="G401" s="68" t="s">
        <v>92</v>
      </c>
    </row>
    <row r="402" spans="1:7" ht="33" customHeight="1">
      <c r="A402" s="62" t="str">
        <f>IF(B402="","",INDEX(CODIGOTRANSPORTES,MATCH(B402,'[8]INSUMOS TRANSPORTES'!$B$7:$B$13,0)))</f>
        <v>TR002</v>
      </c>
      <c r="B402" s="73" t="s">
        <v>105</v>
      </c>
      <c r="C402" s="72" t="s">
        <v>104</v>
      </c>
      <c r="D402" s="67">
        <f>D396</f>
        <v>0.97</v>
      </c>
      <c r="E402" s="71">
        <f>+IF(C402=0,"",IF(C402="INSUMOS",'[8]DATOS INICIALES'!$B$24,IF(C402="PLAYA",'[8]DATOS INICIALES'!$B$21,IF(C402="TIERRA",'[8]DATOS INICIALES'!$B$19,IF(C402="ESCOMBROS",'[8]DATOS INICIALES'!$B$20,IF(C402="ASFALTO",'[8]DATOS INICIALES'!$B$25,IF(C402="GRANULAR",'[8]DATOS INICIALES'!B418)))))))</f>
        <v>10</v>
      </c>
      <c r="F402" s="70">
        <f>+IF(B402="","",(VLOOKUP($A402,INSUMOSTRANSPORTES,4,0)))</f>
        <v>3000</v>
      </c>
      <c r="G402" s="58">
        <f>+IFERROR(D402*E402*F402,"")</f>
        <v>29099.999999999996</v>
      </c>
    </row>
    <row r="403" spans="1:7" ht="22.5">
      <c r="A403" s="62" t="str">
        <f>IF(B403="","",INDEX(CODIGOTRANSPORTES,MATCH(B403,'[8]INSUMOS TRANSPORTES'!$B$7:$B$26,0)))</f>
        <v>TR007</v>
      </c>
      <c r="B403" s="73" t="s">
        <v>103</v>
      </c>
      <c r="C403" s="72" t="s">
        <v>102</v>
      </c>
      <c r="D403" s="67">
        <f>(50*D395)/1000</f>
        <v>0.5099999999999999</v>
      </c>
      <c r="E403" s="71">
        <f>+IF(C403=0,"",IF(C403="INSUMOS",'[8]DATOS INICIALES'!$B$24,IF(C403="PLAYA",'[8]DATOS INICIALES'!$B$21,IF(C403="TIERRA",'[8]DATOS INICIALES'!$B$19,IF(C403="ESCOMBROS",'[8]DATOS INICIALES'!$B$20,IF(C403="ASFALTO",'[8]DATOS INICIALES'!$B$25,IF(C403="GRANULAR",'[8]DATOS INICIALES'!B419)))))))</f>
        <v>5</v>
      </c>
      <c r="F403" s="70">
        <f>+IF(B403="","",(VLOOKUP($A403,INSUMOSTRANSPORTES,4,0)))</f>
        <v>4250</v>
      </c>
      <c r="G403" s="58">
        <f>+IFERROR(D403*E403*F403,"")</f>
        <v>10837.499999999998</v>
      </c>
    </row>
    <row r="404" spans="1:7">
      <c r="A404" s="57"/>
      <c r="B404" s="69"/>
      <c r="C404" s="262"/>
      <c r="D404" s="262"/>
      <c r="E404" s="56"/>
      <c r="F404" s="63" t="s">
        <v>90</v>
      </c>
      <c r="G404" s="54">
        <f>+IF(SUM(G402:G403)=0,"",SUM(G402:G403))</f>
        <v>39937.499999999993</v>
      </c>
    </row>
    <row r="405" spans="1:7">
      <c r="A405" s="262"/>
      <c r="B405" s="262"/>
      <c r="C405" s="262"/>
      <c r="D405" s="56"/>
      <c r="E405" s="51"/>
      <c r="F405" s="50"/>
      <c r="G405" s="57"/>
    </row>
    <row r="406" spans="1:7">
      <c r="A406" s="429" t="s">
        <v>101</v>
      </c>
      <c r="B406" s="429"/>
      <c r="C406" s="429"/>
      <c r="D406" s="429"/>
      <c r="E406" s="429"/>
      <c r="F406" s="429"/>
      <c r="G406" s="436"/>
    </row>
    <row r="407" spans="1:7">
      <c r="A407" s="264" t="s">
        <v>94</v>
      </c>
      <c r="B407" s="433" t="s">
        <v>100</v>
      </c>
      <c r="C407" s="433"/>
      <c r="D407" s="68" t="s">
        <v>3</v>
      </c>
      <c r="E407" s="68" t="s">
        <v>99</v>
      </c>
      <c r="F407" s="68" t="s">
        <v>98</v>
      </c>
      <c r="G407" s="68" t="s">
        <v>92</v>
      </c>
    </row>
    <row r="408" spans="1:7">
      <c r="A408" s="62" t="str">
        <f>IF(B408="","",INDEX(CODIGOSMANODEOBRA,MATCH($B408,'[8]INSUMOS MANO DE OBRA'!$B$7:$B$61,0)))</f>
        <v>MO033</v>
      </c>
      <c r="B408" s="434" t="s">
        <v>97</v>
      </c>
      <c r="C408" s="435"/>
      <c r="D408" s="66">
        <v>1</v>
      </c>
      <c r="E408" s="59">
        <f>IF(B408="","",(VLOOKUP($A408,INSUMOSMANODEOBRA,8,0)))</f>
        <v>94854</v>
      </c>
      <c r="F408" s="67">
        <v>8</v>
      </c>
      <c r="G408" s="64">
        <f>+IFERROR(D408*E408/F408,"")</f>
        <v>11856.75</v>
      </c>
    </row>
    <row r="409" spans="1:7">
      <c r="A409" s="62" t="str">
        <f>IF(B409="","",INDEX(CODIGOSMANODEOBRA,MATCH($B409,'[8]INSUMOS MANO DE OBRA'!$B$7:$B$61,0)))</f>
        <v>MO032</v>
      </c>
      <c r="B409" s="434" t="s">
        <v>96</v>
      </c>
      <c r="C409" s="435"/>
      <c r="D409" s="66">
        <v>3</v>
      </c>
      <c r="E409" s="59">
        <f>IF(B409="","",(VLOOKUP($A409,INSUMOSMANODEOBRA,8,0)))</f>
        <v>82126</v>
      </c>
      <c r="F409" s="67">
        <v>8</v>
      </c>
      <c r="G409" s="64">
        <f>+IFERROR(D409*E409/F409,"")</f>
        <v>30797.25</v>
      </c>
    </row>
    <row r="410" spans="1:7">
      <c r="A410" s="62"/>
      <c r="B410" s="434"/>
      <c r="C410" s="435"/>
      <c r="D410" s="66"/>
      <c r="E410" s="59"/>
      <c r="F410" s="65"/>
      <c r="G410" s="64" t="str">
        <f>+IFERROR(D410*E410/F410,"")</f>
        <v/>
      </c>
    </row>
    <row r="411" spans="1:7">
      <c r="A411" s="62" t="s">
        <v>91</v>
      </c>
      <c r="B411" s="434"/>
      <c r="C411" s="435"/>
      <c r="D411" s="66"/>
      <c r="E411" s="59" t="s">
        <v>91</v>
      </c>
      <c r="F411" s="65" t="str">
        <f>+IF(A411="","",IF(A411=0,"",IF(F410="","",F410)))</f>
        <v/>
      </c>
      <c r="G411" s="64" t="str">
        <f>+IFERROR(D411*E411/F411,"")</f>
        <v/>
      </c>
    </row>
    <row r="412" spans="1:7">
      <c r="A412" s="57"/>
      <c r="B412" s="43"/>
      <c r="C412" s="262"/>
      <c r="D412" s="262"/>
      <c r="E412" s="56"/>
      <c r="F412" s="63" t="s">
        <v>90</v>
      </c>
      <c r="G412" s="54">
        <f>+IF(SUM(G408:G411)=0,"",SUM(G408:G411))</f>
        <v>42654</v>
      </c>
    </row>
    <row r="413" spans="1:7">
      <c r="A413" s="263"/>
      <c r="B413" s="262"/>
      <c r="C413" s="53"/>
      <c r="D413" s="53"/>
      <c r="E413" s="53"/>
      <c r="F413" s="50"/>
      <c r="G413" s="44"/>
    </row>
    <row r="414" spans="1:7">
      <c r="A414" s="429" t="s">
        <v>95</v>
      </c>
      <c r="B414" s="429"/>
      <c r="C414" s="429"/>
      <c r="D414" s="429"/>
      <c r="E414" s="429"/>
      <c r="F414" s="429"/>
      <c r="G414" s="436"/>
    </row>
    <row r="415" spans="1:7">
      <c r="A415" s="264" t="s">
        <v>94</v>
      </c>
      <c r="B415" s="433" t="s">
        <v>13</v>
      </c>
      <c r="C415" s="433"/>
      <c r="D415" s="264" t="s">
        <v>2</v>
      </c>
      <c r="E415" s="264" t="s">
        <v>3</v>
      </c>
      <c r="F415" s="264" t="s">
        <v>93</v>
      </c>
      <c r="G415" s="264" t="s">
        <v>92</v>
      </c>
    </row>
    <row r="416" spans="1:7">
      <c r="A416" s="62" t="str">
        <f>IF(B416="","",INDEX(CODIGOSSERVICIOS,MATCH($B416,'[8]INSUMOS SERVICIOS'!$B$7:$B$21,0)))</f>
        <v/>
      </c>
      <c r="B416" s="434"/>
      <c r="C416" s="435"/>
      <c r="D416" s="61" t="str">
        <f>+IF(B416="","",(VLOOKUP($A416,INSUMOSSERVICIOS,3,0)))</f>
        <v/>
      </c>
      <c r="E416" s="60"/>
      <c r="F416" s="59" t="str">
        <f>IF(B416="","",(VLOOKUP($A416,INSUMOSSERVICIOS,4,0)))</f>
        <v/>
      </c>
      <c r="G416" s="58" t="str">
        <f>+IFERROR(E416*F416,"")</f>
        <v/>
      </c>
    </row>
    <row r="417" spans="1:7">
      <c r="A417" s="62" t="str">
        <f>IF(B417="","",INDEX(CODIGOSSERVICIOS,MATCH($B417,'[8]INSUMOS SERVICIOS'!$B$7:$B$21,0)))</f>
        <v/>
      </c>
      <c r="B417" s="434"/>
      <c r="C417" s="435"/>
      <c r="D417" s="61" t="str">
        <f>+IF(B417="","",(VLOOKUP($A417,INSUMOSSERVICIOS,3,0)))</f>
        <v/>
      </c>
      <c r="E417" s="60"/>
      <c r="F417" s="59" t="str">
        <f>IF(B417="","",(VLOOKUP($A417,INSUMOSSERVICIOS,4,0)))</f>
        <v/>
      </c>
      <c r="G417" s="58" t="str">
        <f>+IFERROR(E417*F417,"")</f>
        <v/>
      </c>
    </row>
    <row r="418" spans="1:7">
      <c r="A418" s="62" t="s">
        <v>91</v>
      </c>
      <c r="B418" s="434"/>
      <c r="C418" s="435"/>
      <c r="D418" s="61" t="str">
        <f>+IF(B418="","",(VLOOKUP($A418,INSUMOS_SERVICIOS,3,0)))</f>
        <v/>
      </c>
      <c r="E418" s="60"/>
      <c r="F418" s="59" t="str">
        <f>IF(B418="","",(VLOOKUP($A418,INSUMOS_SERVICIOS,4,0)))</f>
        <v/>
      </c>
      <c r="G418" s="58" t="str">
        <f>+IFERROR(E418*F418,"")</f>
        <v/>
      </c>
    </row>
    <row r="419" spans="1:7">
      <c r="A419" s="57"/>
      <c r="B419" s="43"/>
      <c r="C419" s="262"/>
      <c r="D419" s="262"/>
      <c r="E419" s="56"/>
      <c r="F419" s="55" t="s">
        <v>90</v>
      </c>
      <c r="G419" s="54" t="str">
        <f>+IF(SUM(G416:G418)=0,"",SUM(G416:G418))</f>
        <v/>
      </c>
    </row>
    <row r="420" spans="1:7">
      <c r="A420" s="263"/>
      <c r="B420" s="262"/>
      <c r="C420" s="53"/>
      <c r="D420" s="53"/>
      <c r="E420" s="53"/>
      <c r="F420" s="50"/>
      <c r="G420" s="44"/>
    </row>
    <row r="421" spans="1:7">
      <c r="A421" s="448" t="s">
        <v>89</v>
      </c>
      <c r="B421" s="448"/>
      <c r="C421" s="448"/>
      <c r="D421" s="448"/>
      <c r="E421" s="448"/>
      <c r="F421" s="448"/>
      <c r="G421" s="52">
        <f>IF(SUM(G391,G398,G404,G412,G419)=0,"",(ROUND(SUM(G391,G398,G404,G412,G419),0)))</f>
        <v>562412</v>
      </c>
    </row>
    <row r="422" spans="1:7">
      <c r="A422" s="44"/>
      <c r="B422" s="51"/>
      <c r="C422" s="51"/>
      <c r="D422" s="51"/>
      <c r="E422" s="51"/>
      <c r="F422" s="51"/>
      <c r="G422" s="50"/>
    </row>
    <row r="423" spans="1:7">
      <c r="A423" s="429" t="s">
        <v>88</v>
      </c>
      <c r="B423" s="429"/>
      <c r="C423" s="429"/>
      <c r="D423" s="429"/>
      <c r="E423" s="429"/>
      <c r="F423" s="429"/>
      <c r="G423" s="429"/>
    </row>
    <row r="424" spans="1:7">
      <c r="A424" s="262"/>
      <c r="B424" s="262"/>
      <c r="C424" s="262"/>
      <c r="D424" s="262"/>
      <c r="E424" s="262"/>
      <c r="F424" s="262"/>
      <c r="G424" s="262"/>
    </row>
    <row r="425" spans="1:7">
      <c r="A425" s="443" t="s">
        <v>13</v>
      </c>
      <c r="B425" s="443"/>
      <c r="C425" s="443"/>
      <c r="D425" s="443"/>
      <c r="E425" s="443"/>
      <c r="F425" s="49" t="s">
        <v>87</v>
      </c>
      <c r="G425" s="49" t="s">
        <v>86</v>
      </c>
    </row>
    <row r="426" spans="1:7">
      <c r="A426" s="444" t="s">
        <v>85</v>
      </c>
      <c r="B426" s="444"/>
      <c r="C426" s="444"/>
      <c r="D426" s="444"/>
      <c r="E426" s="444"/>
      <c r="F426" s="48">
        <f>[8]AIU!$I$45</f>
        <v>0.2407</v>
      </c>
      <c r="G426" s="47">
        <f>+IFERROR(G421*F426,"")</f>
        <v>135372.56839999999</v>
      </c>
    </row>
    <row r="427" spans="1:7">
      <c r="A427" s="444" t="s">
        <v>84</v>
      </c>
      <c r="B427" s="444"/>
      <c r="C427" s="444"/>
      <c r="D427" s="444"/>
      <c r="E427" s="444"/>
      <c r="F427" s="48" t="str">
        <f>IF([8]AIU!$I$46=0,"",[8]AIU!$I$46)</f>
        <v/>
      </c>
      <c r="G427" s="47" t="str">
        <f>+IFERROR(G421*F427,"")</f>
        <v/>
      </c>
    </row>
    <row r="428" spans="1:7">
      <c r="A428" s="444" t="s">
        <v>83</v>
      </c>
      <c r="B428" s="444"/>
      <c r="C428" s="444"/>
      <c r="D428" s="444"/>
      <c r="E428" s="444"/>
      <c r="F428" s="48">
        <f>IF([8]AIU!$I$47=0,"",[8]AIU!$I$47)</f>
        <v>0.05</v>
      </c>
      <c r="G428" s="47">
        <f>+IFERROR(G421*F428,"")</f>
        <v>28120.600000000002</v>
      </c>
    </row>
    <row r="429" spans="1:7">
      <c r="A429" s="445" t="s">
        <v>82</v>
      </c>
      <c r="B429" s="446"/>
      <c r="C429" s="446"/>
      <c r="D429" s="446"/>
      <c r="E429" s="446"/>
      <c r="F429" s="46">
        <f>IF(SUM(F426:F428)=0,"",SUM(F426:F428))</f>
        <v>0.29070000000000001</v>
      </c>
      <c r="G429" s="45">
        <f>IF(SUM(G426:G428)=0,"",ROUND(SUM(G426:G428),0))</f>
        <v>163493</v>
      </c>
    </row>
    <row r="430" spans="1:7">
      <c r="A430" s="44"/>
      <c r="B430" s="43"/>
      <c r="C430" s="43"/>
      <c r="D430" s="43"/>
      <c r="E430" s="447"/>
      <c r="F430" s="447"/>
      <c r="G430" s="42"/>
    </row>
    <row r="431" spans="1:7">
      <c r="A431" s="449" t="s">
        <v>81</v>
      </c>
      <c r="B431" s="450"/>
      <c r="C431" s="450"/>
      <c r="D431" s="450"/>
      <c r="E431" s="450"/>
      <c r="F431" s="450"/>
      <c r="G431" s="41">
        <f>+IFERROR(ROUND(G421+G429,0),"")</f>
        <v>725905</v>
      </c>
    </row>
    <row r="432" spans="1:7">
      <c r="A432" s="38"/>
      <c r="B432" s="38"/>
      <c r="C432" s="38"/>
      <c r="D432" s="38"/>
      <c r="E432" s="39"/>
      <c r="F432" s="39"/>
      <c r="G432" s="36"/>
    </row>
    <row r="433" spans="1:7">
      <c r="A433" s="38"/>
      <c r="B433" s="37"/>
      <c r="C433" s="39"/>
      <c r="D433" s="39"/>
      <c r="E433" s="39"/>
      <c r="F433" s="39"/>
      <c r="G433" s="39"/>
    </row>
    <row r="434" spans="1:7">
      <c r="A434" s="38"/>
      <c r="B434" s="37" t="s">
        <v>80</v>
      </c>
      <c r="C434" s="39"/>
      <c r="D434" s="39"/>
      <c r="E434" s="39"/>
      <c r="F434" s="39"/>
      <c r="G434" s="39"/>
    </row>
    <row r="435" spans="1:7">
      <c r="A435" s="38"/>
      <c r="B435" s="37"/>
      <c r="C435" s="39"/>
      <c r="D435" s="40"/>
      <c r="E435" s="40"/>
      <c r="F435" s="40"/>
      <c r="G435" s="39"/>
    </row>
    <row r="436" spans="1:7">
      <c r="A436" s="38"/>
      <c r="B436" s="37"/>
      <c r="C436" s="36"/>
      <c r="D436" s="365" t="s">
        <v>79</v>
      </c>
      <c r="E436" s="365"/>
      <c r="F436" s="365"/>
      <c r="G436" s="36"/>
    </row>
    <row r="438" spans="1:7" ht="18.75">
      <c r="A438" s="327" t="str">
        <f>'[8]DATOS INICIALES'!$B$1</f>
        <v>DEPARTAMENTO DE ANTIOQUIA</v>
      </c>
      <c r="B438" s="328"/>
      <c r="C438" s="328"/>
      <c r="D438" s="328"/>
      <c r="E438" s="328"/>
      <c r="F438" s="329" t="s">
        <v>91</v>
      </c>
      <c r="G438" s="329"/>
    </row>
    <row r="439" spans="1:7" ht="15.75">
      <c r="A439" s="330" t="str">
        <f>'[8]DATOS INICIALES'!$B$2</f>
        <v>MUNICIPIO DE DABEIBA</v>
      </c>
      <c r="B439" s="331"/>
      <c r="C439" s="331"/>
      <c r="D439" s="331"/>
      <c r="E439" s="331"/>
      <c r="F439" s="329"/>
      <c r="G439" s="329"/>
    </row>
    <row r="440" spans="1:7">
      <c r="A440" s="332" t="str">
        <f>'[8]DATOS INICIALES'!$B$3</f>
        <v xml:space="preserve">CONSTRUCCION DE MUROS DE CONTENCION Y  GAVIONES PARA MITIGACION DE RIESGO EN LA VIA QUE CONDUCE AL BARRIO LA ARENERA EN EL MUNICIPIO DE DABEIBA ANTIOQUIA </v>
      </c>
      <c r="B440" s="333"/>
      <c r="C440" s="333"/>
      <c r="D440" s="333"/>
      <c r="E440" s="333"/>
      <c r="F440" s="329"/>
      <c r="G440" s="329"/>
    </row>
    <row r="441" spans="1:7">
      <c r="A441" s="334"/>
      <c r="B441" s="334"/>
      <c r="C441" s="334"/>
      <c r="D441" s="334"/>
      <c r="E441" s="432"/>
      <c r="F441" s="329"/>
      <c r="G441" s="329"/>
    </row>
    <row r="442" spans="1:7">
      <c r="A442" s="335" t="s">
        <v>121</v>
      </c>
      <c r="B442" s="336"/>
      <c r="C442" s="336"/>
      <c r="D442" s="336"/>
      <c r="E442" s="336"/>
      <c r="F442" s="329"/>
      <c r="G442" s="329"/>
    </row>
    <row r="443" spans="1:7">
      <c r="A443" s="334"/>
      <c r="B443" s="334"/>
      <c r="C443" s="334"/>
      <c r="D443" s="334"/>
      <c r="E443" s="334"/>
      <c r="F443" s="425"/>
      <c r="G443" s="425"/>
    </row>
    <row r="444" spans="1:7">
      <c r="A444" s="88" t="s">
        <v>0</v>
      </c>
      <c r="B444" s="337" t="s">
        <v>13</v>
      </c>
      <c r="C444" s="338"/>
      <c r="D444" s="339"/>
      <c r="E444" s="87" t="s">
        <v>2</v>
      </c>
      <c r="F444" s="86" t="s">
        <v>3</v>
      </c>
      <c r="G444" s="86" t="s">
        <v>120</v>
      </c>
    </row>
    <row r="445" spans="1:7">
      <c r="A445" s="85" t="s">
        <v>128</v>
      </c>
      <c r="B445" s="426" t="str">
        <f>+IFERROR(VLOOKUP($A445,INSUMOSMATERIALES,2,0),"")</f>
        <v>MORTERO 1:3 EN OBRA (REVOQUE)</v>
      </c>
      <c r="C445" s="427"/>
      <c r="D445" s="428"/>
      <c r="E445" s="84" t="str">
        <f>+IFERROR(VLOOKUP($A445,INSUMOSMATERIALES,3,0),"")</f>
        <v>M3</v>
      </c>
      <c r="F445" s="84" t="s">
        <v>118</v>
      </c>
      <c r="G445" s="83">
        <f>IF(G493=0,"",G483)</f>
        <v>528344</v>
      </c>
    </row>
    <row r="446" spans="1:7">
      <c r="A446" s="38"/>
      <c r="B446" s="38"/>
      <c r="C446" s="38"/>
      <c r="D446" s="38"/>
      <c r="E446" s="39"/>
      <c r="F446" s="39"/>
      <c r="G446" s="36"/>
    </row>
    <row r="447" spans="1:7">
      <c r="A447" s="429" t="s">
        <v>117</v>
      </c>
      <c r="B447" s="429"/>
      <c r="C447" s="429"/>
      <c r="D447" s="429"/>
      <c r="E447" s="429"/>
      <c r="F447" s="429"/>
      <c r="G447" s="429"/>
    </row>
    <row r="448" spans="1:7">
      <c r="A448" s="262"/>
      <c r="B448" s="262"/>
      <c r="C448" s="262"/>
      <c r="D448" s="262"/>
      <c r="E448" s="262"/>
      <c r="F448" s="262"/>
      <c r="G448" s="262"/>
    </row>
    <row r="449" spans="1:7">
      <c r="A449" s="430" t="s">
        <v>116</v>
      </c>
      <c r="B449" s="430"/>
      <c r="C449" s="430"/>
      <c r="D449" s="430"/>
      <c r="E449" s="430"/>
      <c r="F449" s="430"/>
      <c r="G449" s="431"/>
    </row>
    <row r="450" spans="1:7">
      <c r="A450" s="264" t="s">
        <v>94</v>
      </c>
      <c r="B450" s="437" t="s">
        <v>13</v>
      </c>
      <c r="C450" s="438"/>
      <c r="D450" s="264" t="s">
        <v>2</v>
      </c>
      <c r="E450" s="264" t="s">
        <v>106</v>
      </c>
      <c r="F450" s="264" t="s">
        <v>98</v>
      </c>
      <c r="G450" s="264" t="s">
        <v>92</v>
      </c>
    </row>
    <row r="451" spans="1:7">
      <c r="A451" s="62" t="str">
        <f>IF(B451="","",INDEX(CODIGOEQUIPOS,MATCH($B451,'[8]INSUMOS EQUIPOS'!$B$7:$B$39,0)))</f>
        <v>EQ004</v>
      </c>
      <c r="B451" s="439" t="s">
        <v>115</v>
      </c>
      <c r="C451" s="440"/>
      <c r="D451" s="80" t="str">
        <f>IF(B451="","",(VLOOKUP($A451,INSUMOSEQUIPOS,3,0)))</f>
        <v>DÍA</v>
      </c>
      <c r="E451" s="70">
        <f>IF(B451="","",(VLOOKUP($A451,INSUMOSEQUIPOS,4,0)))</f>
        <v>62000</v>
      </c>
      <c r="F451" s="82">
        <v>8</v>
      </c>
      <c r="G451" s="58">
        <f>+IFERROR(E451/F451,"")</f>
        <v>7750</v>
      </c>
    </row>
    <row r="452" spans="1:7">
      <c r="A452" s="81" t="str">
        <f>+IF(G474="","","EQ001")</f>
        <v>EQ001</v>
      </c>
      <c r="B452" s="441" t="str">
        <f>+IF($A452="","",IFERROR(VLOOKUP($A452,INSUMOSEQUIPOS,2,0),""))</f>
        <v>HERRAMIENTA MENOR (10% DE LA MANO DE OBRA)</v>
      </c>
      <c r="C452" s="442"/>
      <c r="D452" s="80" t="str">
        <f>+IF($A452="","",IFERROR(VLOOKUP($A452,INSUMOSEQUIPOS,3,0),""))</f>
        <v>%</v>
      </c>
      <c r="E452" s="79">
        <f>+IF($A452="","",IFERROR(VLOOKUP($A452,INSUMOSEQUIPOS,4,0),""))</f>
        <v>0.1</v>
      </c>
      <c r="F452" s="78">
        <f>+IF(G474=0,"",G474)</f>
        <v>42654</v>
      </c>
      <c r="G452" s="58">
        <f>+IFERROR(E452*F452,"")</f>
        <v>4265.4000000000005</v>
      </c>
    </row>
    <row r="453" spans="1:7">
      <c r="A453" s="57"/>
      <c r="B453" s="43"/>
      <c r="C453" s="262"/>
      <c r="D453" s="262"/>
      <c r="E453" s="56"/>
      <c r="F453" s="63" t="s">
        <v>90</v>
      </c>
      <c r="G453" s="54">
        <f>+IF(SUM(G451:G452)=0,"",SUM(G451:G452))</f>
        <v>12015.400000000001</v>
      </c>
    </row>
    <row r="454" spans="1:7">
      <c r="A454" s="43"/>
      <c r="B454" s="262"/>
      <c r="C454" s="262"/>
      <c r="D454" s="56"/>
      <c r="E454" s="77"/>
      <c r="F454" s="50"/>
      <c r="G454" s="57"/>
    </row>
    <row r="455" spans="1:7">
      <c r="A455" s="429" t="s">
        <v>114</v>
      </c>
      <c r="B455" s="429"/>
      <c r="C455" s="429"/>
      <c r="D455" s="429"/>
      <c r="E455" s="429"/>
      <c r="F455" s="429"/>
      <c r="G455" s="436"/>
    </row>
    <row r="456" spans="1:7">
      <c r="A456" s="264" t="s">
        <v>94</v>
      </c>
      <c r="B456" s="76" t="s">
        <v>13</v>
      </c>
      <c r="C456" s="68" t="s">
        <v>2</v>
      </c>
      <c r="D456" s="68" t="s">
        <v>3</v>
      </c>
      <c r="E456" s="68" t="s">
        <v>113</v>
      </c>
      <c r="F456" s="68" t="s">
        <v>93</v>
      </c>
      <c r="G456" s="68" t="s">
        <v>92</v>
      </c>
    </row>
    <row r="457" spans="1:7" ht="22.5">
      <c r="A457" s="62" t="str">
        <f>IF(B457="","",INDEX(CODIGOMATERIALES,MATCH($B457,'[8]INSUMOS MATERIALES'!$B$7:$B$51,0)))</f>
        <v>MA020</v>
      </c>
      <c r="B457" s="73" t="s">
        <v>112</v>
      </c>
      <c r="C457" s="61" t="str">
        <f>IF(B457="","",(VLOOKUP($A457,INSUMOSMATERIALES,3,0)))</f>
        <v>SC</v>
      </c>
      <c r="D457" s="67">
        <v>9.08</v>
      </c>
      <c r="E457" s="75">
        <v>0.05</v>
      </c>
      <c r="F457" s="59">
        <f>IF(B457="","",(VLOOKUP($A457,INSUMOSMATERIALES,4,0)))</f>
        <v>38000</v>
      </c>
      <c r="G457" s="58">
        <f>+IFERROR(F457*D457*(1+E457),"")</f>
        <v>362292</v>
      </c>
    </row>
    <row r="458" spans="1:7">
      <c r="A458" s="62" t="str">
        <f>IF(B458="","",INDEX(CODIGOMATERIALES,MATCH($B458,'[8]INSUMOS MATERIALES'!$B$7:$B$51,0)))</f>
        <v>MA022</v>
      </c>
      <c r="B458" s="73" t="s">
        <v>123</v>
      </c>
      <c r="C458" s="61" t="str">
        <f>IF(B458="","",(VLOOKUP($A458,INSUMOSMATERIALES,3,0)))</f>
        <v>M3</v>
      </c>
      <c r="D458" s="67">
        <v>1.0900000000000001</v>
      </c>
      <c r="E458" s="75">
        <v>0.05</v>
      </c>
      <c r="F458" s="59">
        <f>IF(B458="","",(VLOOKUP($A458,INSUMOSMATERIALES,4,0)))</f>
        <v>50000</v>
      </c>
      <c r="G458" s="58">
        <f>+IFERROR(F458*D458*(1+E458),"")</f>
        <v>57225.000000000007</v>
      </c>
    </row>
    <row r="459" spans="1:7">
      <c r="A459" s="62" t="str">
        <f>IF(B459="","",INDEX(CODIGOMATERIALES,MATCH($B459,'[8]INSUMOS MATERIALES'!$B$7:$B$51,0)))</f>
        <v>MA025</v>
      </c>
      <c r="B459" s="73" t="s">
        <v>65</v>
      </c>
      <c r="C459" s="61" t="str">
        <f>IF(B459="","",(VLOOKUP($A459,INSUMOSMATERIALES,3,0)))</f>
        <v>LT</v>
      </c>
      <c r="D459" s="67">
        <v>185</v>
      </c>
      <c r="E459" s="75">
        <v>0.1</v>
      </c>
      <c r="F459" s="59">
        <f>IF(B459="","",(VLOOKUP($A459,INSUMOSMATERIALES,4,0)))</f>
        <v>50</v>
      </c>
      <c r="G459" s="58">
        <f>+IFERROR(F459*D459*(1+E459),"")</f>
        <v>10175</v>
      </c>
    </row>
    <row r="460" spans="1:7">
      <c r="A460" s="57"/>
      <c r="B460" s="74"/>
      <c r="C460" s="262"/>
      <c r="D460" s="262"/>
      <c r="E460" s="56"/>
      <c r="F460" s="63" t="s">
        <v>90</v>
      </c>
      <c r="G460" s="54">
        <f>+IF(SUM(G457:G459)=0,"",SUM(G457:G459))</f>
        <v>429692</v>
      </c>
    </row>
    <row r="461" spans="1:7">
      <c r="A461" s="43"/>
      <c r="B461" s="262"/>
      <c r="C461" s="262"/>
      <c r="D461" s="56"/>
      <c r="E461" s="51"/>
      <c r="F461" s="50"/>
      <c r="G461" s="57"/>
    </row>
    <row r="462" spans="1:7">
      <c r="A462" s="429" t="s">
        <v>110</v>
      </c>
      <c r="B462" s="429"/>
      <c r="C462" s="429"/>
      <c r="D462" s="429"/>
      <c r="E462" s="429"/>
      <c r="F462" s="429"/>
      <c r="G462" s="429"/>
    </row>
    <row r="463" spans="1:7">
      <c r="A463" s="264" t="s">
        <v>94</v>
      </c>
      <c r="B463" s="264" t="s">
        <v>13</v>
      </c>
      <c r="C463" s="264" t="s">
        <v>109</v>
      </c>
      <c r="D463" s="264" t="s">
        <v>108</v>
      </c>
      <c r="E463" s="68" t="s">
        <v>107</v>
      </c>
      <c r="F463" s="68" t="s">
        <v>106</v>
      </c>
      <c r="G463" s="68" t="s">
        <v>92</v>
      </c>
    </row>
    <row r="464" spans="1:7" ht="33" customHeight="1">
      <c r="A464" s="62" t="str">
        <f>IF(B464="","",INDEX(CODIGOTRANSPORTES,MATCH(B464,'[8]INSUMOS TRANSPORTES'!$B$7:$B$13,0)))</f>
        <v>TR002</v>
      </c>
      <c r="B464" s="73" t="s">
        <v>105</v>
      </c>
      <c r="C464" s="72" t="s">
        <v>104</v>
      </c>
      <c r="D464" s="67">
        <f>(D458)*1.05</f>
        <v>1.1445000000000001</v>
      </c>
      <c r="E464" s="71">
        <f>+IF(C464=0,"",IF(C464="INSUMOS",'[8]DATOS INICIALES'!$B$24,IF(C464="PLAYA",'[8]DATOS INICIALES'!$B$21,IF(C464="TIERRA",'[8]DATOS INICIALES'!$B$19,IF(C464="ESCOMBROS",'[8]DATOS INICIALES'!$B$20,IF(C464="ASFALTO",'[8]DATOS INICIALES'!$B$25,IF(C464="GRANULAR",'[8]DATOS INICIALES'!B480)))))))</f>
        <v>10</v>
      </c>
      <c r="F464" s="70">
        <f>+IF(B464="","",(VLOOKUP($A464,INSUMOSTRANSPORTES,4,0)))</f>
        <v>3000</v>
      </c>
      <c r="G464" s="58">
        <f>+IFERROR(D464*E464*F464,"")</f>
        <v>34335</v>
      </c>
    </row>
    <row r="465" spans="1:7" ht="22.5">
      <c r="A465" s="62" t="str">
        <f>IF(B465="","",INDEX(CODIGOTRANSPORTES,MATCH(B465,'[8]INSUMOS TRANSPORTES'!$B$7:$B$26,0)))</f>
        <v>TR007</v>
      </c>
      <c r="B465" s="73" t="s">
        <v>103</v>
      </c>
      <c r="C465" s="72" t="s">
        <v>102</v>
      </c>
      <c r="D465" s="67">
        <f>(50*D457)/1000</f>
        <v>0.45400000000000001</v>
      </c>
      <c r="E465" s="71">
        <f>+IF(C465=0,"",IF(C465="INSUMOS",'[8]DATOS INICIALES'!$B$24,IF(C465="PLAYA",'[8]DATOS INICIALES'!$B$21,IF(C465="TIERRA",'[8]DATOS INICIALES'!$B$19,IF(C465="ESCOMBROS",'[8]DATOS INICIALES'!$B$20,IF(C465="ASFALTO",'[8]DATOS INICIALES'!$B$25,IF(C465="GRANULAR",'[8]DATOS INICIALES'!B481)))))))</f>
        <v>5</v>
      </c>
      <c r="F465" s="70">
        <f>+IF(B465="","",(VLOOKUP($A465,INSUMOSTRANSPORTES,4,0)))</f>
        <v>4250</v>
      </c>
      <c r="G465" s="58">
        <f>+IFERROR(D465*E465*F465,"")</f>
        <v>9647.5</v>
      </c>
    </row>
    <row r="466" spans="1:7">
      <c r="A466" s="57"/>
      <c r="B466" s="69"/>
      <c r="C466" s="262"/>
      <c r="D466" s="262"/>
      <c r="E466" s="56"/>
      <c r="F466" s="63" t="s">
        <v>90</v>
      </c>
      <c r="G466" s="54">
        <f>+IF(SUM(G464:G465)=0,"",SUM(G464:G465))</f>
        <v>43982.5</v>
      </c>
    </row>
    <row r="467" spans="1:7">
      <c r="A467" s="262"/>
      <c r="B467" s="262"/>
      <c r="C467" s="262"/>
      <c r="D467" s="56"/>
      <c r="E467" s="51"/>
      <c r="F467" s="50"/>
      <c r="G467" s="57"/>
    </row>
    <row r="468" spans="1:7">
      <c r="A468" s="429" t="s">
        <v>101</v>
      </c>
      <c r="B468" s="429"/>
      <c r="C468" s="429"/>
      <c r="D468" s="429"/>
      <c r="E468" s="429"/>
      <c r="F468" s="429"/>
      <c r="G468" s="436"/>
    </row>
    <row r="469" spans="1:7">
      <c r="A469" s="264" t="s">
        <v>94</v>
      </c>
      <c r="B469" s="433" t="s">
        <v>100</v>
      </c>
      <c r="C469" s="433"/>
      <c r="D469" s="68" t="s">
        <v>3</v>
      </c>
      <c r="E469" s="68" t="s">
        <v>99</v>
      </c>
      <c r="F469" s="68" t="s">
        <v>98</v>
      </c>
      <c r="G469" s="68" t="s">
        <v>92</v>
      </c>
    </row>
    <row r="470" spans="1:7">
      <c r="A470" s="62" t="str">
        <f>IF(B470="","",INDEX(CODIGOSMANODEOBRA,MATCH($B470,'[8]INSUMOS MANO DE OBRA'!$B$7:$B$61,0)))</f>
        <v>MO033</v>
      </c>
      <c r="B470" s="434" t="s">
        <v>97</v>
      </c>
      <c r="C470" s="435"/>
      <c r="D470" s="66">
        <v>1</v>
      </c>
      <c r="E470" s="59">
        <f>IF(B470="","",(VLOOKUP($A470,INSUMOSMANODEOBRA,8,0)))</f>
        <v>94854</v>
      </c>
      <c r="F470" s="67">
        <v>8</v>
      </c>
      <c r="G470" s="64">
        <f>+IFERROR(D470*E470/F470,"")</f>
        <v>11856.75</v>
      </c>
    </row>
    <row r="471" spans="1:7">
      <c r="A471" s="62" t="str">
        <f>IF(B471="","",INDEX(CODIGOSMANODEOBRA,MATCH($B471,'[8]INSUMOS MANO DE OBRA'!$B$7:$B$61,0)))</f>
        <v>MO032</v>
      </c>
      <c r="B471" s="434" t="s">
        <v>96</v>
      </c>
      <c r="C471" s="435"/>
      <c r="D471" s="66">
        <v>3</v>
      </c>
      <c r="E471" s="59">
        <f>IF(B471="","",(VLOOKUP($A471,INSUMOSMANODEOBRA,8,0)))</f>
        <v>82126</v>
      </c>
      <c r="F471" s="67">
        <v>8</v>
      </c>
      <c r="G471" s="64">
        <f>+IFERROR(D471*E471/F471,"")</f>
        <v>30797.25</v>
      </c>
    </row>
    <row r="472" spans="1:7">
      <c r="A472" s="62"/>
      <c r="B472" s="434"/>
      <c r="C472" s="435"/>
      <c r="D472" s="66"/>
      <c r="E472" s="59"/>
      <c r="F472" s="65"/>
      <c r="G472" s="64" t="str">
        <f>+IFERROR(D472*E472/F472,"")</f>
        <v/>
      </c>
    </row>
    <row r="473" spans="1:7">
      <c r="A473" s="62" t="s">
        <v>91</v>
      </c>
      <c r="B473" s="434"/>
      <c r="C473" s="435"/>
      <c r="D473" s="66"/>
      <c r="E473" s="59" t="s">
        <v>91</v>
      </c>
      <c r="F473" s="65" t="str">
        <f>+IF(A473="","",IF(A473=0,"",IF(F472="","",F472)))</f>
        <v/>
      </c>
      <c r="G473" s="64" t="str">
        <f>+IFERROR(D473*E473/F473,"")</f>
        <v/>
      </c>
    </row>
    <row r="474" spans="1:7">
      <c r="A474" s="57"/>
      <c r="B474" s="43"/>
      <c r="C474" s="262"/>
      <c r="D474" s="262"/>
      <c r="E474" s="56"/>
      <c r="F474" s="63" t="s">
        <v>90</v>
      </c>
      <c r="G474" s="54">
        <f>+IF(SUM(G470:G473)=0,"",SUM(G470:G473))</f>
        <v>42654</v>
      </c>
    </row>
    <row r="475" spans="1:7">
      <c r="A475" s="263"/>
      <c r="B475" s="262"/>
      <c r="C475" s="53"/>
      <c r="D475" s="53"/>
      <c r="E475" s="53"/>
      <c r="F475" s="50"/>
      <c r="G475" s="44"/>
    </row>
    <row r="476" spans="1:7">
      <c r="A476" s="429" t="s">
        <v>95</v>
      </c>
      <c r="B476" s="429"/>
      <c r="C476" s="429"/>
      <c r="D476" s="429"/>
      <c r="E476" s="429"/>
      <c r="F476" s="429"/>
      <c r="G476" s="436"/>
    </row>
    <row r="477" spans="1:7">
      <c r="A477" s="264" t="s">
        <v>94</v>
      </c>
      <c r="B477" s="433" t="s">
        <v>13</v>
      </c>
      <c r="C477" s="433"/>
      <c r="D477" s="264" t="s">
        <v>2</v>
      </c>
      <c r="E477" s="264" t="s">
        <v>3</v>
      </c>
      <c r="F477" s="264" t="s">
        <v>93</v>
      </c>
      <c r="G477" s="264" t="s">
        <v>92</v>
      </c>
    </row>
    <row r="478" spans="1:7">
      <c r="A478" s="62" t="str">
        <f>IF(B478="","",INDEX(CODIGOSSERVICIOS,MATCH($B478,'[8]INSUMOS SERVICIOS'!$B$7:$B$21,0)))</f>
        <v/>
      </c>
      <c r="B478" s="434"/>
      <c r="C478" s="435"/>
      <c r="D478" s="61" t="str">
        <f>+IF(B478="","",(VLOOKUP($A478,INSUMOSSERVICIOS,3,0)))</f>
        <v/>
      </c>
      <c r="E478" s="60"/>
      <c r="F478" s="59" t="str">
        <f>IF(B478="","",(VLOOKUP($A478,INSUMOSSERVICIOS,4,0)))</f>
        <v/>
      </c>
      <c r="G478" s="58" t="str">
        <f>+IFERROR(E478*F478,"")</f>
        <v/>
      </c>
    </row>
    <row r="479" spans="1:7">
      <c r="A479" s="62" t="str">
        <f>IF(B479="","",INDEX(CODIGOSSERVICIOS,MATCH($B479,'[8]INSUMOS SERVICIOS'!$B$7:$B$21,0)))</f>
        <v/>
      </c>
      <c r="B479" s="434"/>
      <c r="C479" s="435"/>
      <c r="D479" s="61" t="str">
        <f>+IF(B479="","",(VLOOKUP($A479,INSUMOSSERVICIOS,3,0)))</f>
        <v/>
      </c>
      <c r="E479" s="60"/>
      <c r="F479" s="59" t="str">
        <f>IF(B479="","",(VLOOKUP($A479,INSUMOSSERVICIOS,4,0)))</f>
        <v/>
      </c>
      <c r="G479" s="58" t="str">
        <f>+IFERROR(E479*F479,"")</f>
        <v/>
      </c>
    </row>
    <row r="480" spans="1:7">
      <c r="A480" s="62" t="s">
        <v>91</v>
      </c>
      <c r="B480" s="434"/>
      <c r="C480" s="435"/>
      <c r="D480" s="61" t="str">
        <f>+IF(B480="","",(VLOOKUP($A480,INSUMOS_SERVICIOS,3,0)))</f>
        <v/>
      </c>
      <c r="E480" s="60"/>
      <c r="F480" s="59" t="str">
        <f>IF(B480="","",(VLOOKUP($A480,INSUMOS_SERVICIOS,4,0)))</f>
        <v/>
      </c>
      <c r="G480" s="58" t="str">
        <f>+IFERROR(E480*F480,"")</f>
        <v/>
      </c>
    </row>
    <row r="481" spans="1:7">
      <c r="A481" s="57"/>
      <c r="B481" s="43"/>
      <c r="C481" s="262"/>
      <c r="D481" s="262"/>
      <c r="E481" s="56"/>
      <c r="F481" s="55" t="s">
        <v>90</v>
      </c>
      <c r="G481" s="54" t="str">
        <f>+IF(SUM(G478:G480)=0,"",SUM(G478:G480))</f>
        <v/>
      </c>
    </row>
    <row r="482" spans="1:7">
      <c r="A482" s="263"/>
      <c r="B482" s="262"/>
      <c r="C482" s="53"/>
      <c r="D482" s="53"/>
      <c r="E482" s="53"/>
      <c r="F482" s="50"/>
      <c r="G482" s="44"/>
    </row>
    <row r="483" spans="1:7">
      <c r="A483" s="448" t="s">
        <v>89</v>
      </c>
      <c r="B483" s="448"/>
      <c r="C483" s="448"/>
      <c r="D483" s="448"/>
      <c r="E483" s="448"/>
      <c r="F483" s="448"/>
      <c r="G483" s="52">
        <f>IF(SUM(G453,G460,G466,G474,G481)=0,"",(ROUND(SUM(G453,G460,G466,G474,G481),0)))</f>
        <v>528344</v>
      </c>
    </row>
    <row r="484" spans="1:7">
      <c r="A484" s="44"/>
      <c r="B484" s="51"/>
      <c r="C484" s="51"/>
      <c r="D484" s="51"/>
      <c r="E484" s="51"/>
      <c r="F484" s="51"/>
      <c r="G484" s="50"/>
    </row>
    <row r="485" spans="1:7">
      <c r="A485" s="429" t="s">
        <v>88</v>
      </c>
      <c r="B485" s="429"/>
      <c r="C485" s="429"/>
      <c r="D485" s="429"/>
      <c r="E485" s="429"/>
      <c r="F485" s="429"/>
      <c r="G485" s="429"/>
    </row>
    <row r="486" spans="1:7">
      <c r="A486" s="262"/>
      <c r="B486" s="262"/>
      <c r="C486" s="262"/>
      <c r="D486" s="262"/>
      <c r="E486" s="262"/>
      <c r="F486" s="262"/>
      <c r="G486" s="262"/>
    </row>
    <row r="487" spans="1:7">
      <c r="A487" s="443" t="s">
        <v>13</v>
      </c>
      <c r="B487" s="443"/>
      <c r="C487" s="443"/>
      <c r="D487" s="443"/>
      <c r="E487" s="443"/>
      <c r="F487" s="49" t="s">
        <v>87</v>
      </c>
      <c r="G487" s="49" t="s">
        <v>86</v>
      </c>
    </row>
    <row r="488" spans="1:7">
      <c r="A488" s="444" t="s">
        <v>85</v>
      </c>
      <c r="B488" s="444"/>
      <c r="C488" s="444"/>
      <c r="D488" s="444"/>
      <c r="E488" s="444"/>
      <c r="F488" s="48">
        <f>[8]AIU!$I$45</f>
        <v>0.2407</v>
      </c>
      <c r="G488" s="47">
        <f>+IFERROR(G483*F488,"")</f>
        <v>127172.4008</v>
      </c>
    </row>
    <row r="489" spans="1:7">
      <c r="A489" s="444" t="s">
        <v>84</v>
      </c>
      <c r="B489" s="444"/>
      <c r="C489" s="444"/>
      <c r="D489" s="444"/>
      <c r="E489" s="444"/>
      <c r="F489" s="48" t="str">
        <f>IF([8]AIU!$I$46=0,"",[8]AIU!$I$46)</f>
        <v/>
      </c>
      <c r="G489" s="47" t="str">
        <f>+IFERROR(G483*F489,"")</f>
        <v/>
      </c>
    </row>
    <row r="490" spans="1:7">
      <c r="A490" s="444" t="s">
        <v>83</v>
      </c>
      <c r="B490" s="444"/>
      <c r="C490" s="444"/>
      <c r="D490" s="444"/>
      <c r="E490" s="444"/>
      <c r="F490" s="48">
        <f>IF([8]AIU!$I$47=0,"",[8]AIU!$I$47)</f>
        <v>0.05</v>
      </c>
      <c r="G490" s="47">
        <f>+IFERROR(G483*F490,"")</f>
        <v>26417.200000000001</v>
      </c>
    </row>
    <row r="491" spans="1:7">
      <c r="A491" s="445" t="s">
        <v>82</v>
      </c>
      <c r="B491" s="446"/>
      <c r="C491" s="446"/>
      <c r="D491" s="446"/>
      <c r="E491" s="446"/>
      <c r="F491" s="46">
        <f>IF(SUM(F488:F490)=0,"",SUM(F488:F490))</f>
        <v>0.29070000000000001</v>
      </c>
      <c r="G491" s="45">
        <f>IF(SUM(G488:G490)=0,"",ROUND(SUM(G488:G490),0))</f>
        <v>153590</v>
      </c>
    </row>
    <row r="492" spans="1:7">
      <c r="A492" s="44"/>
      <c r="B492" s="43"/>
      <c r="C492" s="43"/>
      <c r="D492" s="43"/>
      <c r="E492" s="447"/>
      <c r="F492" s="447"/>
      <c r="G492" s="42"/>
    </row>
    <row r="493" spans="1:7">
      <c r="A493" s="449" t="s">
        <v>81</v>
      </c>
      <c r="B493" s="450"/>
      <c r="C493" s="450"/>
      <c r="D493" s="450"/>
      <c r="E493" s="450"/>
      <c r="F493" s="450"/>
      <c r="G493" s="41">
        <f>+IFERROR(ROUND(G483+G491,0),"")</f>
        <v>681934</v>
      </c>
    </row>
    <row r="494" spans="1:7">
      <c r="A494" s="38"/>
      <c r="B494" s="38"/>
      <c r="C494" s="38"/>
      <c r="D494" s="38"/>
      <c r="E494" s="39"/>
      <c r="F494" s="39"/>
      <c r="G494" s="36"/>
    </row>
    <row r="495" spans="1:7">
      <c r="A495" s="38"/>
      <c r="B495" s="37"/>
      <c r="C495" s="39"/>
      <c r="D495" s="39"/>
      <c r="E495" s="39"/>
      <c r="F495" s="39"/>
      <c r="G495" s="39"/>
    </row>
    <row r="496" spans="1:7">
      <c r="A496" s="38"/>
      <c r="B496" s="37" t="s">
        <v>80</v>
      </c>
      <c r="C496" s="39"/>
      <c r="D496" s="39"/>
      <c r="E496" s="39"/>
      <c r="F496" s="39"/>
      <c r="G496" s="39"/>
    </row>
    <row r="497" spans="1:7">
      <c r="A497" s="38"/>
      <c r="B497" s="37"/>
      <c r="C497" s="39"/>
      <c r="D497" s="40"/>
      <c r="E497" s="40"/>
      <c r="F497" s="40"/>
      <c r="G497" s="39"/>
    </row>
    <row r="498" spans="1:7">
      <c r="A498" s="38"/>
      <c r="B498" s="37"/>
      <c r="C498" s="36"/>
      <c r="D498" s="365" t="s">
        <v>79</v>
      </c>
      <c r="E498" s="365"/>
      <c r="F498" s="365"/>
      <c r="G498" s="36"/>
    </row>
    <row r="500" spans="1:7" ht="18.75">
      <c r="A500" s="327" t="str">
        <f>'[8]DATOS INICIALES'!$B$1</f>
        <v>DEPARTAMENTO DE ANTIOQUIA</v>
      </c>
      <c r="B500" s="328"/>
      <c r="C500" s="328"/>
      <c r="D500" s="328"/>
      <c r="E500" s="328"/>
      <c r="F500" s="329" t="s">
        <v>91</v>
      </c>
      <c r="G500" s="329"/>
    </row>
    <row r="501" spans="1:7" ht="15.75">
      <c r="A501" s="330" t="str">
        <f>'[8]DATOS INICIALES'!$B$2</f>
        <v>MUNICIPIO DE DABEIBA</v>
      </c>
      <c r="B501" s="331"/>
      <c r="C501" s="331"/>
      <c r="D501" s="331"/>
      <c r="E501" s="331"/>
      <c r="F501" s="329"/>
      <c r="G501" s="329"/>
    </row>
    <row r="502" spans="1:7">
      <c r="A502" s="332" t="str">
        <f>'[8]DATOS INICIALES'!$B$3</f>
        <v xml:space="preserve">CONSTRUCCION DE MUROS DE CONTENCION Y  GAVIONES PARA MITIGACION DE RIESGO EN LA VIA QUE CONDUCE AL BARRIO LA ARENERA EN EL MUNICIPIO DE DABEIBA ANTIOQUIA </v>
      </c>
      <c r="B502" s="333"/>
      <c r="C502" s="333"/>
      <c r="D502" s="333"/>
      <c r="E502" s="333"/>
      <c r="F502" s="329"/>
      <c r="G502" s="329"/>
    </row>
    <row r="503" spans="1:7">
      <c r="A503" s="334"/>
      <c r="B503" s="334"/>
      <c r="C503" s="334"/>
      <c r="D503" s="334"/>
      <c r="E503" s="432"/>
      <c r="F503" s="329"/>
      <c r="G503" s="329"/>
    </row>
    <row r="504" spans="1:7">
      <c r="A504" s="335" t="s">
        <v>121</v>
      </c>
      <c r="B504" s="336"/>
      <c r="C504" s="336"/>
      <c r="D504" s="336"/>
      <c r="E504" s="336"/>
      <c r="F504" s="329"/>
      <c r="G504" s="329"/>
    </row>
    <row r="505" spans="1:7">
      <c r="A505" s="334"/>
      <c r="B505" s="334"/>
      <c r="C505" s="334"/>
      <c r="D505" s="334"/>
      <c r="E505" s="334"/>
      <c r="F505" s="425"/>
      <c r="G505" s="425"/>
    </row>
    <row r="506" spans="1:7">
      <c r="A506" s="88" t="s">
        <v>0</v>
      </c>
      <c r="B506" s="337" t="s">
        <v>13</v>
      </c>
      <c r="C506" s="338"/>
      <c r="D506" s="339"/>
      <c r="E506" s="87" t="s">
        <v>2</v>
      </c>
      <c r="F506" s="86" t="s">
        <v>3</v>
      </c>
      <c r="G506" s="86" t="s">
        <v>120</v>
      </c>
    </row>
    <row r="507" spans="1:7">
      <c r="A507" s="85" t="s">
        <v>127</v>
      </c>
      <c r="B507" s="426" t="str">
        <f>+IFERROR(VLOOKUP($A507,INSUMOSMATERIALES,2,0),"")</f>
        <v>MORTERO 1:3 EN OBRA (GROUT)</v>
      </c>
      <c r="C507" s="427"/>
      <c r="D507" s="428"/>
      <c r="E507" s="84" t="str">
        <f>+IFERROR(VLOOKUP($A507,INSUMOSMATERIALES,3,0),"")</f>
        <v>M3</v>
      </c>
      <c r="F507" s="84" t="s">
        <v>118</v>
      </c>
      <c r="G507" s="83">
        <f>IF(G555=0,"",G545)</f>
        <v>528344</v>
      </c>
    </row>
    <row r="508" spans="1:7">
      <c r="A508" s="38"/>
      <c r="B508" s="38"/>
      <c r="C508" s="38"/>
      <c r="D508" s="38"/>
      <c r="E508" s="39"/>
      <c r="F508" s="39"/>
      <c r="G508" s="36"/>
    </row>
    <row r="509" spans="1:7">
      <c r="A509" s="429" t="s">
        <v>117</v>
      </c>
      <c r="B509" s="429"/>
      <c r="C509" s="429"/>
      <c r="D509" s="429"/>
      <c r="E509" s="429"/>
      <c r="F509" s="429"/>
      <c r="G509" s="429"/>
    </row>
    <row r="510" spans="1:7">
      <c r="A510" s="262"/>
      <c r="B510" s="262"/>
      <c r="C510" s="262"/>
      <c r="D510" s="262"/>
      <c r="E510" s="262"/>
      <c r="F510" s="262"/>
      <c r="G510" s="262"/>
    </row>
    <row r="511" spans="1:7">
      <c r="A511" s="430" t="s">
        <v>116</v>
      </c>
      <c r="B511" s="430"/>
      <c r="C511" s="430"/>
      <c r="D511" s="430"/>
      <c r="E511" s="430"/>
      <c r="F511" s="430"/>
      <c r="G511" s="431"/>
    </row>
    <row r="512" spans="1:7">
      <c r="A512" s="264" t="s">
        <v>94</v>
      </c>
      <c r="B512" s="437" t="s">
        <v>13</v>
      </c>
      <c r="C512" s="438"/>
      <c r="D512" s="264" t="s">
        <v>2</v>
      </c>
      <c r="E512" s="264" t="s">
        <v>106</v>
      </c>
      <c r="F512" s="264" t="s">
        <v>98</v>
      </c>
      <c r="G512" s="264" t="s">
        <v>92</v>
      </c>
    </row>
    <row r="513" spans="1:7">
      <c r="A513" s="62" t="str">
        <f>IF(B513="","",INDEX(CODIGOEQUIPOS,MATCH($B513,'[8]INSUMOS EQUIPOS'!$B$7:$B$39,0)))</f>
        <v>EQ004</v>
      </c>
      <c r="B513" s="439" t="s">
        <v>115</v>
      </c>
      <c r="C513" s="440"/>
      <c r="D513" s="80" t="str">
        <f>IF(B513="","",(VLOOKUP($A513,INSUMOSEQUIPOS,3,0)))</f>
        <v>DÍA</v>
      </c>
      <c r="E513" s="70">
        <f>IF(B513="","",(VLOOKUP($A513,INSUMOSEQUIPOS,4,0)))</f>
        <v>62000</v>
      </c>
      <c r="F513" s="82">
        <v>8</v>
      </c>
      <c r="G513" s="58">
        <f>+IFERROR(E513/F513,"")</f>
        <v>7750</v>
      </c>
    </row>
    <row r="514" spans="1:7">
      <c r="A514" s="81" t="str">
        <f>+IF(G536="","","EQ001")</f>
        <v>EQ001</v>
      </c>
      <c r="B514" s="441" t="str">
        <f>+IF($A514="","",IFERROR(VLOOKUP($A514,INSUMOSEQUIPOS,2,0),""))</f>
        <v>HERRAMIENTA MENOR (10% DE LA MANO DE OBRA)</v>
      </c>
      <c r="C514" s="442"/>
      <c r="D514" s="80" t="str">
        <f>+IF($A514="","",IFERROR(VLOOKUP($A514,INSUMOSEQUIPOS,3,0),""))</f>
        <v>%</v>
      </c>
      <c r="E514" s="79">
        <f>+IF($A514="","",IFERROR(VLOOKUP($A514,INSUMOSEQUIPOS,4,0),""))</f>
        <v>0.1</v>
      </c>
      <c r="F514" s="78">
        <f>+IF(G536=0,"",G536)</f>
        <v>42654</v>
      </c>
      <c r="G514" s="58">
        <f>+IFERROR(E514*F514,"")</f>
        <v>4265.4000000000005</v>
      </c>
    </row>
    <row r="515" spans="1:7">
      <c r="A515" s="57"/>
      <c r="B515" s="43"/>
      <c r="C515" s="262"/>
      <c r="D515" s="262"/>
      <c r="E515" s="56"/>
      <c r="F515" s="63" t="s">
        <v>90</v>
      </c>
      <c r="G515" s="54">
        <f>+IF(SUM(G513:G514)=0,"",SUM(G513:G514))</f>
        <v>12015.400000000001</v>
      </c>
    </row>
    <row r="516" spans="1:7">
      <c r="A516" s="43"/>
      <c r="B516" s="262"/>
      <c r="C516" s="262"/>
      <c r="D516" s="56"/>
      <c r="E516" s="77"/>
      <c r="F516" s="50"/>
      <c r="G516" s="57"/>
    </row>
    <row r="517" spans="1:7">
      <c r="A517" s="429" t="s">
        <v>114</v>
      </c>
      <c r="B517" s="429"/>
      <c r="C517" s="429"/>
      <c r="D517" s="429"/>
      <c r="E517" s="429"/>
      <c r="F517" s="429"/>
      <c r="G517" s="436"/>
    </row>
    <row r="518" spans="1:7">
      <c r="A518" s="264" t="s">
        <v>94</v>
      </c>
      <c r="B518" s="76" t="s">
        <v>13</v>
      </c>
      <c r="C518" s="68" t="s">
        <v>2</v>
      </c>
      <c r="D518" s="68" t="s">
        <v>3</v>
      </c>
      <c r="E518" s="68" t="s">
        <v>113</v>
      </c>
      <c r="F518" s="68" t="s">
        <v>93</v>
      </c>
      <c r="G518" s="68" t="s">
        <v>92</v>
      </c>
    </row>
    <row r="519" spans="1:7" ht="22.5">
      <c r="A519" s="62" t="str">
        <f>IF(B519="","",INDEX(CODIGOMATERIALES,MATCH($B519,'[8]INSUMOS MATERIALES'!$B$7:$B$51,0)))</f>
        <v>MA020</v>
      </c>
      <c r="B519" s="73" t="s">
        <v>112</v>
      </c>
      <c r="C519" s="61" t="str">
        <f>IF(B519="","",(VLOOKUP($A519,INSUMOSMATERIALES,3,0)))</f>
        <v>SC</v>
      </c>
      <c r="D519" s="67">
        <v>9.08</v>
      </c>
      <c r="E519" s="75">
        <v>0.05</v>
      </c>
      <c r="F519" s="59">
        <f>IF(B519="","",(VLOOKUP($A519,INSUMOSMATERIALES,4,0)))</f>
        <v>38000</v>
      </c>
      <c r="G519" s="58">
        <f>+IFERROR(F519*D519*(1+E519),"")</f>
        <v>362292</v>
      </c>
    </row>
    <row r="520" spans="1:7">
      <c r="A520" s="62" t="str">
        <f>IF(B520="","",INDEX(CODIGOMATERIALES,MATCH($B520,'[8]INSUMOS MATERIALES'!$B$7:$B$51,0)))</f>
        <v>MA023</v>
      </c>
      <c r="B520" s="73" t="s">
        <v>111</v>
      </c>
      <c r="C520" s="61" t="str">
        <f>IF(B520="","",(VLOOKUP($A520,INSUMOSMATERIALES,3,0)))</f>
        <v>M3</v>
      </c>
      <c r="D520" s="67">
        <v>1.0900000000000001</v>
      </c>
      <c r="E520" s="75">
        <v>0.05</v>
      </c>
      <c r="F520" s="59">
        <f>IF(B520="","",(VLOOKUP($A520,INSUMOSMATERIALES,4,0)))</f>
        <v>50000</v>
      </c>
      <c r="G520" s="58">
        <f>+IFERROR(F520*D520*(1+E520),"")</f>
        <v>57225.000000000007</v>
      </c>
    </row>
    <row r="521" spans="1:7">
      <c r="A521" s="62" t="str">
        <f>IF(B521="","",INDEX(CODIGOMATERIALES,MATCH($B521,'[8]INSUMOS MATERIALES'!$B$7:$B$51,0)))</f>
        <v>MA025</v>
      </c>
      <c r="B521" s="73" t="s">
        <v>65</v>
      </c>
      <c r="C521" s="61" t="str">
        <f>IF(B521="","",(VLOOKUP($A521,INSUMOSMATERIALES,3,0)))</f>
        <v>LT</v>
      </c>
      <c r="D521" s="67">
        <v>185</v>
      </c>
      <c r="E521" s="75">
        <v>0.1</v>
      </c>
      <c r="F521" s="59">
        <f>IF(B521="","",(VLOOKUP($A521,INSUMOSMATERIALES,4,0)))</f>
        <v>50</v>
      </c>
      <c r="G521" s="58">
        <f>+IFERROR(F521*D521*(1+E521),"")</f>
        <v>10175</v>
      </c>
    </row>
    <row r="522" spans="1:7">
      <c r="A522" s="57"/>
      <c r="B522" s="74"/>
      <c r="C522" s="262"/>
      <c r="D522" s="262"/>
      <c r="E522" s="56"/>
      <c r="F522" s="63" t="s">
        <v>90</v>
      </c>
      <c r="G522" s="54">
        <f>+IF(SUM(G519:G521)=0,"",SUM(G519:G521))</f>
        <v>429692</v>
      </c>
    </row>
    <row r="523" spans="1:7">
      <c r="A523" s="43"/>
      <c r="B523" s="262"/>
      <c r="C523" s="262"/>
      <c r="D523" s="56"/>
      <c r="E523" s="51"/>
      <c r="F523" s="50"/>
      <c r="G523" s="57"/>
    </row>
    <row r="524" spans="1:7">
      <c r="A524" s="429" t="s">
        <v>110</v>
      </c>
      <c r="B524" s="429"/>
      <c r="C524" s="429"/>
      <c r="D524" s="429"/>
      <c r="E524" s="429"/>
      <c r="F524" s="429"/>
      <c r="G524" s="429"/>
    </row>
    <row r="525" spans="1:7">
      <c r="A525" s="264" t="s">
        <v>94</v>
      </c>
      <c r="B525" s="264" t="s">
        <v>13</v>
      </c>
      <c r="C525" s="264" t="s">
        <v>109</v>
      </c>
      <c r="D525" s="264" t="s">
        <v>108</v>
      </c>
      <c r="E525" s="68" t="s">
        <v>107</v>
      </c>
      <c r="F525" s="68" t="s">
        <v>106</v>
      </c>
      <c r="G525" s="68" t="s">
        <v>92</v>
      </c>
    </row>
    <row r="526" spans="1:7" ht="39.6" customHeight="1">
      <c r="A526" s="62" t="str">
        <f>IF(B526="","",INDEX(CODIGOTRANSPORTES,MATCH(B526,'[8]INSUMOS TRANSPORTES'!$B$7:$B$13,0)))</f>
        <v>TR002</v>
      </c>
      <c r="B526" s="73" t="s">
        <v>105</v>
      </c>
      <c r="C526" s="72" t="s">
        <v>104</v>
      </c>
      <c r="D526" s="67">
        <f>(D520)*1.05</f>
        <v>1.1445000000000001</v>
      </c>
      <c r="E526" s="71">
        <f>+IF(C526=0,"",IF(C526="INSUMOS",'[8]DATOS INICIALES'!$B$24,IF(C526="PLAYA",'[8]DATOS INICIALES'!$B$21,IF(C526="TIERRA",'[8]DATOS INICIALES'!$B$19,IF(C526="ESCOMBROS",'[8]DATOS INICIALES'!$B$20,IF(C526="ASFALTO",'[8]DATOS INICIALES'!$B$25,IF(C526="GRANULAR",'[8]DATOS INICIALES'!B542)))))))</f>
        <v>10</v>
      </c>
      <c r="F526" s="70">
        <f>+IF(B526="","",(VLOOKUP($A526,INSUMOSTRANSPORTES,4,0)))</f>
        <v>3000</v>
      </c>
      <c r="G526" s="58">
        <f>+IFERROR(D526*E526*F526,"")</f>
        <v>34335</v>
      </c>
    </row>
    <row r="527" spans="1:7" ht="22.5">
      <c r="A527" s="62" t="str">
        <f>IF(B527="","",INDEX(CODIGOTRANSPORTES,MATCH(B527,'[8]INSUMOS TRANSPORTES'!$B$7:$B$26,0)))</f>
        <v>TR007</v>
      </c>
      <c r="B527" s="73" t="s">
        <v>103</v>
      </c>
      <c r="C527" s="72" t="s">
        <v>102</v>
      </c>
      <c r="D527" s="67">
        <f>(50*D519)/1000</f>
        <v>0.45400000000000001</v>
      </c>
      <c r="E527" s="71">
        <f>+IF(C527=0,"",IF(C527="INSUMOS",'[8]DATOS INICIALES'!$B$24,IF(C527="PLAYA",'[8]DATOS INICIALES'!$B$21,IF(C527="TIERRA",'[8]DATOS INICIALES'!$B$19,IF(C527="ESCOMBROS",'[8]DATOS INICIALES'!$B$20,IF(C527="ASFALTO",'[8]DATOS INICIALES'!$B$25,IF(C527="GRANULAR",'[8]DATOS INICIALES'!B543)))))))</f>
        <v>5</v>
      </c>
      <c r="F527" s="70">
        <f>+IF(B527="","",(VLOOKUP($A527,INSUMOSTRANSPORTES,4,0)))</f>
        <v>4250</v>
      </c>
      <c r="G527" s="58">
        <f>+IFERROR(D527*E527*F527,"")</f>
        <v>9647.5</v>
      </c>
    </row>
    <row r="528" spans="1:7">
      <c r="A528" s="57"/>
      <c r="B528" s="69"/>
      <c r="C528" s="262"/>
      <c r="D528" s="262"/>
      <c r="E528" s="56"/>
      <c r="F528" s="63" t="s">
        <v>90</v>
      </c>
      <c r="G528" s="54">
        <f>+IF(SUM(G526:G527)=0,"",SUM(G526:G527))</f>
        <v>43982.5</v>
      </c>
    </row>
    <row r="529" spans="1:7">
      <c r="A529" s="262"/>
      <c r="B529" s="262"/>
      <c r="C529" s="262"/>
      <c r="D529" s="56"/>
      <c r="E529" s="51"/>
      <c r="F529" s="50"/>
      <c r="G529" s="57"/>
    </row>
    <row r="530" spans="1:7">
      <c r="A530" s="429" t="s">
        <v>101</v>
      </c>
      <c r="B530" s="429"/>
      <c r="C530" s="429"/>
      <c r="D530" s="429"/>
      <c r="E530" s="429"/>
      <c r="F530" s="429"/>
      <c r="G530" s="436"/>
    </row>
    <row r="531" spans="1:7">
      <c r="A531" s="264" t="s">
        <v>94</v>
      </c>
      <c r="B531" s="433" t="s">
        <v>100</v>
      </c>
      <c r="C531" s="433"/>
      <c r="D531" s="68" t="s">
        <v>3</v>
      </c>
      <c r="E531" s="68" t="s">
        <v>99</v>
      </c>
      <c r="F531" s="68" t="s">
        <v>98</v>
      </c>
      <c r="G531" s="68" t="s">
        <v>92</v>
      </c>
    </row>
    <row r="532" spans="1:7">
      <c r="A532" s="62" t="str">
        <f>IF(B532="","",INDEX(CODIGOSMANODEOBRA,MATCH($B532,'[8]INSUMOS MANO DE OBRA'!$B$7:$B$61,0)))</f>
        <v>MO033</v>
      </c>
      <c r="B532" s="434" t="s">
        <v>97</v>
      </c>
      <c r="C532" s="435"/>
      <c r="D532" s="66">
        <v>1</v>
      </c>
      <c r="E532" s="59">
        <f>IF(B532="","",(VLOOKUP($A532,INSUMOSMANODEOBRA,8,0)))</f>
        <v>94854</v>
      </c>
      <c r="F532" s="67">
        <v>8</v>
      </c>
      <c r="G532" s="64">
        <f>+IFERROR(D532*E532/F532,"")</f>
        <v>11856.75</v>
      </c>
    </row>
    <row r="533" spans="1:7">
      <c r="A533" s="62" t="str">
        <f>IF(B533="","",INDEX(CODIGOSMANODEOBRA,MATCH($B533,'[8]INSUMOS MANO DE OBRA'!$B$7:$B$61,0)))</f>
        <v>MO032</v>
      </c>
      <c r="B533" s="434" t="s">
        <v>96</v>
      </c>
      <c r="C533" s="435"/>
      <c r="D533" s="66">
        <v>3</v>
      </c>
      <c r="E533" s="59">
        <f>IF(B533="","",(VLOOKUP($A533,INSUMOSMANODEOBRA,8,0)))</f>
        <v>82126</v>
      </c>
      <c r="F533" s="67">
        <v>8</v>
      </c>
      <c r="G533" s="64">
        <f>+IFERROR(D533*E533/F533,"")</f>
        <v>30797.25</v>
      </c>
    </row>
    <row r="534" spans="1:7">
      <c r="A534" s="62"/>
      <c r="B534" s="434"/>
      <c r="C534" s="435"/>
      <c r="D534" s="66"/>
      <c r="E534" s="59"/>
      <c r="F534" s="65"/>
      <c r="G534" s="64" t="str">
        <f>+IFERROR(D534*E534/F534,"")</f>
        <v/>
      </c>
    </row>
    <row r="535" spans="1:7">
      <c r="A535" s="62" t="s">
        <v>91</v>
      </c>
      <c r="B535" s="434"/>
      <c r="C535" s="435"/>
      <c r="D535" s="66"/>
      <c r="E535" s="59" t="s">
        <v>91</v>
      </c>
      <c r="F535" s="65" t="str">
        <f>+IF(A535="","",IF(A535=0,"",IF(F534="","",F534)))</f>
        <v/>
      </c>
      <c r="G535" s="64" t="str">
        <f>+IFERROR(D535*E535/F535,"")</f>
        <v/>
      </c>
    </row>
    <row r="536" spans="1:7">
      <c r="A536" s="57"/>
      <c r="B536" s="43"/>
      <c r="C536" s="262"/>
      <c r="D536" s="262"/>
      <c r="E536" s="56"/>
      <c r="F536" s="63" t="s">
        <v>90</v>
      </c>
      <c r="G536" s="54">
        <f>+IF(SUM(G532:G535)=0,"",SUM(G532:G535))</f>
        <v>42654</v>
      </c>
    </row>
    <row r="537" spans="1:7">
      <c r="A537" s="263"/>
      <c r="B537" s="262"/>
      <c r="C537" s="53"/>
      <c r="D537" s="53"/>
      <c r="E537" s="53"/>
      <c r="F537" s="50"/>
      <c r="G537" s="44"/>
    </row>
    <row r="538" spans="1:7">
      <c r="A538" s="429" t="s">
        <v>95</v>
      </c>
      <c r="B538" s="429"/>
      <c r="C538" s="429"/>
      <c r="D538" s="429"/>
      <c r="E538" s="429"/>
      <c r="F538" s="429"/>
      <c r="G538" s="436"/>
    </row>
    <row r="539" spans="1:7">
      <c r="A539" s="264" t="s">
        <v>94</v>
      </c>
      <c r="B539" s="433" t="s">
        <v>13</v>
      </c>
      <c r="C539" s="433"/>
      <c r="D539" s="264" t="s">
        <v>2</v>
      </c>
      <c r="E539" s="264" t="s">
        <v>3</v>
      </c>
      <c r="F539" s="264" t="s">
        <v>93</v>
      </c>
      <c r="G539" s="264" t="s">
        <v>92</v>
      </c>
    </row>
    <row r="540" spans="1:7">
      <c r="A540" s="62" t="str">
        <f>IF(B540="","",INDEX(CODIGOSSERVICIOS,MATCH($B540,'[8]INSUMOS SERVICIOS'!$B$7:$B$21,0)))</f>
        <v/>
      </c>
      <c r="B540" s="434"/>
      <c r="C540" s="435"/>
      <c r="D540" s="61" t="str">
        <f>+IF(B540="","",(VLOOKUP($A540,INSUMOSSERVICIOS,3,0)))</f>
        <v/>
      </c>
      <c r="E540" s="60"/>
      <c r="F540" s="59" t="str">
        <f>IF(B540="","",(VLOOKUP($A540,INSUMOSSERVICIOS,4,0)))</f>
        <v/>
      </c>
      <c r="G540" s="58" t="str">
        <f>+IFERROR(E540*F540,"")</f>
        <v/>
      </c>
    </row>
    <row r="541" spans="1:7">
      <c r="A541" s="62" t="str">
        <f>IF(B541="","",INDEX(CODIGOSSERVICIOS,MATCH($B541,'[8]INSUMOS SERVICIOS'!$B$7:$B$21,0)))</f>
        <v/>
      </c>
      <c r="B541" s="434"/>
      <c r="C541" s="435"/>
      <c r="D541" s="61" t="str">
        <f>+IF(B541="","",(VLOOKUP($A541,INSUMOSSERVICIOS,3,0)))</f>
        <v/>
      </c>
      <c r="E541" s="60"/>
      <c r="F541" s="59" t="str">
        <f>IF(B541="","",(VLOOKUP($A541,INSUMOSSERVICIOS,4,0)))</f>
        <v/>
      </c>
      <c r="G541" s="58" t="str">
        <f>+IFERROR(E541*F541,"")</f>
        <v/>
      </c>
    </row>
    <row r="542" spans="1:7">
      <c r="A542" s="62" t="s">
        <v>91</v>
      </c>
      <c r="B542" s="434"/>
      <c r="C542" s="435"/>
      <c r="D542" s="61" t="str">
        <f>+IF(B542="","",(VLOOKUP($A542,INSUMOS_SERVICIOS,3,0)))</f>
        <v/>
      </c>
      <c r="E542" s="60"/>
      <c r="F542" s="59" t="str">
        <f>IF(B542="","",(VLOOKUP($A542,INSUMOS_SERVICIOS,4,0)))</f>
        <v/>
      </c>
      <c r="G542" s="58" t="str">
        <f>+IFERROR(E542*F542,"")</f>
        <v/>
      </c>
    </row>
    <row r="543" spans="1:7">
      <c r="A543" s="57"/>
      <c r="B543" s="43"/>
      <c r="C543" s="262"/>
      <c r="D543" s="262"/>
      <c r="E543" s="56"/>
      <c r="F543" s="55" t="s">
        <v>90</v>
      </c>
      <c r="G543" s="54" t="str">
        <f>+IF(SUM(G540:G542)=0,"",SUM(G540:G542))</f>
        <v/>
      </c>
    </row>
    <row r="544" spans="1:7">
      <c r="A544" s="263"/>
      <c r="B544" s="262"/>
      <c r="C544" s="53"/>
      <c r="D544" s="53"/>
      <c r="E544" s="53"/>
      <c r="F544" s="50"/>
      <c r="G544" s="44"/>
    </row>
    <row r="545" spans="1:7">
      <c r="A545" s="448" t="s">
        <v>89</v>
      </c>
      <c r="B545" s="448"/>
      <c r="C545" s="448"/>
      <c r="D545" s="448"/>
      <c r="E545" s="448"/>
      <c r="F545" s="448"/>
      <c r="G545" s="52">
        <f>IF(SUM(G515,G522,G528,G536,G543)=0,"",(ROUND(SUM(G515,G522,G528,G536,G543),0)))</f>
        <v>528344</v>
      </c>
    </row>
    <row r="546" spans="1:7">
      <c r="A546" s="44"/>
      <c r="B546" s="51"/>
      <c r="C546" s="51"/>
      <c r="D546" s="51"/>
      <c r="E546" s="51"/>
      <c r="F546" s="51"/>
      <c r="G546" s="50"/>
    </row>
    <row r="547" spans="1:7">
      <c r="A547" s="429" t="s">
        <v>88</v>
      </c>
      <c r="B547" s="429"/>
      <c r="C547" s="429"/>
      <c r="D547" s="429"/>
      <c r="E547" s="429"/>
      <c r="F547" s="429"/>
      <c r="G547" s="429"/>
    </row>
    <row r="548" spans="1:7">
      <c r="A548" s="262"/>
      <c r="B548" s="262"/>
      <c r="C548" s="262"/>
      <c r="D548" s="262"/>
      <c r="E548" s="262"/>
      <c r="F548" s="262"/>
      <c r="G548" s="262"/>
    </row>
    <row r="549" spans="1:7">
      <c r="A549" s="443" t="s">
        <v>13</v>
      </c>
      <c r="B549" s="443"/>
      <c r="C549" s="443"/>
      <c r="D549" s="443"/>
      <c r="E549" s="443"/>
      <c r="F549" s="49" t="s">
        <v>87</v>
      </c>
      <c r="G549" s="49" t="s">
        <v>86</v>
      </c>
    </row>
    <row r="550" spans="1:7">
      <c r="A550" s="444" t="s">
        <v>85</v>
      </c>
      <c r="B550" s="444"/>
      <c r="C550" s="444"/>
      <c r="D550" s="444"/>
      <c r="E550" s="444"/>
      <c r="F550" s="48">
        <f>[8]AIU!$I$45</f>
        <v>0.2407</v>
      </c>
      <c r="G550" s="47">
        <f>+IFERROR(G545*F550,"")</f>
        <v>127172.4008</v>
      </c>
    </row>
    <row r="551" spans="1:7">
      <c r="A551" s="444" t="s">
        <v>84</v>
      </c>
      <c r="B551" s="444"/>
      <c r="C551" s="444"/>
      <c r="D551" s="444"/>
      <c r="E551" s="444"/>
      <c r="F551" s="48" t="str">
        <f>IF([8]AIU!$I$46=0,"",[8]AIU!$I$46)</f>
        <v/>
      </c>
      <c r="G551" s="47" t="str">
        <f>+IFERROR(G545*F551,"")</f>
        <v/>
      </c>
    </row>
    <row r="552" spans="1:7">
      <c r="A552" s="444" t="s">
        <v>83</v>
      </c>
      <c r="B552" s="444"/>
      <c r="C552" s="444"/>
      <c r="D552" s="444"/>
      <c r="E552" s="444"/>
      <c r="F552" s="48">
        <f>IF([8]AIU!$I$47=0,"",[8]AIU!$I$47)</f>
        <v>0.05</v>
      </c>
      <c r="G552" s="47">
        <f>+IFERROR(G545*F552,"")</f>
        <v>26417.200000000001</v>
      </c>
    </row>
    <row r="553" spans="1:7">
      <c r="A553" s="445" t="s">
        <v>82</v>
      </c>
      <c r="B553" s="446"/>
      <c r="C553" s="446"/>
      <c r="D553" s="446"/>
      <c r="E553" s="446"/>
      <c r="F553" s="46">
        <f>IF(SUM(F550:F552)=0,"",SUM(F550:F552))</f>
        <v>0.29070000000000001</v>
      </c>
      <c r="G553" s="45">
        <f>IF(SUM(G550:G552)=0,"",ROUND(SUM(G550:G552),0))</f>
        <v>153590</v>
      </c>
    </row>
    <row r="554" spans="1:7">
      <c r="A554" s="44"/>
      <c r="B554" s="43"/>
      <c r="C554" s="43"/>
      <c r="D554" s="43"/>
      <c r="E554" s="447"/>
      <c r="F554" s="447"/>
      <c r="G554" s="42"/>
    </row>
    <row r="555" spans="1:7">
      <c r="A555" s="449" t="s">
        <v>81</v>
      </c>
      <c r="B555" s="450"/>
      <c r="C555" s="450"/>
      <c r="D555" s="450"/>
      <c r="E555" s="450"/>
      <c r="F555" s="450"/>
      <c r="G555" s="41">
        <f>+IFERROR(ROUND(G545+G553,0),"")</f>
        <v>681934</v>
      </c>
    </row>
    <row r="556" spans="1:7">
      <c r="A556" s="38"/>
      <c r="B556" s="38"/>
      <c r="C556" s="38"/>
      <c r="D556" s="38"/>
      <c r="E556" s="39"/>
      <c r="F556" s="39"/>
      <c r="G556" s="36"/>
    </row>
    <row r="557" spans="1:7">
      <c r="A557" s="38"/>
      <c r="B557" s="37"/>
      <c r="C557" s="39"/>
      <c r="D557" s="39"/>
      <c r="E557" s="39"/>
      <c r="F557" s="39"/>
      <c r="G557" s="39"/>
    </row>
    <row r="558" spans="1:7">
      <c r="A558" s="38"/>
      <c r="B558" s="37" t="s">
        <v>80</v>
      </c>
      <c r="C558" s="39"/>
      <c r="D558" s="39"/>
      <c r="E558" s="39"/>
      <c r="F558" s="39"/>
      <c r="G558" s="39"/>
    </row>
    <row r="559" spans="1:7">
      <c r="A559" s="38"/>
      <c r="B559" s="37"/>
      <c r="C559" s="39"/>
      <c r="D559" s="40"/>
      <c r="E559" s="40"/>
      <c r="F559" s="40"/>
      <c r="G559" s="39"/>
    </row>
    <row r="560" spans="1:7">
      <c r="A560" s="38"/>
      <c r="B560" s="37"/>
      <c r="C560" s="36"/>
      <c r="D560" s="365" t="s">
        <v>79</v>
      </c>
      <c r="E560" s="365"/>
      <c r="F560" s="365"/>
      <c r="G560" s="36"/>
    </row>
    <row r="562" spans="1:7" ht="18.75">
      <c r="A562" s="327" t="str">
        <f>'[8]DATOS INICIALES'!$B$1</f>
        <v>DEPARTAMENTO DE ANTIOQUIA</v>
      </c>
      <c r="B562" s="328"/>
      <c r="C562" s="328"/>
      <c r="D562" s="328"/>
      <c r="E562" s="328"/>
      <c r="F562" s="329" t="s">
        <v>91</v>
      </c>
      <c r="G562" s="329"/>
    </row>
    <row r="563" spans="1:7" ht="15.75">
      <c r="A563" s="330" t="str">
        <f>'[8]DATOS INICIALES'!$B$2</f>
        <v>MUNICIPIO DE DABEIBA</v>
      </c>
      <c r="B563" s="331"/>
      <c r="C563" s="331"/>
      <c r="D563" s="331"/>
      <c r="E563" s="331"/>
      <c r="F563" s="329"/>
      <c r="G563" s="329"/>
    </row>
    <row r="564" spans="1:7">
      <c r="A564" s="332" t="str">
        <f>'[8]DATOS INICIALES'!$B$3</f>
        <v xml:space="preserve">CONSTRUCCION DE MUROS DE CONTENCION Y  GAVIONES PARA MITIGACION DE RIESGO EN LA VIA QUE CONDUCE AL BARRIO LA ARENERA EN EL MUNICIPIO DE DABEIBA ANTIOQUIA </v>
      </c>
      <c r="B564" s="333"/>
      <c r="C564" s="333"/>
      <c r="D564" s="333"/>
      <c r="E564" s="333"/>
      <c r="F564" s="329"/>
      <c r="G564" s="329"/>
    </row>
    <row r="565" spans="1:7">
      <c r="A565" s="334"/>
      <c r="B565" s="334"/>
      <c r="C565" s="334"/>
      <c r="D565" s="334"/>
      <c r="E565" s="432"/>
      <c r="F565" s="329"/>
      <c r="G565" s="329"/>
    </row>
    <row r="566" spans="1:7">
      <c r="A566" s="335" t="s">
        <v>121</v>
      </c>
      <c r="B566" s="336"/>
      <c r="C566" s="336"/>
      <c r="D566" s="336"/>
      <c r="E566" s="336"/>
      <c r="F566" s="329"/>
      <c r="G566" s="329"/>
    </row>
    <row r="567" spans="1:7">
      <c r="A567" s="334"/>
      <c r="B567" s="334"/>
      <c r="C567" s="334"/>
      <c r="D567" s="334"/>
      <c r="E567" s="334"/>
      <c r="F567" s="425"/>
      <c r="G567" s="425"/>
    </row>
    <row r="568" spans="1:7">
      <c r="A568" s="88" t="s">
        <v>0</v>
      </c>
      <c r="B568" s="337" t="s">
        <v>13</v>
      </c>
      <c r="C568" s="338"/>
      <c r="D568" s="339"/>
      <c r="E568" s="87" t="s">
        <v>2</v>
      </c>
      <c r="F568" s="86" t="s">
        <v>3</v>
      </c>
      <c r="G568" s="86" t="s">
        <v>120</v>
      </c>
    </row>
    <row r="569" spans="1:7">
      <c r="A569" s="85" t="s">
        <v>126</v>
      </c>
      <c r="B569" s="426" t="str">
        <f>+IFERROR(VLOOKUP($A569,INSUMOSMATERIALES,2,0),"")</f>
        <v>MORTERO 1:3 EN OBRA (PEGA)</v>
      </c>
      <c r="C569" s="427"/>
      <c r="D569" s="428"/>
      <c r="E569" s="84" t="str">
        <f>+IFERROR(VLOOKUP($A569,INSUMOSMATERIALES,3,0),"")</f>
        <v>M3</v>
      </c>
      <c r="F569" s="84" t="s">
        <v>118</v>
      </c>
      <c r="G569" s="83">
        <f>IF(G617=0,"",G607)</f>
        <v>528344</v>
      </c>
    </row>
    <row r="570" spans="1:7">
      <c r="A570" s="38"/>
      <c r="B570" s="38"/>
      <c r="C570" s="38"/>
      <c r="D570" s="38"/>
      <c r="E570" s="39"/>
      <c r="F570" s="39"/>
      <c r="G570" s="36"/>
    </row>
    <row r="571" spans="1:7">
      <c r="A571" s="429" t="s">
        <v>117</v>
      </c>
      <c r="B571" s="429"/>
      <c r="C571" s="429"/>
      <c r="D571" s="429"/>
      <c r="E571" s="429"/>
      <c r="F571" s="429"/>
      <c r="G571" s="429"/>
    </row>
    <row r="572" spans="1:7">
      <c r="A572" s="262"/>
      <c r="B572" s="262"/>
      <c r="C572" s="262"/>
      <c r="D572" s="262"/>
      <c r="E572" s="262"/>
      <c r="F572" s="262"/>
      <c r="G572" s="262"/>
    </row>
    <row r="573" spans="1:7">
      <c r="A573" s="430" t="s">
        <v>116</v>
      </c>
      <c r="B573" s="430"/>
      <c r="C573" s="430"/>
      <c r="D573" s="430"/>
      <c r="E573" s="430"/>
      <c r="F573" s="430"/>
      <c r="G573" s="431"/>
    </row>
    <row r="574" spans="1:7">
      <c r="A574" s="264" t="s">
        <v>94</v>
      </c>
      <c r="B574" s="437" t="s">
        <v>13</v>
      </c>
      <c r="C574" s="438"/>
      <c r="D574" s="264" t="s">
        <v>2</v>
      </c>
      <c r="E574" s="264" t="s">
        <v>106</v>
      </c>
      <c r="F574" s="264" t="s">
        <v>98</v>
      </c>
      <c r="G574" s="264" t="s">
        <v>92</v>
      </c>
    </row>
    <row r="575" spans="1:7">
      <c r="A575" s="62" t="str">
        <f>IF(B575="","",INDEX(CODIGOEQUIPOS,MATCH($B575,'[8]INSUMOS EQUIPOS'!$B$7:$B$39,0)))</f>
        <v>EQ004</v>
      </c>
      <c r="B575" s="439" t="s">
        <v>115</v>
      </c>
      <c r="C575" s="440"/>
      <c r="D575" s="80" t="str">
        <f>IF(B575="","",(VLOOKUP($A575,INSUMOSEQUIPOS,3,0)))</f>
        <v>DÍA</v>
      </c>
      <c r="E575" s="70">
        <f>IF(B575="","",(VLOOKUP($A575,INSUMOSEQUIPOS,4,0)))</f>
        <v>62000</v>
      </c>
      <c r="F575" s="82">
        <v>8</v>
      </c>
      <c r="G575" s="58">
        <f>+IFERROR(E575/F575,"")</f>
        <v>7750</v>
      </c>
    </row>
    <row r="576" spans="1:7">
      <c r="A576" s="81" t="str">
        <f>+IF(G598="","","EQ001")</f>
        <v>EQ001</v>
      </c>
      <c r="B576" s="441" t="str">
        <f>+IF($A576="","",IFERROR(VLOOKUP($A576,INSUMOSEQUIPOS,2,0),""))</f>
        <v>HERRAMIENTA MENOR (10% DE LA MANO DE OBRA)</v>
      </c>
      <c r="C576" s="442"/>
      <c r="D576" s="80" t="str">
        <f>+IF($A576="","",IFERROR(VLOOKUP($A576,INSUMOSEQUIPOS,3,0),""))</f>
        <v>%</v>
      </c>
      <c r="E576" s="79">
        <f>+IF($A576="","",IFERROR(VLOOKUP($A576,INSUMOSEQUIPOS,4,0),""))</f>
        <v>0.1</v>
      </c>
      <c r="F576" s="78">
        <f>+IF(G598=0,"",G598)</f>
        <v>42654</v>
      </c>
      <c r="G576" s="58">
        <f>+IFERROR(E576*F576,"")</f>
        <v>4265.4000000000005</v>
      </c>
    </row>
    <row r="577" spans="1:7">
      <c r="A577" s="57"/>
      <c r="B577" s="43"/>
      <c r="C577" s="262"/>
      <c r="D577" s="262"/>
      <c r="E577" s="56"/>
      <c r="F577" s="63" t="s">
        <v>90</v>
      </c>
      <c r="G577" s="54">
        <f>+IF(SUM(G575:G576)=0,"",SUM(G575:G576))</f>
        <v>12015.400000000001</v>
      </c>
    </row>
    <row r="578" spans="1:7">
      <c r="A578" s="43"/>
      <c r="B578" s="262"/>
      <c r="C578" s="262"/>
      <c r="D578" s="56"/>
      <c r="E578" s="77"/>
      <c r="F578" s="50"/>
      <c r="G578" s="57"/>
    </row>
    <row r="579" spans="1:7">
      <c r="A579" s="429" t="s">
        <v>114</v>
      </c>
      <c r="B579" s="429"/>
      <c r="C579" s="429"/>
      <c r="D579" s="429"/>
      <c r="E579" s="429"/>
      <c r="F579" s="429"/>
      <c r="G579" s="436"/>
    </row>
    <row r="580" spans="1:7">
      <c r="A580" s="264" t="s">
        <v>94</v>
      </c>
      <c r="B580" s="76" t="s">
        <v>13</v>
      </c>
      <c r="C580" s="68" t="s">
        <v>2</v>
      </c>
      <c r="D580" s="68" t="s">
        <v>3</v>
      </c>
      <c r="E580" s="68" t="s">
        <v>113</v>
      </c>
      <c r="F580" s="68" t="s">
        <v>93</v>
      </c>
      <c r="G580" s="68" t="s">
        <v>92</v>
      </c>
    </row>
    <row r="581" spans="1:7" ht="22.5">
      <c r="A581" s="62" t="str">
        <f>IF(B581="","",INDEX(CODIGOMATERIALES,MATCH($B581,'[8]INSUMOS MATERIALES'!$B$7:$B$51,0)))</f>
        <v>MA020</v>
      </c>
      <c r="B581" s="73" t="s">
        <v>112</v>
      </c>
      <c r="C581" s="61" t="str">
        <f>IF(B581="","",(VLOOKUP($A581,INSUMOSMATERIALES,3,0)))</f>
        <v>SC</v>
      </c>
      <c r="D581" s="67">
        <v>9.08</v>
      </c>
      <c r="E581" s="75">
        <v>0.05</v>
      </c>
      <c r="F581" s="59">
        <f>IF(B581="","",(VLOOKUP($A581,INSUMOSMATERIALES,4,0)))</f>
        <v>38000</v>
      </c>
      <c r="G581" s="58">
        <f>+IFERROR(F581*D581*(1+E581),"")</f>
        <v>362292</v>
      </c>
    </row>
    <row r="582" spans="1:7">
      <c r="A582" s="62" t="str">
        <f>IF(B582="","",INDEX(CODIGOMATERIALES,MATCH($B582,'[8]INSUMOS MATERIALES'!$B$7:$B$51,0)))</f>
        <v>MA021</v>
      </c>
      <c r="B582" s="73" t="s">
        <v>125</v>
      </c>
      <c r="C582" s="61" t="str">
        <f>IF(B582="","",(VLOOKUP($A582,INSUMOSMATERIALES,3,0)))</f>
        <v>M3</v>
      </c>
      <c r="D582" s="67">
        <v>1.0900000000000001</v>
      </c>
      <c r="E582" s="75">
        <v>0.05</v>
      </c>
      <c r="F582" s="59">
        <f>IF(B582="","",(VLOOKUP($A582,INSUMOSMATERIALES,4,0)))</f>
        <v>50000</v>
      </c>
      <c r="G582" s="58">
        <f>+IFERROR(F582*D582*(1+E582),"")</f>
        <v>57225.000000000007</v>
      </c>
    </row>
    <row r="583" spans="1:7">
      <c r="A583" s="62" t="str">
        <f>IF(B583="","",INDEX(CODIGOMATERIALES,MATCH($B583,'[8]INSUMOS MATERIALES'!$B$7:$B$51,0)))</f>
        <v>MA025</v>
      </c>
      <c r="B583" s="73" t="s">
        <v>65</v>
      </c>
      <c r="C583" s="61" t="str">
        <f>IF(B583="","",(VLOOKUP($A583,INSUMOSMATERIALES,3,0)))</f>
        <v>LT</v>
      </c>
      <c r="D583" s="67">
        <v>185</v>
      </c>
      <c r="E583" s="75">
        <v>0.1</v>
      </c>
      <c r="F583" s="59">
        <f>IF(B583="","",(VLOOKUP($A583,INSUMOSMATERIALES,4,0)))</f>
        <v>50</v>
      </c>
      <c r="G583" s="58">
        <f>+IFERROR(F583*D583*(1+E583),"")</f>
        <v>10175</v>
      </c>
    </row>
    <row r="584" spans="1:7">
      <c r="A584" s="57"/>
      <c r="B584" s="74"/>
      <c r="C584" s="262"/>
      <c r="D584" s="262"/>
      <c r="E584" s="56"/>
      <c r="F584" s="63" t="s">
        <v>90</v>
      </c>
      <c r="G584" s="54">
        <f>+IF(SUM(G581:G583)=0,"",SUM(G581:G583))</f>
        <v>429692</v>
      </c>
    </row>
    <row r="585" spans="1:7">
      <c r="A585" s="43"/>
      <c r="B585" s="262"/>
      <c r="C585" s="262"/>
      <c r="D585" s="56"/>
      <c r="E585" s="51"/>
      <c r="F585" s="50"/>
      <c r="G585" s="57"/>
    </row>
    <row r="586" spans="1:7">
      <c r="A586" s="429" t="s">
        <v>110</v>
      </c>
      <c r="B586" s="429"/>
      <c r="C586" s="429"/>
      <c r="D586" s="429"/>
      <c r="E586" s="429"/>
      <c r="F586" s="429"/>
      <c r="G586" s="429"/>
    </row>
    <row r="587" spans="1:7">
      <c r="A587" s="264" t="s">
        <v>94</v>
      </c>
      <c r="B587" s="264" t="s">
        <v>13</v>
      </c>
      <c r="C587" s="264" t="s">
        <v>109</v>
      </c>
      <c r="D587" s="264" t="s">
        <v>108</v>
      </c>
      <c r="E587" s="68" t="s">
        <v>107</v>
      </c>
      <c r="F587" s="68" t="s">
        <v>106</v>
      </c>
      <c r="G587" s="68" t="s">
        <v>92</v>
      </c>
    </row>
    <row r="588" spans="1:7" ht="34.15" customHeight="1">
      <c r="A588" s="62" t="str">
        <f>IF(B588="","",INDEX(CODIGOTRANSPORTES,MATCH(B588,'[8]INSUMOS TRANSPORTES'!$B$7:$B$13,0)))</f>
        <v>TR002</v>
      </c>
      <c r="B588" s="73" t="s">
        <v>105</v>
      </c>
      <c r="C588" s="72" t="s">
        <v>104</v>
      </c>
      <c r="D588" s="67">
        <f>(D582)*1.05</f>
        <v>1.1445000000000001</v>
      </c>
      <c r="E588" s="71">
        <f>+IF(C588=0,"",IF(C588="INSUMOS",'[8]DATOS INICIALES'!$B$24,IF(C588="PLAYA",'[8]DATOS INICIALES'!$B$21,IF(C588="TIERRA",'[8]DATOS INICIALES'!$B$19,IF(C588="ESCOMBROS",'[8]DATOS INICIALES'!$B$20,IF(C588="ASFALTO",'[8]DATOS INICIALES'!$B$25,IF(C588="GRANULAR",'[8]DATOS INICIALES'!B604)))))))</f>
        <v>10</v>
      </c>
      <c r="F588" s="70">
        <f>+IF(B588="","",(VLOOKUP($A588,INSUMOSTRANSPORTES,4,0)))</f>
        <v>3000</v>
      </c>
      <c r="G588" s="58">
        <f>+IFERROR(D588*E588*F588,"")</f>
        <v>34335</v>
      </c>
    </row>
    <row r="589" spans="1:7" ht="22.5">
      <c r="A589" s="62" t="str">
        <f>IF(B589="","",INDEX(CODIGOTRANSPORTES,MATCH(B589,'[8]INSUMOS TRANSPORTES'!$B$7:$B$26,0)))</f>
        <v>TR007</v>
      </c>
      <c r="B589" s="73" t="s">
        <v>103</v>
      </c>
      <c r="C589" s="72" t="s">
        <v>102</v>
      </c>
      <c r="D589" s="67">
        <f>(50*D581)/1000</f>
        <v>0.45400000000000001</v>
      </c>
      <c r="E589" s="71">
        <f>+IF(C589=0,"",IF(C589="INSUMOS",'[8]DATOS INICIALES'!$B$24,IF(C589="PLAYA",'[8]DATOS INICIALES'!$B$21,IF(C589="TIERRA",'[8]DATOS INICIALES'!$B$19,IF(C589="ESCOMBROS",'[8]DATOS INICIALES'!$B$20,IF(C589="ASFALTO",'[8]DATOS INICIALES'!$B$25,IF(C589="GRANULAR",'[8]DATOS INICIALES'!B605)))))))</f>
        <v>5</v>
      </c>
      <c r="F589" s="70">
        <f>+IF(B589="","",(VLOOKUP($A589,INSUMOSTRANSPORTES,4,0)))</f>
        <v>4250</v>
      </c>
      <c r="G589" s="58">
        <f>+IFERROR(D589*E589*F589,"")</f>
        <v>9647.5</v>
      </c>
    </row>
    <row r="590" spans="1:7">
      <c r="A590" s="57"/>
      <c r="B590" s="69"/>
      <c r="C590" s="262"/>
      <c r="D590" s="262"/>
      <c r="E590" s="56"/>
      <c r="F590" s="63" t="s">
        <v>90</v>
      </c>
      <c r="G590" s="54">
        <f>+IF(SUM(G588:G589)=0,"",SUM(G588:G589))</f>
        <v>43982.5</v>
      </c>
    </row>
    <row r="591" spans="1:7">
      <c r="A591" s="262"/>
      <c r="B591" s="262"/>
      <c r="C591" s="262"/>
      <c r="D591" s="56"/>
      <c r="E591" s="51"/>
      <c r="F591" s="50"/>
      <c r="G591" s="57"/>
    </row>
    <row r="592" spans="1:7">
      <c r="A592" s="429" t="s">
        <v>101</v>
      </c>
      <c r="B592" s="429"/>
      <c r="C592" s="429"/>
      <c r="D592" s="429"/>
      <c r="E592" s="429"/>
      <c r="F592" s="429"/>
      <c r="G592" s="436"/>
    </row>
    <row r="593" spans="1:7">
      <c r="A593" s="264" t="s">
        <v>94</v>
      </c>
      <c r="B593" s="433" t="s">
        <v>100</v>
      </c>
      <c r="C593" s="433"/>
      <c r="D593" s="68" t="s">
        <v>3</v>
      </c>
      <c r="E593" s="68" t="s">
        <v>99</v>
      </c>
      <c r="F593" s="68" t="s">
        <v>98</v>
      </c>
      <c r="G593" s="68" t="s">
        <v>92</v>
      </c>
    </row>
    <row r="594" spans="1:7">
      <c r="A594" s="62" t="str">
        <f>IF(B594="","",INDEX(CODIGOSMANODEOBRA,MATCH($B594,'[8]INSUMOS MANO DE OBRA'!$B$7:$B$61,0)))</f>
        <v>MO033</v>
      </c>
      <c r="B594" s="434" t="s">
        <v>97</v>
      </c>
      <c r="C594" s="435"/>
      <c r="D594" s="66">
        <v>1</v>
      </c>
      <c r="E594" s="59">
        <f>IF(B594="","",(VLOOKUP($A594,INSUMOSMANODEOBRA,8,0)))</f>
        <v>94854</v>
      </c>
      <c r="F594" s="67">
        <v>8</v>
      </c>
      <c r="G594" s="64">
        <f>+IFERROR(D594*E594/F594,"")</f>
        <v>11856.75</v>
      </c>
    </row>
    <row r="595" spans="1:7">
      <c r="A595" s="62" t="str">
        <f>IF(B595="","",INDEX(CODIGOSMANODEOBRA,MATCH($B595,'[8]INSUMOS MANO DE OBRA'!$B$7:$B$61,0)))</f>
        <v>MO032</v>
      </c>
      <c r="B595" s="434" t="s">
        <v>96</v>
      </c>
      <c r="C595" s="435"/>
      <c r="D595" s="66">
        <v>3</v>
      </c>
      <c r="E595" s="59">
        <f>IF(B595="","",(VLOOKUP($A595,INSUMOSMANODEOBRA,8,0)))</f>
        <v>82126</v>
      </c>
      <c r="F595" s="67">
        <v>8</v>
      </c>
      <c r="G595" s="64">
        <f>+IFERROR(D595*E595/F595,"")</f>
        <v>30797.25</v>
      </c>
    </row>
    <row r="596" spans="1:7">
      <c r="A596" s="62"/>
      <c r="B596" s="434"/>
      <c r="C596" s="435"/>
      <c r="D596" s="66"/>
      <c r="E596" s="59"/>
      <c r="F596" s="65"/>
      <c r="G596" s="64" t="str">
        <f>+IFERROR(D596*E596/F596,"")</f>
        <v/>
      </c>
    </row>
    <row r="597" spans="1:7">
      <c r="A597" s="62" t="s">
        <v>91</v>
      </c>
      <c r="B597" s="434"/>
      <c r="C597" s="435"/>
      <c r="D597" s="66"/>
      <c r="E597" s="59" t="s">
        <v>91</v>
      </c>
      <c r="F597" s="65" t="str">
        <f>+IF(A597="","",IF(A597=0,"",IF(F596="","",F596)))</f>
        <v/>
      </c>
      <c r="G597" s="64" t="str">
        <f>+IFERROR(D597*E597/F597,"")</f>
        <v/>
      </c>
    </row>
    <row r="598" spans="1:7">
      <c r="A598" s="57"/>
      <c r="B598" s="43"/>
      <c r="C598" s="262"/>
      <c r="D598" s="262"/>
      <c r="E598" s="56"/>
      <c r="F598" s="63" t="s">
        <v>90</v>
      </c>
      <c r="G598" s="54">
        <f>+IF(SUM(G594:G597)=0,"",SUM(G594:G597))</f>
        <v>42654</v>
      </c>
    </row>
    <row r="599" spans="1:7">
      <c r="A599" s="263"/>
      <c r="B599" s="262"/>
      <c r="C599" s="53"/>
      <c r="D599" s="53"/>
      <c r="E599" s="53"/>
      <c r="F599" s="50"/>
      <c r="G599" s="44"/>
    </row>
    <row r="600" spans="1:7">
      <c r="A600" s="429" t="s">
        <v>95</v>
      </c>
      <c r="B600" s="429"/>
      <c r="C600" s="429"/>
      <c r="D600" s="429"/>
      <c r="E600" s="429"/>
      <c r="F600" s="429"/>
      <c r="G600" s="436"/>
    </row>
    <row r="601" spans="1:7">
      <c r="A601" s="264" t="s">
        <v>94</v>
      </c>
      <c r="B601" s="433" t="s">
        <v>13</v>
      </c>
      <c r="C601" s="433"/>
      <c r="D601" s="264" t="s">
        <v>2</v>
      </c>
      <c r="E601" s="264" t="s">
        <v>3</v>
      </c>
      <c r="F601" s="264" t="s">
        <v>93</v>
      </c>
      <c r="G601" s="264" t="s">
        <v>92</v>
      </c>
    </row>
    <row r="602" spans="1:7">
      <c r="A602" s="62" t="str">
        <f>IF(B602="","",INDEX(CODIGOSSERVICIOS,MATCH($B602,'[8]INSUMOS SERVICIOS'!$B$7:$B$21,0)))</f>
        <v/>
      </c>
      <c r="B602" s="434"/>
      <c r="C602" s="435"/>
      <c r="D602" s="61" t="str">
        <f>+IF(B602="","",(VLOOKUP($A602,INSUMOSSERVICIOS,3,0)))</f>
        <v/>
      </c>
      <c r="E602" s="60"/>
      <c r="F602" s="59" t="str">
        <f>IF(B602="","",(VLOOKUP($A602,INSUMOSSERVICIOS,4,0)))</f>
        <v/>
      </c>
      <c r="G602" s="58" t="str">
        <f>+IFERROR(E602*F602,"")</f>
        <v/>
      </c>
    </row>
    <row r="603" spans="1:7">
      <c r="A603" s="62" t="str">
        <f>IF(B603="","",INDEX(CODIGOSSERVICIOS,MATCH($B603,'[8]INSUMOS SERVICIOS'!$B$7:$B$21,0)))</f>
        <v/>
      </c>
      <c r="B603" s="434"/>
      <c r="C603" s="435"/>
      <c r="D603" s="61" t="str">
        <f>+IF(B603="","",(VLOOKUP($A603,INSUMOSSERVICIOS,3,0)))</f>
        <v/>
      </c>
      <c r="E603" s="60"/>
      <c r="F603" s="59" t="str">
        <f>IF(B603="","",(VLOOKUP($A603,INSUMOSSERVICIOS,4,0)))</f>
        <v/>
      </c>
      <c r="G603" s="58" t="str">
        <f>+IFERROR(E603*F603,"")</f>
        <v/>
      </c>
    </row>
    <row r="604" spans="1:7">
      <c r="A604" s="62" t="s">
        <v>91</v>
      </c>
      <c r="B604" s="434"/>
      <c r="C604" s="435"/>
      <c r="D604" s="61" t="str">
        <f>+IF(B604="","",(VLOOKUP($A604,INSUMOS_SERVICIOS,3,0)))</f>
        <v/>
      </c>
      <c r="E604" s="60"/>
      <c r="F604" s="59" t="str">
        <f>IF(B604="","",(VLOOKUP($A604,INSUMOS_SERVICIOS,4,0)))</f>
        <v/>
      </c>
      <c r="G604" s="58" t="str">
        <f>+IFERROR(E604*F604,"")</f>
        <v/>
      </c>
    </row>
    <row r="605" spans="1:7">
      <c r="A605" s="57"/>
      <c r="B605" s="43"/>
      <c r="C605" s="262"/>
      <c r="D605" s="262"/>
      <c r="E605" s="56"/>
      <c r="F605" s="55" t="s">
        <v>90</v>
      </c>
      <c r="G605" s="54" t="str">
        <f>+IF(SUM(G602:G604)=0,"",SUM(G602:G604))</f>
        <v/>
      </c>
    </row>
    <row r="606" spans="1:7">
      <c r="A606" s="263"/>
      <c r="B606" s="262"/>
      <c r="C606" s="53"/>
      <c r="D606" s="53"/>
      <c r="E606" s="53"/>
      <c r="F606" s="50"/>
      <c r="G606" s="44"/>
    </row>
    <row r="607" spans="1:7">
      <c r="A607" s="448" t="s">
        <v>89</v>
      </c>
      <c r="B607" s="448"/>
      <c r="C607" s="448"/>
      <c r="D607" s="448"/>
      <c r="E607" s="448"/>
      <c r="F607" s="448"/>
      <c r="G607" s="52">
        <f>IF(SUM(G577,G584,G590,G598,G605)=0,"",(ROUND(SUM(G577,G584,G590,G598,G605),0)))</f>
        <v>528344</v>
      </c>
    </row>
    <row r="608" spans="1:7">
      <c r="A608" s="44"/>
      <c r="B608" s="51"/>
      <c r="C608" s="51"/>
      <c r="D608" s="51"/>
      <c r="E608" s="51"/>
      <c r="F608" s="51"/>
      <c r="G608" s="50"/>
    </row>
    <row r="609" spans="1:7">
      <c r="A609" s="429" t="s">
        <v>88</v>
      </c>
      <c r="B609" s="429"/>
      <c r="C609" s="429"/>
      <c r="D609" s="429"/>
      <c r="E609" s="429"/>
      <c r="F609" s="429"/>
      <c r="G609" s="429"/>
    </row>
    <row r="610" spans="1:7">
      <c r="A610" s="262"/>
      <c r="B610" s="262"/>
      <c r="C610" s="262"/>
      <c r="D610" s="262"/>
      <c r="E610" s="262"/>
      <c r="F610" s="262"/>
      <c r="G610" s="262"/>
    </row>
    <row r="611" spans="1:7">
      <c r="A611" s="443" t="s">
        <v>13</v>
      </c>
      <c r="B611" s="443"/>
      <c r="C611" s="443"/>
      <c r="D611" s="443"/>
      <c r="E611" s="443"/>
      <c r="F611" s="49" t="s">
        <v>87</v>
      </c>
      <c r="G611" s="49" t="s">
        <v>86</v>
      </c>
    </row>
    <row r="612" spans="1:7">
      <c r="A612" s="444" t="s">
        <v>85</v>
      </c>
      <c r="B612" s="444"/>
      <c r="C612" s="444"/>
      <c r="D612" s="444"/>
      <c r="E612" s="444"/>
      <c r="F612" s="48">
        <f>[8]AIU!$I$45</f>
        <v>0.2407</v>
      </c>
      <c r="G612" s="47">
        <f>+IFERROR(G607*F612,"")</f>
        <v>127172.4008</v>
      </c>
    </row>
    <row r="613" spans="1:7">
      <c r="A613" s="444" t="s">
        <v>84</v>
      </c>
      <c r="B613" s="444"/>
      <c r="C613" s="444"/>
      <c r="D613" s="444"/>
      <c r="E613" s="444"/>
      <c r="F613" s="48" t="str">
        <f>IF([8]AIU!$I$46=0,"",[8]AIU!$I$46)</f>
        <v/>
      </c>
      <c r="G613" s="47" t="str">
        <f>+IFERROR(G607*F613,"")</f>
        <v/>
      </c>
    </row>
    <row r="614" spans="1:7">
      <c r="A614" s="444" t="s">
        <v>83</v>
      </c>
      <c r="B614" s="444"/>
      <c r="C614" s="444"/>
      <c r="D614" s="444"/>
      <c r="E614" s="444"/>
      <c r="F614" s="48">
        <f>IF([8]AIU!$I$47=0,"",[8]AIU!$I$47)</f>
        <v>0.05</v>
      </c>
      <c r="G614" s="47">
        <f>+IFERROR(G607*F614,"")</f>
        <v>26417.200000000001</v>
      </c>
    </row>
    <row r="615" spans="1:7">
      <c r="A615" s="445" t="s">
        <v>82</v>
      </c>
      <c r="B615" s="446"/>
      <c r="C615" s="446"/>
      <c r="D615" s="446"/>
      <c r="E615" s="446"/>
      <c r="F615" s="46">
        <f>IF(SUM(F612:F614)=0,"",SUM(F612:F614))</f>
        <v>0.29070000000000001</v>
      </c>
      <c r="G615" s="45">
        <f>IF(SUM(G612:G614)=0,"",ROUND(SUM(G612:G614),0))</f>
        <v>153590</v>
      </c>
    </row>
    <row r="616" spans="1:7">
      <c r="A616" s="44"/>
      <c r="B616" s="43"/>
      <c r="C616" s="43"/>
      <c r="D616" s="43"/>
      <c r="E616" s="447"/>
      <c r="F616" s="447"/>
      <c r="G616" s="42"/>
    </row>
    <row r="617" spans="1:7">
      <c r="A617" s="449" t="s">
        <v>81</v>
      </c>
      <c r="B617" s="450"/>
      <c r="C617" s="450"/>
      <c r="D617" s="450"/>
      <c r="E617" s="450"/>
      <c r="F617" s="450"/>
      <c r="G617" s="41">
        <f>+IFERROR(ROUND(G607+G615,0),"")</f>
        <v>681934</v>
      </c>
    </row>
    <row r="618" spans="1:7">
      <c r="A618" s="38"/>
      <c r="B618" s="38"/>
      <c r="C618" s="38"/>
      <c r="D618" s="38"/>
      <c r="E618" s="39"/>
      <c r="F618" s="39"/>
      <c r="G618" s="36"/>
    </row>
    <row r="619" spans="1:7">
      <c r="A619" s="38"/>
      <c r="B619" s="37"/>
      <c r="C619" s="39"/>
      <c r="D619" s="39"/>
      <c r="E619" s="39"/>
      <c r="F619" s="39"/>
      <c r="G619" s="39"/>
    </row>
    <row r="620" spans="1:7">
      <c r="A620" s="38"/>
      <c r="B620" s="37" t="s">
        <v>80</v>
      </c>
      <c r="C620" s="39"/>
      <c r="D620" s="39"/>
      <c r="E620" s="39"/>
      <c r="F620" s="39"/>
      <c r="G620" s="39"/>
    </row>
    <row r="621" spans="1:7">
      <c r="A621" s="38"/>
      <c r="B621" s="37"/>
      <c r="C621" s="39"/>
      <c r="D621" s="40"/>
      <c r="E621" s="40"/>
      <c r="F621" s="40"/>
      <c r="G621" s="39"/>
    </row>
    <row r="622" spans="1:7">
      <c r="A622" s="38"/>
      <c r="B622" s="37"/>
      <c r="C622" s="36"/>
      <c r="D622" s="365" t="s">
        <v>79</v>
      </c>
      <c r="E622" s="365"/>
      <c r="F622" s="365"/>
      <c r="G622" s="36"/>
    </row>
    <row r="624" spans="1:7" ht="18.75">
      <c r="A624" s="327" t="str">
        <f>'[8]DATOS INICIALES'!$B$1</f>
        <v>DEPARTAMENTO DE ANTIOQUIA</v>
      </c>
      <c r="B624" s="328"/>
      <c r="C624" s="328"/>
      <c r="D624" s="328"/>
      <c r="E624" s="328"/>
      <c r="F624" s="329" t="s">
        <v>91</v>
      </c>
      <c r="G624" s="329"/>
    </row>
    <row r="625" spans="1:7" ht="15.75">
      <c r="A625" s="330" t="str">
        <f>'[8]DATOS INICIALES'!$B$2</f>
        <v>MUNICIPIO DE DABEIBA</v>
      </c>
      <c r="B625" s="331"/>
      <c r="C625" s="331"/>
      <c r="D625" s="331"/>
      <c r="E625" s="331"/>
      <c r="F625" s="329"/>
      <c r="G625" s="329"/>
    </row>
    <row r="626" spans="1:7">
      <c r="A626" s="332" t="str">
        <f>'[8]DATOS INICIALES'!$B$3</f>
        <v xml:space="preserve">CONSTRUCCION DE MUROS DE CONTENCION Y  GAVIONES PARA MITIGACION DE RIESGO EN LA VIA QUE CONDUCE AL BARRIO LA ARENERA EN EL MUNICIPIO DE DABEIBA ANTIOQUIA </v>
      </c>
      <c r="B626" s="333"/>
      <c r="C626" s="333"/>
      <c r="D626" s="333"/>
      <c r="E626" s="333"/>
      <c r="F626" s="329"/>
      <c r="G626" s="329"/>
    </row>
    <row r="627" spans="1:7">
      <c r="A627" s="334"/>
      <c r="B627" s="334"/>
      <c r="C627" s="334"/>
      <c r="D627" s="334"/>
      <c r="E627" s="432"/>
      <c r="F627" s="329"/>
      <c r="G627" s="329"/>
    </row>
    <row r="628" spans="1:7">
      <c r="A628" s="335" t="s">
        <v>121</v>
      </c>
      <c r="B628" s="336"/>
      <c r="C628" s="336"/>
      <c r="D628" s="336"/>
      <c r="E628" s="336"/>
      <c r="F628" s="329"/>
      <c r="G628" s="329"/>
    </row>
    <row r="629" spans="1:7">
      <c r="A629" s="334"/>
      <c r="B629" s="334"/>
      <c r="C629" s="334"/>
      <c r="D629" s="334"/>
      <c r="E629" s="334"/>
      <c r="F629" s="425"/>
      <c r="G629" s="425"/>
    </row>
    <row r="630" spans="1:7">
      <c r="A630" s="88" t="s">
        <v>0</v>
      </c>
      <c r="B630" s="337" t="s">
        <v>13</v>
      </c>
      <c r="C630" s="338"/>
      <c r="D630" s="339"/>
      <c r="E630" s="87" t="s">
        <v>2</v>
      </c>
      <c r="F630" s="86" t="s">
        <v>3</v>
      </c>
      <c r="G630" s="86" t="s">
        <v>120</v>
      </c>
    </row>
    <row r="631" spans="1:7">
      <c r="A631" s="85" t="s">
        <v>124</v>
      </c>
      <c r="B631" s="426" t="str">
        <f>+IFERROR(VLOOKUP($A631,INSUMOSMATERIALES,2,0),"")</f>
        <v>MORTERO 1:4 EN OBRA (REVOQUE)</v>
      </c>
      <c r="C631" s="427"/>
      <c r="D631" s="428"/>
      <c r="E631" s="84" t="str">
        <f>+IFERROR(VLOOKUP($A631,INSUMOSMATERIALES,3,0),"")</f>
        <v>M3</v>
      </c>
      <c r="F631" s="84" t="s">
        <v>118</v>
      </c>
      <c r="G631" s="83">
        <f>IF(G679=0,"",G669)</f>
        <v>459666</v>
      </c>
    </row>
    <row r="632" spans="1:7">
      <c r="A632" s="38"/>
      <c r="B632" s="38"/>
      <c r="C632" s="38"/>
      <c r="D632" s="38"/>
      <c r="E632" s="39"/>
      <c r="F632" s="39"/>
      <c r="G632" s="36"/>
    </row>
    <row r="633" spans="1:7">
      <c r="A633" s="429" t="s">
        <v>117</v>
      </c>
      <c r="B633" s="429"/>
      <c r="C633" s="429"/>
      <c r="D633" s="429"/>
      <c r="E633" s="429"/>
      <c r="F633" s="429"/>
      <c r="G633" s="429"/>
    </row>
    <row r="634" spans="1:7">
      <c r="A634" s="262"/>
      <c r="B634" s="262"/>
      <c r="C634" s="262"/>
      <c r="D634" s="262"/>
      <c r="E634" s="262"/>
      <c r="F634" s="262"/>
      <c r="G634" s="262"/>
    </row>
    <row r="635" spans="1:7">
      <c r="A635" s="430" t="s">
        <v>116</v>
      </c>
      <c r="B635" s="430"/>
      <c r="C635" s="430"/>
      <c r="D635" s="430"/>
      <c r="E635" s="430"/>
      <c r="F635" s="430"/>
      <c r="G635" s="431"/>
    </row>
    <row r="636" spans="1:7">
      <c r="A636" s="264" t="s">
        <v>94</v>
      </c>
      <c r="B636" s="437" t="s">
        <v>13</v>
      </c>
      <c r="C636" s="438"/>
      <c r="D636" s="264" t="s">
        <v>2</v>
      </c>
      <c r="E636" s="264" t="s">
        <v>106</v>
      </c>
      <c r="F636" s="264" t="s">
        <v>98</v>
      </c>
      <c r="G636" s="264" t="s">
        <v>92</v>
      </c>
    </row>
    <row r="637" spans="1:7">
      <c r="A637" s="62" t="str">
        <f>IF(B637="","",INDEX(CODIGOEQUIPOS,MATCH($B637,'[8]INSUMOS EQUIPOS'!$B$7:$B$39,0)))</f>
        <v>EQ004</v>
      </c>
      <c r="B637" s="439" t="s">
        <v>115</v>
      </c>
      <c r="C637" s="440"/>
      <c r="D637" s="80" t="str">
        <f>IF(B637="","",(VLOOKUP($A637,INSUMOSEQUIPOS,3,0)))</f>
        <v>DÍA</v>
      </c>
      <c r="E637" s="70">
        <f>IF(B637="","",(VLOOKUP($A637,INSUMOSEQUIPOS,4,0)))</f>
        <v>62000</v>
      </c>
      <c r="F637" s="82">
        <v>8</v>
      </c>
      <c r="G637" s="58">
        <f>+IFERROR(E637/F637,"")</f>
        <v>7750</v>
      </c>
    </row>
    <row r="638" spans="1:7">
      <c r="A638" s="81" t="str">
        <f>+IF(G660="","","EQ001")</f>
        <v>EQ001</v>
      </c>
      <c r="B638" s="441" t="str">
        <f>+IF($A638="","",IFERROR(VLOOKUP($A638,INSUMOSEQUIPOS,2,0),""))</f>
        <v>HERRAMIENTA MENOR (10% DE LA MANO DE OBRA)</v>
      </c>
      <c r="C638" s="442"/>
      <c r="D638" s="80" t="str">
        <f>+IF($A638="","",IFERROR(VLOOKUP($A638,INSUMOSEQUIPOS,3,0),""))</f>
        <v>%</v>
      </c>
      <c r="E638" s="79">
        <f>+IF($A638="","",IFERROR(VLOOKUP($A638,INSUMOSEQUIPOS,4,0),""))</f>
        <v>0.1</v>
      </c>
      <c r="F638" s="78">
        <f>+IF(G660=0,"",G660)</f>
        <v>42654</v>
      </c>
      <c r="G638" s="58">
        <f>+IFERROR(E638*F638,"")</f>
        <v>4265.4000000000005</v>
      </c>
    </row>
    <row r="639" spans="1:7">
      <c r="A639" s="57"/>
      <c r="B639" s="43"/>
      <c r="C639" s="262"/>
      <c r="D639" s="262"/>
      <c r="E639" s="56"/>
      <c r="F639" s="63" t="s">
        <v>90</v>
      </c>
      <c r="G639" s="54">
        <f>+IF(SUM(G637:G638)=0,"",SUM(G637:G638))</f>
        <v>12015.400000000001</v>
      </c>
    </row>
    <row r="640" spans="1:7">
      <c r="A640" s="43"/>
      <c r="B640" s="262"/>
      <c r="C640" s="262"/>
      <c r="D640" s="56"/>
      <c r="E640" s="77"/>
      <c r="F640" s="50"/>
      <c r="G640" s="57"/>
    </row>
    <row r="641" spans="1:7">
      <c r="A641" s="429" t="s">
        <v>114</v>
      </c>
      <c r="B641" s="429"/>
      <c r="C641" s="429"/>
      <c r="D641" s="429"/>
      <c r="E641" s="429"/>
      <c r="F641" s="429"/>
      <c r="G641" s="436"/>
    </row>
    <row r="642" spans="1:7">
      <c r="A642" s="264" t="s">
        <v>94</v>
      </c>
      <c r="B642" s="76" t="s">
        <v>13</v>
      </c>
      <c r="C642" s="68" t="s">
        <v>2</v>
      </c>
      <c r="D642" s="68" t="s">
        <v>3</v>
      </c>
      <c r="E642" s="68" t="s">
        <v>113</v>
      </c>
      <c r="F642" s="68" t="s">
        <v>93</v>
      </c>
      <c r="G642" s="68" t="s">
        <v>92</v>
      </c>
    </row>
    <row r="643" spans="1:7" ht="22.5">
      <c r="A643" s="62" t="str">
        <f>IF(B643="","",INDEX(CODIGOMATERIALES,MATCH($B643,'[8]INSUMOS MATERIALES'!$B$7:$B$51,0)))</f>
        <v>MA020</v>
      </c>
      <c r="B643" s="73" t="s">
        <v>112</v>
      </c>
      <c r="C643" s="61" t="str">
        <f>IF(B643="","",(VLOOKUP($A643,INSUMOSMATERIALES,3,0)))</f>
        <v>SC</v>
      </c>
      <c r="D643" s="67">
        <v>7.28</v>
      </c>
      <c r="E643" s="75">
        <v>0.05</v>
      </c>
      <c r="F643" s="59">
        <f>IF(B643="","",(VLOOKUP($A643,INSUMOSMATERIALES,4,0)))</f>
        <v>38000</v>
      </c>
      <c r="G643" s="58">
        <f>+IFERROR(F643*D643*(1+E643),"")</f>
        <v>290472</v>
      </c>
    </row>
    <row r="644" spans="1:7">
      <c r="A644" s="62" t="str">
        <f>IF(B644="","",INDEX(CODIGOMATERIALES,MATCH($B644,'[8]INSUMOS MATERIALES'!$B$7:$B$51,0)))</f>
        <v>MA022</v>
      </c>
      <c r="B644" s="73" t="s">
        <v>123</v>
      </c>
      <c r="C644" s="61" t="str">
        <f>IF(B644="","",(VLOOKUP($A644,INSUMOSMATERIALES,3,0)))</f>
        <v>M3</v>
      </c>
      <c r="D644" s="67">
        <v>1.1599999999999999</v>
      </c>
      <c r="E644" s="75">
        <v>0.05</v>
      </c>
      <c r="F644" s="59">
        <f>IF(B644="","",(VLOOKUP($A644,INSUMOSMATERIALES,4,0)))</f>
        <v>50000</v>
      </c>
      <c r="G644" s="58">
        <f>+IFERROR(F644*D644*(1+E644),"")</f>
        <v>60899.999999999993</v>
      </c>
    </row>
    <row r="645" spans="1:7">
      <c r="A645" s="62" t="str">
        <f>IF(B645="","",INDEX(CODIGOMATERIALES,MATCH($B645,'[8]INSUMOS MATERIALES'!$B$7:$B$51,0)))</f>
        <v>MA025</v>
      </c>
      <c r="B645" s="73" t="s">
        <v>65</v>
      </c>
      <c r="C645" s="61" t="str">
        <f>IF(B645="","",(VLOOKUP($A645,INSUMOSMATERIALES,3,0)))</f>
        <v>LT</v>
      </c>
      <c r="D645" s="67">
        <v>170</v>
      </c>
      <c r="E645" s="75">
        <v>0.1</v>
      </c>
      <c r="F645" s="59">
        <f>IF(B645="","",(VLOOKUP($A645,INSUMOSMATERIALES,4,0)))</f>
        <v>50</v>
      </c>
      <c r="G645" s="58">
        <f>+IFERROR(F645*D645*(1+E645),"")</f>
        <v>9350</v>
      </c>
    </row>
    <row r="646" spans="1:7">
      <c r="A646" s="57"/>
      <c r="B646" s="74"/>
      <c r="C646" s="262"/>
      <c r="D646" s="262"/>
      <c r="E646" s="56"/>
      <c r="F646" s="63" t="s">
        <v>90</v>
      </c>
      <c r="G646" s="54">
        <f>+IF(SUM(G643:G645)=0,"",SUM(G643:G645))</f>
        <v>360722</v>
      </c>
    </row>
    <row r="647" spans="1:7">
      <c r="A647" s="43"/>
      <c r="B647" s="262"/>
      <c r="C647" s="262"/>
      <c r="D647" s="56"/>
      <c r="E647" s="51"/>
      <c r="F647" s="50"/>
      <c r="G647" s="57"/>
    </row>
    <row r="648" spans="1:7">
      <c r="A648" s="429" t="s">
        <v>110</v>
      </c>
      <c r="B648" s="429"/>
      <c r="C648" s="429"/>
      <c r="D648" s="429"/>
      <c r="E648" s="429"/>
      <c r="F648" s="429"/>
      <c r="G648" s="429"/>
    </row>
    <row r="649" spans="1:7">
      <c r="A649" s="264" t="s">
        <v>94</v>
      </c>
      <c r="B649" s="264" t="s">
        <v>13</v>
      </c>
      <c r="C649" s="264" t="s">
        <v>109</v>
      </c>
      <c r="D649" s="264" t="s">
        <v>108</v>
      </c>
      <c r="E649" s="68" t="s">
        <v>107</v>
      </c>
      <c r="F649" s="68" t="s">
        <v>106</v>
      </c>
      <c r="G649" s="68" t="s">
        <v>92</v>
      </c>
    </row>
    <row r="650" spans="1:7" ht="49.9" customHeight="1">
      <c r="A650" s="62" t="str">
        <f>IF(B650="","",INDEX(CODIGOTRANSPORTES,MATCH(B650,'[8]INSUMOS TRANSPORTES'!$B$7:$B$13,0)))</f>
        <v>TR002</v>
      </c>
      <c r="B650" s="73" t="s">
        <v>105</v>
      </c>
      <c r="C650" s="72" t="s">
        <v>104</v>
      </c>
      <c r="D650" s="67">
        <f>(D644)*1.05</f>
        <v>1.218</v>
      </c>
      <c r="E650" s="71">
        <f>+IF(C650=0,"",IF(C650="INSUMOS",'[8]DATOS INICIALES'!$B$24,IF(C650="PLAYA",'[8]DATOS INICIALES'!$B$21,IF(C650="TIERRA",'[8]DATOS INICIALES'!$B$19,IF(C650="ESCOMBROS",'[8]DATOS INICIALES'!$B$20,IF(C650="ASFALTO",'[8]DATOS INICIALES'!$B$25,IF(C650="GRANULAR",'[8]DATOS INICIALES'!B666)))))))</f>
        <v>10</v>
      </c>
      <c r="F650" s="70">
        <f>+IF(B650="","",(VLOOKUP($A650,INSUMOSTRANSPORTES,4,0)))</f>
        <v>3000</v>
      </c>
      <c r="G650" s="58">
        <f>+IFERROR(D650*E650*F650,"")</f>
        <v>36540</v>
      </c>
    </row>
    <row r="651" spans="1:7" ht="22.15" customHeight="1">
      <c r="A651" s="62" t="str">
        <f>IF(B651="","",INDEX(CODIGOTRANSPORTES,MATCH(B651,'[8]INSUMOS TRANSPORTES'!$B$7:$B$26,0)))</f>
        <v>TR007</v>
      </c>
      <c r="B651" s="73" t="s">
        <v>103</v>
      </c>
      <c r="C651" s="72" t="s">
        <v>102</v>
      </c>
      <c r="D651" s="67">
        <f>(50*D643)/1000</f>
        <v>0.36399999999999999</v>
      </c>
      <c r="E651" s="71">
        <f>+IF(C651=0,"",IF(C651="INSUMOS",'[8]DATOS INICIALES'!$B$24,IF(C651="PLAYA",'[8]DATOS INICIALES'!$B$21,IF(C651="TIERRA",'[8]DATOS INICIALES'!$B$19,IF(C651="ESCOMBROS",'[8]DATOS INICIALES'!$B$20,IF(C651="ASFALTO",'[8]DATOS INICIALES'!$B$25,IF(C651="GRANULAR",'[8]DATOS INICIALES'!B667)))))))</f>
        <v>5</v>
      </c>
      <c r="F651" s="70">
        <f>+IF(B651="","",(VLOOKUP($A651,INSUMOSTRANSPORTES,4,0)))</f>
        <v>4250</v>
      </c>
      <c r="G651" s="58">
        <f>+IFERROR(D651*E651*F651,"")</f>
        <v>7734.9999999999991</v>
      </c>
    </row>
    <row r="652" spans="1:7">
      <c r="A652" s="57"/>
      <c r="B652" s="69"/>
      <c r="C652" s="262"/>
      <c r="D652" s="262"/>
      <c r="E652" s="56"/>
      <c r="F652" s="63" t="s">
        <v>90</v>
      </c>
      <c r="G652" s="54">
        <f>+IF(SUM(G650:G651)=0,"",SUM(G650:G651))</f>
        <v>44275</v>
      </c>
    </row>
    <row r="653" spans="1:7">
      <c r="A653" s="262"/>
      <c r="B653" s="262"/>
      <c r="C653" s="262"/>
      <c r="D653" s="56"/>
      <c r="E653" s="51"/>
      <c r="F653" s="50"/>
      <c r="G653" s="57"/>
    </row>
    <row r="654" spans="1:7">
      <c r="A654" s="429" t="s">
        <v>101</v>
      </c>
      <c r="B654" s="429"/>
      <c r="C654" s="429"/>
      <c r="D654" s="429"/>
      <c r="E654" s="429"/>
      <c r="F654" s="429"/>
      <c r="G654" s="436"/>
    </row>
    <row r="655" spans="1:7">
      <c r="A655" s="264" t="s">
        <v>94</v>
      </c>
      <c r="B655" s="433" t="s">
        <v>100</v>
      </c>
      <c r="C655" s="433"/>
      <c r="D655" s="68" t="s">
        <v>3</v>
      </c>
      <c r="E655" s="68" t="s">
        <v>99</v>
      </c>
      <c r="F655" s="68" t="s">
        <v>98</v>
      </c>
      <c r="G655" s="68" t="s">
        <v>92</v>
      </c>
    </row>
    <row r="656" spans="1:7">
      <c r="A656" s="62" t="str">
        <f>IF(B656="","",INDEX(CODIGOSMANODEOBRA,MATCH($B656,'[8]INSUMOS MANO DE OBRA'!$B$7:$B$61,0)))</f>
        <v>MO033</v>
      </c>
      <c r="B656" s="434" t="s">
        <v>97</v>
      </c>
      <c r="C656" s="435"/>
      <c r="D656" s="66">
        <v>1</v>
      </c>
      <c r="E656" s="59">
        <f>IF(B656="","",(VLOOKUP($A656,INSUMOSMANODEOBRA,8,0)))</f>
        <v>94854</v>
      </c>
      <c r="F656" s="67">
        <v>8</v>
      </c>
      <c r="G656" s="64">
        <f>+IFERROR(D656*E656/F656,"")</f>
        <v>11856.75</v>
      </c>
    </row>
    <row r="657" spans="1:7">
      <c r="A657" s="62" t="str">
        <f>IF(B657="","",INDEX(CODIGOSMANODEOBRA,MATCH($B657,'[8]INSUMOS MANO DE OBRA'!$B$7:$B$61,0)))</f>
        <v>MO032</v>
      </c>
      <c r="B657" s="434" t="s">
        <v>96</v>
      </c>
      <c r="C657" s="435"/>
      <c r="D657" s="66">
        <v>3</v>
      </c>
      <c r="E657" s="59">
        <f>IF(B657="","",(VLOOKUP($A657,INSUMOSMANODEOBRA,8,0)))</f>
        <v>82126</v>
      </c>
      <c r="F657" s="67">
        <v>8</v>
      </c>
      <c r="G657" s="64">
        <f>+IFERROR(D657*E657/F657,"")</f>
        <v>30797.25</v>
      </c>
    </row>
    <row r="658" spans="1:7">
      <c r="A658" s="62"/>
      <c r="B658" s="434"/>
      <c r="C658" s="435"/>
      <c r="D658" s="66"/>
      <c r="E658" s="59"/>
      <c r="F658" s="65"/>
      <c r="G658" s="64" t="str">
        <f>+IFERROR(D658*E658/F658,"")</f>
        <v/>
      </c>
    </row>
    <row r="659" spans="1:7">
      <c r="A659" s="62" t="s">
        <v>91</v>
      </c>
      <c r="B659" s="434"/>
      <c r="C659" s="435"/>
      <c r="D659" s="66"/>
      <c r="E659" s="59" t="s">
        <v>91</v>
      </c>
      <c r="F659" s="65" t="str">
        <f>+IF(A659="","",IF(A659=0,"",IF(F658="","",F658)))</f>
        <v/>
      </c>
      <c r="G659" s="64" t="str">
        <f>+IFERROR(D659*E659/F659,"")</f>
        <v/>
      </c>
    </row>
    <row r="660" spans="1:7">
      <c r="A660" s="57"/>
      <c r="B660" s="43"/>
      <c r="C660" s="262"/>
      <c r="D660" s="262"/>
      <c r="E660" s="56"/>
      <c r="F660" s="63" t="s">
        <v>90</v>
      </c>
      <c r="G660" s="54">
        <f>+IF(SUM(G656:G659)=0,"",SUM(G656:G659))</f>
        <v>42654</v>
      </c>
    </row>
    <row r="661" spans="1:7">
      <c r="A661" s="263"/>
      <c r="B661" s="262"/>
      <c r="C661" s="53"/>
      <c r="D661" s="53"/>
      <c r="E661" s="53"/>
      <c r="F661" s="50"/>
      <c r="G661" s="44"/>
    </row>
    <row r="662" spans="1:7">
      <c r="A662" s="429" t="s">
        <v>95</v>
      </c>
      <c r="B662" s="429"/>
      <c r="C662" s="429"/>
      <c r="D662" s="429"/>
      <c r="E662" s="429"/>
      <c r="F662" s="429"/>
      <c r="G662" s="436"/>
    </row>
    <row r="663" spans="1:7">
      <c r="A663" s="264" t="s">
        <v>94</v>
      </c>
      <c r="B663" s="433" t="s">
        <v>13</v>
      </c>
      <c r="C663" s="433"/>
      <c r="D663" s="264" t="s">
        <v>2</v>
      </c>
      <c r="E663" s="264" t="s">
        <v>3</v>
      </c>
      <c r="F663" s="264" t="s">
        <v>93</v>
      </c>
      <c r="G663" s="264" t="s">
        <v>92</v>
      </c>
    </row>
    <row r="664" spans="1:7">
      <c r="A664" s="62" t="str">
        <f>IF(B664="","",INDEX(CODIGOSSERVICIOS,MATCH($B664,'[8]INSUMOS SERVICIOS'!$B$7:$B$21,0)))</f>
        <v/>
      </c>
      <c r="B664" s="434"/>
      <c r="C664" s="435"/>
      <c r="D664" s="61" t="str">
        <f>+IF(B664="","",(VLOOKUP($A664,INSUMOSSERVICIOS,3,0)))</f>
        <v/>
      </c>
      <c r="E664" s="60"/>
      <c r="F664" s="59" t="str">
        <f>IF(B664="","",(VLOOKUP($A664,INSUMOSSERVICIOS,4,0)))</f>
        <v/>
      </c>
      <c r="G664" s="58" t="str">
        <f>+IFERROR(E664*F664,"")</f>
        <v/>
      </c>
    </row>
    <row r="665" spans="1:7">
      <c r="A665" s="62" t="str">
        <f>IF(B665="","",INDEX(CODIGOSSERVICIOS,MATCH($B665,'[8]INSUMOS SERVICIOS'!$B$7:$B$21,0)))</f>
        <v/>
      </c>
      <c r="B665" s="434"/>
      <c r="C665" s="435"/>
      <c r="D665" s="61" t="str">
        <f>+IF(B665="","",(VLOOKUP($A665,INSUMOSSERVICIOS,3,0)))</f>
        <v/>
      </c>
      <c r="E665" s="60"/>
      <c r="F665" s="59" t="str">
        <f>IF(B665="","",(VLOOKUP($A665,INSUMOSSERVICIOS,4,0)))</f>
        <v/>
      </c>
      <c r="G665" s="58" t="str">
        <f>+IFERROR(E665*F665,"")</f>
        <v/>
      </c>
    </row>
    <row r="666" spans="1:7">
      <c r="A666" s="62" t="s">
        <v>91</v>
      </c>
      <c r="B666" s="434"/>
      <c r="C666" s="435"/>
      <c r="D666" s="61" t="str">
        <f>+IF(B666="","",(VLOOKUP($A666,INSUMOS_SERVICIOS,3,0)))</f>
        <v/>
      </c>
      <c r="E666" s="60"/>
      <c r="F666" s="59" t="str">
        <f>IF(B666="","",(VLOOKUP($A666,INSUMOS_SERVICIOS,4,0)))</f>
        <v/>
      </c>
      <c r="G666" s="58" t="str">
        <f>+IFERROR(E666*F666,"")</f>
        <v/>
      </c>
    </row>
    <row r="667" spans="1:7">
      <c r="A667" s="57"/>
      <c r="B667" s="43"/>
      <c r="C667" s="262"/>
      <c r="D667" s="262"/>
      <c r="E667" s="56"/>
      <c r="F667" s="55" t="s">
        <v>90</v>
      </c>
      <c r="G667" s="54" t="str">
        <f>+IF(SUM(G664:G666)=0,"",SUM(G664:G666))</f>
        <v/>
      </c>
    </row>
    <row r="668" spans="1:7">
      <c r="A668" s="263"/>
      <c r="B668" s="262"/>
      <c r="C668" s="53"/>
      <c r="D668" s="53"/>
      <c r="E668" s="53"/>
      <c r="F668" s="50"/>
      <c r="G668" s="44"/>
    </row>
    <row r="669" spans="1:7">
      <c r="A669" s="448" t="s">
        <v>89</v>
      </c>
      <c r="B669" s="448"/>
      <c r="C669" s="448"/>
      <c r="D669" s="448"/>
      <c r="E669" s="448"/>
      <c r="F669" s="448"/>
      <c r="G669" s="52">
        <f>IF(SUM(G639,G646,G652,G660,G667)=0,"",(ROUND(SUM(G639,G646,G652,G660,G667),0)))</f>
        <v>459666</v>
      </c>
    </row>
    <row r="670" spans="1:7">
      <c r="A670" s="44"/>
      <c r="B670" s="51"/>
      <c r="C670" s="51"/>
      <c r="D670" s="51"/>
      <c r="E670" s="51"/>
      <c r="F670" s="51"/>
      <c r="G670" s="50"/>
    </row>
    <row r="671" spans="1:7">
      <c r="A671" s="429" t="s">
        <v>88</v>
      </c>
      <c r="B671" s="429"/>
      <c r="C671" s="429"/>
      <c r="D671" s="429"/>
      <c r="E671" s="429"/>
      <c r="F671" s="429"/>
      <c r="G671" s="429"/>
    </row>
    <row r="672" spans="1:7">
      <c r="A672" s="262"/>
      <c r="B672" s="262"/>
      <c r="C672" s="262"/>
      <c r="D672" s="262"/>
      <c r="E672" s="262"/>
      <c r="F672" s="262"/>
      <c r="G672" s="262"/>
    </row>
    <row r="673" spans="1:7">
      <c r="A673" s="443" t="s">
        <v>13</v>
      </c>
      <c r="B673" s="443"/>
      <c r="C673" s="443"/>
      <c r="D673" s="443"/>
      <c r="E673" s="443"/>
      <c r="F673" s="49" t="s">
        <v>87</v>
      </c>
      <c r="G673" s="49" t="s">
        <v>86</v>
      </c>
    </row>
    <row r="674" spans="1:7">
      <c r="A674" s="444" t="s">
        <v>85</v>
      </c>
      <c r="B674" s="444"/>
      <c r="C674" s="444"/>
      <c r="D674" s="444"/>
      <c r="E674" s="444"/>
      <c r="F674" s="48">
        <f>[8]AIU!$I$45</f>
        <v>0.2407</v>
      </c>
      <c r="G674" s="47">
        <f>+IFERROR(G669*F674,"")</f>
        <v>110641.60619999999</v>
      </c>
    </row>
    <row r="675" spans="1:7">
      <c r="A675" s="444" t="s">
        <v>84</v>
      </c>
      <c r="B675" s="444"/>
      <c r="C675" s="444"/>
      <c r="D675" s="444"/>
      <c r="E675" s="444"/>
      <c r="F675" s="48" t="str">
        <f>IF([8]AIU!$I$46=0,"",[8]AIU!$I$46)</f>
        <v/>
      </c>
      <c r="G675" s="47" t="str">
        <f>+IFERROR(G669*F675,"")</f>
        <v/>
      </c>
    </row>
    <row r="676" spans="1:7">
      <c r="A676" s="444" t="s">
        <v>83</v>
      </c>
      <c r="B676" s="444"/>
      <c r="C676" s="444"/>
      <c r="D676" s="444"/>
      <c r="E676" s="444"/>
      <c r="F676" s="48">
        <f>IF([8]AIU!$I$47=0,"",[8]AIU!$I$47)</f>
        <v>0.05</v>
      </c>
      <c r="G676" s="47">
        <f>+IFERROR(G669*F676,"")</f>
        <v>22983.300000000003</v>
      </c>
    </row>
    <row r="677" spans="1:7">
      <c r="A677" s="445" t="s">
        <v>82</v>
      </c>
      <c r="B677" s="446"/>
      <c r="C677" s="446"/>
      <c r="D677" s="446"/>
      <c r="E677" s="446"/>
      <c r="F677" s="46">
        <f>IF(SUM(F674:F676)=0,"",SUM(F674:F676))</f>
        <v>0.29070000000000001</v>
      </c>
      <c r="G677" s="45">
        <f>IF(SUM(G674:G676)=0,"",ROUND(SUM(G674:G676),0))</f>
        <v>133625</v>
      </c>
    </row>
    <row r="678" spans="1:7">
      <c r="A678" s="44"/>
      <c r="B678" s="43"/>
      <c r="C678" s="43"/>
      <c r="D678" s="43"/>
      <c r="E678" s="447"/>
      <c r="F678" s="447"/>
      <c r="G678" s="42"/>
    </row>
    <row r="679" spans="1:7">
      <c r="A679" s="449" t="s">
        <v>81</v>
      </c>
      <c r="B679" s="450"/>
      <c r="C679" s="450"/>
      <c r="D679" s="450"/>
      <c r="E679" s="450"/>
      <c r="F679" s="450"/>
      <c r="G679" s="41">
        <f>+IFERROR(ROUND(G669+G677,0),"")</f>
        <v>593291</v>
      </c>
    </row>
    <row r="680" spans="1:7">
      <c r="A680" s="38"/>
      <c r="B680" s="38"/>
      <c r="C680" s="38"/>
      <c r="D680" s="38"/>
      <c r="E680" s="39"/>
      <c r="F680" s="39"/>
      <c r="G680" s="36"/>
    </row>
    <row r="681" spans="1:7">
      <c r="A681" s="38"/>
      <c r="B681" s="37"/>
      <c r="C681" s="39"/>
      <c r="D681" s="39"/>
      <c r="E681" s="39"/>
      <c r="F681" s="39"/>
      <c r="G681" s="39"/>
    </row>
    <row r="682" spans="1:7">
      <c r="A682" s="38"/>
      <c r="B682" s="37" t="s">
        <v>80</v>
      </c>
      <c r="C682" s="39"/>
      <c r="D682" s="39"/>
      <c r="E682" s="39"/>
      <c r="F682" s="39"/>
      <c r="G682" s="39"/>
    </row>
    <row r="683" spans="1:7">
      <c r="A683" s="38"/>
      <c r="B683" s="37"/>
      <c r="C683" s="39"/>
      <c r="D683" s="40"/>
      <c r="E683" s="40"/>
      <c r="F683" s="40"/>
      <c r="G683" s="39"/>
    </row>
    <row r="684" spans="1:7">
      <c r="A684" s="38"/>
      <c r="B684" s="37"/>
      <c r="C684" s="36"/>
      <c r="D684" s="365" t="s">
        <v>79</v>
      </c>
      <c r="E684" s="365"/>
      <c r="F684" s="365"/>
      <c r="G684" s="36"/>
    </row>
    <row r="686" spans="1:7" ht="18.75">
      <c r="A686" s="327" t="str">
        <f>'[8]DATOS INICIALES'!$B$1</f>
        <v>DEPARTAMENTO DE ANTIOQUIA</v>
      </c>
      <c r="B686" s="328"/>
      <c r="C686" s="328"/>
      <c r="D686" s="328"/>
      <c r="E686" s="328"/>
      <c r="F686" s="329" t="s">
        <v>91</v>
      </c>
      <c r="G686" s="329"/>
    </row>
    <row r="687" spans="1:7" ht="15.75">
      <c r="A687" s="330" t="str">
        <f>'[8]DATOS INICIALES'!$B$2</f>
        <v>MUNICIPIO DE DABEIBA</v>
      </c>
      <c r="B687" s="331"/>
      <c r="C687" s="331"/>
      <c r="D687" s="331"/>
      <c r="E687" s="331"/>
      <c r="F687" s="329"/>
      <c r="G687" s="329"/>
    </row>
    <row r="688" spans="1:7">
      <c r="A688" s="332" t="str">
        <f>'[8]DATOS INICIALES'!$B$3</f>
        <v xml:space="preserve">CONSTRUCCION DE MUROS DE CONTENCION Y  GAVIONES PARA MITIGACION DE RIESGO EN LA VIA QUE CONDUCE AL BARRIO LA ARENERA EN EL MUNICIPIO DE DABEIBA ANTIOQUIA </v>
      </c>
      <c r="B688" s="333"/>
      <c r="C688" s="333"/>
      <c r="D688" s="333"/>
      <c r="E688" s="333"/>
      <c r="F688" s="329"/>
      <c r="G688" s="329"/>
    </row>
    <row r="689" spans="1:7">
      <c r="A689" s="334"/>
      <c r="B689" s="334"/>
      <c r="C689" s="334"/>
      <c r="D689" s="334"/>
      <c r="E689" s="432"/>
      <c r="F689" s="329"/>
      <c r="G689" s="329"/>
    </row>
    <row r="690" spans="1:7">
      <c r="A690" s="335" t="s">
        <v>121</v>
      </c>
      <c r="B690" s="336"/>
      <c r="C690" s="336"/>
      <c r="D690" s="336"/>
      <c r="E690" s="336"/>
      <c r="F690" s="329"/>
      <c r="G690" s="329"/>
    </row>
    <row r="691" spans="1:7">
      <c r="A691" s="334"/>
      <c r="B691" s="334"/>
      <c r="C691" s="334"/>
      <c r="D691" s="334"/>
      <c r="E691" s="334"/>
      <c r="F691" s="425"/>
      <c r="G691" s="425"/>
    </row>
    <row r="692" spans="1:7">
      <c r="A692" s="88" t="s">
        <v>0</v>
      </c>
      <c r="B692" s="337" t="s">
        <v>13</v>
      </c>
      <c r="C692" s="338"/>
      <c r="D692" s="339"/>
      <c r="E692" s="87" t="s">
        <v>2</v>
      </c>
      <c r="F692" s="86" t="s">
        <v>3</v>
      </c>
      <c r="G692" s="86" t="s">
        <v>120</v>
      </c>
    </row>
    <row r="693" spans="1:7">
      <c r="A693" s="85" t="s">
        <v>122</v>
      </c>
      <c r="B693" s="426" t="str">
        <f>+IFERROR(VLOOKUP($A693,INSUMOSMATERIALES,2,0),"")</f>
        <v>MORTERO 1:4 EN OBRA (GROUT)</v>
      </c>
      <c r="C693" s="427"/>
      <c r="D693" s="428"/>
      <c r="E693" s="84" t="str">
        <f>+IFERROR(VLOOKUP($A693,INSUMOSMATERIALES,3,0),"")</f>
        <v>M3</v>
      </c>
      <c r="F693" s="84" t="s">
        <v>118</v>
      </c>
      <c r="G693" s="83">
        <f>IF(G741=0,"",G731)</f>
        <v>459666</v>
      </c>
    </row>
    <row r="694" spans="1:7">
      <c r="A694" s="38"/>
      <c r="B694" s="38"/>
      <c r="C694" s="38"/>
      <c r="D694" s="38"/>
      <c r="E694" s="39"/>
      <c r="F694" s="39"/>
      <c r="G694" s="36"/>
    </row>
    <row r="695" spans="1:7">
      <c r="A695" s="429" t="s">
        <v>117</v>
      </c>
      <c r="B695" s="429"/>
      <c r="C695" s="429"/>
      <c r="D695" s="429"/>
      <c r="E695" s="429"/>
      <c r="F695" s="429"/>
      <c r="G695" s="429"/>
    </row>
    <row r="696" spans="1:7">
      <c r="A696" s="262"/>
      <c r="B696" s="262"/>
      <c r="C696" s="262"/>
      <c r="D696" s="262"/>
      <c r="E696" s="262"/>
      <c r="F696" s="262"/>
      <c r="G696" s="262"/>
    </row>
    <row r="697" spans="1:7">
      <c r="A697" s="430" t="s">
        <v>116</v>
      </c>
      <c r="B697" s="430"/>
      <c r="C697" s="430"/>
      <c r="D697" s="430"/>
      <c r="E697" s="430"/>
      <c r="F697" s="430"/>
      <c r="G697" s="431"/>
    </row>
    <row r="698" spans="1:7">
      <c r="A698" s="264" t="s">
        <v>94</v>
      </c>
      <c r="B698" s="437" t="s">
        <v>13</v>
      </c>
      <c r="C698" s="438"/>
      <c r="D698" s="264" t="s">
        <v>2</v>
      </c>
      <c r="E698" s="264" t="s">
        <v>106</v>
      </c>
      <c r="F698" s="264" t="s">
        <v>98</v>
      </c>
      <c r="G698" s="264" t="s">
        <v>92</v>
      </c>
    </row>
    <row r="699" spans="1:7">
      <c r="A699" s="62" t="str">
        <f>IF(B699="","",INDEX(CODIGOEQUIPOS,MATCH($B699,'[8]INSUMOS EQUIPOS'!$B$7:$B$39,0)))</f>
        <v>EQ004</v>
      </c>
      <c r="B699" s="439" t="s">
        <v>115</v>
      </c>
      <c r="C699" s="440"/>
      <c r="D699" s="80" t="str">
        <f>IF(B699="","",(VLOOKUP($A699,INSUMOSEQUIPOS,3,0)))</f>
        <v>DÍA</v>
      </c>
      <c r="E699" s="70">
        <f>IF(B699="","",(VLOOKUP($A699,INSUMOSEQUIPOS,4,0)))</f>
        <v>62000</v>
      </c>
      <c r="F699" s="82">
        <v>8</v>
      </c>
      <c r="G699" s="58">
        <f>+IFERROR(E699/F699,"")</f>
        <v>7750</v>
      </c>
    </row>
    <row r="700" spans="1:7">
      <c r="A700" s="81" t="str">
        <f>+IF(G722="","","EQ001")</f>
        <v>EQ001</v>
      </c>
      <c r="B700" s="441" t="str">
        <f>+IF($A700="","",IFERROR(VLOOKUP($A700,INSUMOSEQUIPOS,2,0),""))</f>
        <v>HERRAMIENTA MENOR (10% DE LA MANO DE OBRA)</v>
      </c>
      <c r="C700" s="442"/>
      <c r="D700" s="80" t="str">
        <f>+IF($A700="","",IFERROR(VLOOKUP($A700,INSUMOSEQUIPOS,3,0),""))</f>
        <v>%</v>
      </c>
      <c r="E700" s="79">
        <f>+IF($A700="","",IFERROR(VLOOKUP($A700,INSUMOSEQUIPOS,4,0),""))</f>
        <v>0.1</v>
      </c>
      <c r="F700" s="78">
        <f>+IF(G722=0,"",G722)</f>
        <v>42654</v>
      </c>
      <c r="G700" s="58">
        <f>+IFERROR(E700*F700,"")</f>
        <v>4265.4000000000005</v>
      </c>
    </row>
    <row r="701" spans="1:7">
      <c r="A701" s="57"/>
      <c r="B701" s="43"/>
      <c r="C701" s="262"/>
      <c r="D701" s="262"/>
      <c r="E701" s="56"/>
      <c r="F701" s="63" t="s">
        <v>90</v>
      </c>
      <c r="G701" s="54">
        <f>+IF(SUM(G699:G700)=0,"",SUM(G699:G700))</f>
        <v>12015.400000000001</v>
      </c>
    </row>
    <row r="702" spans="1:7">
      <c r="A702" s="43"/>
      <c r="B702" s="262"/>
      <c r="C702" s="262"/>
      <c r="D702" s="56"/>
      <c r="E702" s="77"/>
      <c r="F702" s="50"/>
      <c r="G702" s="57"/>
    </row>
    <row r="703" spans="1:7">
      <c r="A703" s="429" t="s">
        <v>114</v>
      </c>
      <c r="B703" s="429"/>
      <c r="C703" s="429"/>
      <c r="D703" s="429"/>
      <c r="E703" s="429"/>
      <c r="F703" s="429"/>
      <c r="G703" s="436"/>
    </row>
    <row r="704" spans="1:7">
      <c r="A704" s="264" t="s">
        <v>94</v>
      </c>
      <c r="B704" s="76" t="s">
        <v>13</v>
      </c>
      <c r="C704" s="68" t="s">
        <v>2</v>
      </c>
      <c r="D704" s="68" t="s">
        <v>3</v>
      </c>
      <c r="E704" s="68" t="s">
        <v>113</v>
      </c>
      <c r="F704" s="68" t="s">
        <v>93</v>
      </c>
      <c r="G704" s="68" t="s">
        <v>92</v>
      </c>
    </row>
    <row r="705" spans="1:7" ht="22.5">
      <c r="A705" s="62" t="str">
        <f>IF(B705="","",INDEX(CODIGOMATERIALES,MATCH($B705,'[8]INSUMOS MATERIALES'!$B$7:$B$51,0)))</f>
        <v>MA020</v>
      </c>
      <c r="B705" s="73" t="s">
        <v>112</v>
      </c>
      <c r="C705" s="61" t="str">
        <f>IF(B705="","",(VLOOKUP($A705,INSUMOSMATERIALES,3,0)))</f>
        <v>SC</v>
      </c>
      <c r="D705" s="67">
        <v>7.28</v>
      </c>
      <c r="E705" s="75">
        <v>0.05</v>
      </c>
      <c r="F705" s="59">
        <f>IF(B705="","",(VLOOKUP($A705,INSUMOSMATERIALES,4,0)))</f>
        <v>38000</v>
      </c>
      <c r="G705" s="58">
        <f>+IFERROR(F705*D705*(1+E705),"")</f>
        <v>290472</v>
      </c>
    </row>
    <row r="706" spans="1:7">
      <c r="A706" s="62" t="str">
        <f>IF(B706="","",INDEX(CODIGOMATERIALES,MATCH($B706,'[8]INSUMOS MATERIALES'!$B$7:$B$51,0)))</f>
        <v>MA023</v>
      </c>
      <c r="B706" s="73" t="s">
        <v>111</v>
      </c>
      <c r="C706" s="61" t="str">
        <f>IF(B706="","",(VLOOKUP($A706,INSUMOSMATERIALES,3,0)))</f>
        <v>M3</v>
      </c>
      <c r="D706" s="67">
        <v>1.1599999999999999</v>
      </c>
      <c r="E706" s="75">
        <v>0.05</v>
      </c>
      <c r="F706" s="59">
        <f>IF(B706="","",(VLOOKUP($A706,INSUMOSMATERIALES,4,0)))</f>
        <v>50000</v>
      </c>
      <c r="G706" s="58">
        <f>+IFERROR(F706*D706*(1+E706),"")</f>
        <v>60899.999999999993</v>
      </c>
    </row>
    <row r="707" spans="1:7">
      <c r="A707" s="62" t="str">
        <f>IF(B707="","",INDEX(CODIGOMATERIALES,MATCH($B707,'[8]INSUMOS MATERIALES'!$B$7:$B$51,0)))</f>
        <v>MA025</v>
      </c>
      <c r="B707" s="73" t="s">
        <v>65</v>
      </c>
      <c r="C707" s="61" t="str">
        <f>IF(B707="","",(VLOOKUP($A707,INSUMOSMATERIALES,3,0)))</f>
        <v>LT</v>
      </c>
      <c r="D707" s="67">
        <v>170</v>
      </c>
      <c r="E707" s="75">
        <v>0.1</v>
      </c>
      <c r="F707" s="59">
        <f>IF(B707="","",(VLOOKUP($A707,INSUMOSMATERIALES,4,0)))</f>
        <v>50</v>
      </c>
      <c r="G707" s="58">
        <f>+IFERROR(F707*D707*(1+E707),"")</f>
        <v>9350</v>
      </c>
    </row>
    <row r="708" spans="1:7">
      <c r="A708" s="57"/>
      <c r="B708" s="74"/>
      <c r="C708" s="262"/>
      <c r="D708" s="262"/>
      <c r="E708" s="56"/>
      <c r="F708" s="63" t="s">
        <v>90</v>
      </c>
      <c r="G708" s="54">
        <f>+IF(SUM(G705:G707)=0,"",SUM(G705:G707))</f>
        <v>360722</v>
      </c>
    </row>
    <row r="709" spans="1:7">
      <c r="A709" s="43"/>
      <c r="B709" s="262"/>
      <c r="C709" s="262"/>
      <c r="D709" s="56"/>
      <c r="E709" s="51"/>
      <c r="F709" s="50"/>
      <c r="G709" s="57"/>
    </row>
    <row r="710" spans="1:7">
      <c r="A710" s="429" t="s">
        <v>110</v>
      </c>
      <c r="B710" s="429"/>
      <c r="C710" s="429"/>
      <c r="D710" s="429"/>
      <c r="E710" s="429"/>
      <c r="F710" s="429"/>
      <c r="G710" s="429"/>
    </row>
    <row r="711" spans="1:7">
      <c r="A711" s="264" t="s">
        <v>94</v>
      </c>
      <c r="B711" s="264" t="s">
        <v>13</v>
      </c>
      <c r="C711" s="264" t="s">
        <v>109</v>
      </c>
      <c r="D711" s="264" t="s">
        <v>108</v>
      </c>
      <c r="E711" s="68" t="s">
        <v>107</v>
      </c>
      <c r="F711" s="68" t="s">
        <v>106</v>
      </c>
      <c r="G711" s="68" t="s">
        <v>92</v>
      </c>
    </row>
    <row r="712" spans="1:7" ht="42" customHeight="1">
      <c r="A712" s="62" t="str">
        <f>IF(B712="","",INDEX(CODIGOTRANSPORTES,MATCH(B712,'[8]INSUMOS TRANSPORTES'!$B$7:$B$13,0)))</f>
        <v>TR002</v>
      </c>
      <c r="B712" s="73" t="s">
        <v>105</v>
      </c>
      <c r="C712" s="72" t="s">
        <v>104</v>
      </c>
      <c r="D712" s="67">
        <f>(D706)*1.05</f>
        <v>1.218</v>
      </c>
      <c r="E712" s="71">
        <f>+IF(C712=0,"",IF(C712="INSUMOS",'[8]DATOS INICIALES'!$B$24,IF(C712="PLAYA",'[8]DATOS INICIALES'!$B$21,IF(C712="TIERRA",'[8]DATOS INICIALES'!$B$19,IF(C712="ESCOMBROS",'[8]DATOS INICIALES'!$B$20,IF(C712="ASFALTO",'[8]DATOS INICIALES'!$B$25,IF(C712="GRANULAR",'[8]DATOS INICIALES'!B728)))))))</f>
        <v>10</v>
      </c>
      <c r="F712" s="70">
        <f>+IF(B712="","",(VLOOKUP($A712,INSUMOSTRANSPORTES,4,0)))</f>
        <v>3000</v>
      </c>
      <c r="G712" s="58">
        <f>+IFERROR(D712*E712*F712,"")</f>
        <v>36540</v>
      </c>
    </row>
    <row r="713" spans="1:7" ht="22.5">
      <c r="A713" s="62" t="str">
        <f>IF(B713="","",INDEX(CODIGOTRANSPORTES,MATCH(B713,'[8]INSUMOS TRANSPORTES'!$B$7:$B$26,0)))</f>
        <v>TR007</v>
      </c>
      <c r="B713" s="73" t="s">
        <v>103</v>
      </c>
      <c r="C713" s="72" t="s">
        <v>102</v>
      </c>
      <c r="D713" s="67">
        <f>(50*D705)/1000</f>
        <v>0.36399999999999999</v>
      </c>
      <c r="E713" s="71">
        <f>+IF(C713=0,"",IF(C713="INSUMOS",'[8]DATOS INICIALES'!$B$24,IF(C713="PLAYA",'[8]DATOS INICIALES'!$B$21,IF(C713="TIERRA",'[8]DATOS INICIALES'!$B$19,IF(C713="ESCOMBROS",'[8]DATOS INICIALES'!$B$20,IF(C713="ASFALTO",'[8]DATOS INICIALES'!$B$25,IF(C713="GRANULAR",'[8]DATOS INICIALES'!B729)))))))</f>
        <v>5</v>
      </c>
      <c r="F713" s="70">
        <f>+IF(B713="","",(VLOOKUP($A713,INSUMOSTRANSPORTES,4,0)))</f>
        <v>4250</v>
      </c>
      <c r="G713" s="58">
        <f>+IFERROR(D713*E713*F713,"")</f>
        <v>7734.9999999999991</v>
      </c>
    </row>
    <row r="714" spans="1:7">
      <c r="A714" s="57"/>
      <c r="B714" s="69"/>
      <c r="C714" s="262"/>
      <c r="D714" s="262"/>
      <c r="E714" s="56"/>
      <c r="F714" s="63" t="s">
        <v>90</v>
      </c>
      <c r="G714" s="54">
        <f>+IF(SUM(G712:G713)=0,"",SUM(G712:G713))</f>
        <v>44275</v>
      </c>
    </row>
    <row r="715" spans="1:7">
      <c r="A715" s="262"/>
      <c r="B715" s="262"/>
      <c r="C715" s="262"/>
      <c r="D715" s="56"/>
      <c r="E715" s="51"/>
      <c r="F715" s="50"/>
      <c r="G715" s="57"/>
    </row>
    <row r="716" spans="1:7">
      <c r="A716" s="429" t="s">
        <v>101</v>
      </c>
      <c r="B716" s="429"/>
      <c r="C716" s="429"/>
      <c r="D716" s="429"/>
      <c r="E716" s="429"/>
      <c r="F716" s="429"/>
      <c r="G716" s="436"/>
    </row>
    <row r="717" spans="1:7">
      <c r="A717" s="264" t="s">
        <v>94</v>
      </c>
      <c r="B717" s="433" t="s">
        <v>100</v>
      </c>
      <c r="C717" s="433"/>
      <c r="D717" s="68" t="s">
        <v>3</v>
      </c>
      <c r="E717" s="68" t="s">
        <v>99</v>
      </c>
      <c r="F717" s="68" t="s">
        <v>98</v>
      </c>
      <c r="G717" s="68" t="s">
        <v>92</v>
      </c>
    </row>
    <row r="718" spans="1:7">
      <c r="A718" s="62" t="str">
        <f>IF(B718="","",INDEX(CODIGOSMANODEOBRA,MATCH($B718,'[8]INSUMOS MANO DE OBRA'!$B$7:$B$61,0)))</f>
        <v>MO033</v>
      </c>
      <c r="B718" s="434" t="s">
        <v>97</v>
      </c>
      <c r="C718" s="435"/>
      <c r="D718" s="66">
        <v>1</v>
      </c>
      <c r="E718" s="59">
        <f>IF(B718="","",(VLOOKUP($A718,INSUMOSMANODEOBRA,8,0)))</f>
        <v>94854</v>
      </c>
      <c r="F718" s="67">
        <v>8</v>
      </c>
      <c r="G718" s="64">
        <f>+IFERROR(D718*E718/F718,"")</f>
        <v>11856.75</v>
      </c>
    </row>
    <row r="719" spans="1:7">
      <c r="A719" s="62" t="str">
        <f>IF(B719="","",INDEX(CODIGOSMANODEOBRA,MATCH($B719,'[8]INSUMOS MANO DE OBRA'!$B$7:$B$61,0)))</f>
        <v>MO032</v>
      </c>
      <c r="B719" s="434" t="s">
        <v>96</v>
      </c>
      <c r="C719" s="435"/>
      <c r="D719" s="66">
        <v>3</v>
      </c>
      <c r="E719" s="59">
        <f>IF(B719="","",(VLOOKUP($A719,INSUMOSMANODEOBRA,8,0)))</f>
        <v>82126</v>
      </c>
      <c r="F719" s="67">
        <v>8</v>
      </c>
      <c r="G719" s="64">
        <f>+IFERROR(D719*E719/F719,"")</f>
        <v>30797.25</v>
      </c>
    </row>
    <row r="720" spans="1:7">
      <c r="A720" s="62"/>
      <c r="B720" s="434"/>
      <c r="C720" s="435"/>
      <c r="D720" s="66"/>
      <c r="E720" s="59"/>
      <c r="F720" s="65"/>
      <c r="G720" s="64" t="str">
        <f>+IFERROR(D720*E720/F720,"")</f>
        <v/>
      </c>
    </row>
    <row r="721" spans="1:7">
      <c r="A721" s="62" t="s">
        <v>91</v>
      </c>
      <c r="B721" s="434"/>
      <c r="C721" s="435"/>
      <c r="D721" s="66"/>
      <c r="E721" s="59" t="s">
        <v>91</v>
      </c>
      <c r="F721" s="65" t="str">
        <f>+IF(A721="","",IF(A721=0,"",IF(F720="","",F720)))</f>
        <v/>
      </c>
      <c r="G721" s="64" t="str">
        <f>+IFERROR(D721*E721/F721,"")</f>
        <v/>
      </c>
    </row>
    <row r="722" spans="1:7">
      <c r="A722" s="57"/>
      <c r="B722" s="43"/>
      <c r="C722" s="262"/>
      <c r="D722" s="262"/>
      <c r="E722" s="56"/>
      <c r="F722" s="63" t="s">
        <v>90</v>
      </c>
      <c r="G722" s="54">
        <f>+IF(SUM(G718:G721)=0,"",SUM(G718:G721))</f>
        <v>42654</v>
      </c>
    </row>
    <row r="723" spans="1:7">
      <c r="A723" s="263"/>
      <c r="B723" s="262"/>
      <c r="C723" s="53"/>
      <c r="D723" s="53"/>
      <c r="E723" s="53"/>
      <c r="F723" s="50"/>
      <c r="G723" s="44"/>
    </row>
    <row r="724" spans="1:7">
      <c r="A724" s="429" t="s">
        <v>95</v>
      </c>
      <c r="B724" s="429"/>
      <c r="C724" s="429"/>
      <c r="D724" s="429"/>
      <c r="E724" s="429"/>
      <c r="F724" s="429"/>
      <c r="G724" s="436"/>
    </row>
    <row r="725" spans="1:7">
      <c r="A725" s="264" t="s">
        <v>94</v>
      </c>
      <c r="B725" s="433" t="s">
        <v>13</v>
      </c>
      <c r="C725" s="433"/>
      <c r="D725" s="264" t="s">
        <v>2</v>
      </c>
      <c r="E725" s="264" t="s">
        <v>3</v>
      </c>
      <c r="F725" s="264" t="s">
        <v>93</v>
      </c>
      <c r="G725" s="264" t="s">
        <v>92</v>
      </c>
    </row>
    <row r="726" spans="1:7">
      <c r="A726" s="62" t="str">
        <f>IF(B726="","",INDEX(CODIGOSSERVICIOS,MATCH($B726,'[8]INSUMOS SERVICIOS'!$B$7:$B$21,0)))</f>
        <v/>
      </c>
      <c r="B726" s="434"/>
      <c r="C726" s="435"/>
      <c r="D726" s="61" t="str">
        <f>+IF(B726="","",(VLOOKUP($A726,INSUMOSSERVICIOS,3,0)))</f>
        <v/>
      </c>
      <c r="E726" s="60"/>
      <c r="F726" s="59" t="str">
        <f>IF(B726="","",(VLOOKUP($A726,INSUMOSSERVICIOS,4,0)))</f>
        <v/>
      </c>
      <c r="G726" s="58" t="str">
        <f>+IFERROR(E726*F726,"")</f>
        <v/>
      </c>
    </row>
    <row r="727" spans="1:7">
      <c r="A727" s="62" t="str">
        <f>IF(B727="","",INDEX(CODIGOSSERVICIOS,MATCH($B727,'[8]INSUMOS SERVICIOS'!$B$7:$B$21,0)))</f>
        <v/>
      </c>
      <c r="B727" s="434"/>
      <c r="C727" s="435"/>
      <c r="D727" s="61" t="str">
        <f>+IF(B727="","",(VLOOKUP($A727,INSUMOSSERVICIOS,3,0)))</f>
        <v/>
      </c>
      <c r="E727" s="60"/>
      <c r="F727" s="59" t="str">
        <f>IF(B727="","",(VLOOKUP($A727,INSUMOSSERVICIOS,4,0)))</f>
        <v/>
      </c>
      <c r="G727" s="58" t="str">
        <f>+IFERROR(E727*F727,"")</f>
        <v/>
      </c>
    </row>
    <row r="728" spans="1:7">
      <c r="A728" s="62" t="s">
        <v>91</v>
      </c>
      <c r="B728" s="434"/>
      <c r="C728" s="435"/>
      <c r="D728" s="61" t="str">
        <f>+IF(B728="","",(VLOOKUP($A728,INSUMOS_SERVICIOS,3,0)))</f>
        <v/>
      </c>
      <c r="E728" s="60"/>
      <c r="F728" s="59" t="str">
        <f>IF(B728="","",(VLOOKUP($A728,INSUMOS_SERVICIOS,4,0)))</f>
        <v/>
      </c>
      <c r="G728" s="58" t="str">
        <f>+IFERROR(E728*F728,"")</f>
        <v/>
      </c>
    </row>
    <row r="729" spans="1:7">
      <c r="A729" s="57"/>
      <c r="B729" s="43"/>
      <c r="C729" s="262"/>
      <c r="D729" s="262"/>
      <c r="E729" s="56"/>
      <c r="F729" s="55" t="s">
        <v>90</v>
      </c>
      <c r="G729" s="54" t="str">
        <f>+IF(SUM(G726:G728)=0,"",SUM(G726:G728))</f>
        <v/>
      </c>
    </row>
    <row r="730" spans="1:7">
      <c r="A730" s="263"/>
      <c r="B730" s="262"/>
      <c r="C730" s="53"/>
      <c r="D730" s="53"/>
      <c r="E730" s="53"/>
      <c r="F730" s="50"/>
      <c r="G730" s="44"/>
    </row>
    <row r="731" spans="1:7">
      <c r="A731" s="448" t="s">
        <v>89</v>
      </c>
      <c r="B731" s="448"/>
      <c r="C731" s="448"/>
      <c r="D731" s="448"/>
      <c r="E731" s="448"/>
      <c r="F731" s="448"/>
      <c r="G731" s="52">
        <f>IF(SUM(G701,G708,G714,G722,G729)=0,"",(ROUND(SUM(G701,G708,G714,G722,G729),0)))</f>
        <v>459666</v>
      </c>
    </row>
    <row r="732" spans="1:7">
      <c r="A732" s="44"/>
      <c r="B732" s="51"/>
      <c r="C732" s="51"/>
      <c r="D732" s="51"/>
      <c r="E732" s="51"/>
      <c r="F732" s="51"/>
      <c r="G732" s="50"/>
    </row>
    <row r="733" spans="1:7">
      <c r="A733" s="429" t="s">
        <v>88</v>
      </c>
      <c r="B733" s="429"/>
      <c r="C733" s="429"/>
      <c r="D733" s="429"/>
      <c r="E733" s="429"/>
      <c r="F733" s="429"/>
      <c r="G733" s="429"/>
    </row>
    <row r="734" spans="1:7">
      <c r="A734" s="262"/>
      <c r="B734" s="262"/>
      <c r="C734" s="262"/>
      <c r="D734" s="262"/>
      <c r="E734" s="262"/>
      <c r="F734" s="262"/>
      <c r="G734" s="262"/>
    </row>
    <row r="735" spans="1:7">
      <c r="A735" s="443" t="s">
        <v>13</v>
      </c>
      <c r="B735" s="443"/>
      <c r="C735" s="443"/>
      <c r="D735" s="443"/>
      <c r="E735" s="443"/>
      <c r="F735" s="49" t="s">
        <v>87</v>
      </c>
      <c r="G735" s="49" t="s">
        <v>86</v>
      </c>
    </row>
    <row r="736" spans="1:7">
      <c r="A736" s="444" t="s">
        <v>85</v>
      </c>
      <c r="B736" s="444"/>
      <c r="C736" s="444"/>
      <c r="D736" s="444"/>
      <c r="E736" s="444"/>
      <c r="F736" s="48">
        <f>[8]AIU!$I$45</f>
        <v>0.2407</v>
      </c>
      <c r="G736" s="47">
        <f>+IFERROR(G731*F736,"")</f>
        <v>110641.60619999999</v>
      </c>
    </row>
    <row r="737" spans="1:7">
      <c r="A737" s="444" t="s">
        <v>84</v>
      </c>
      <c r="B737" s="444"/>
      <c r="C737" s="444"/>
      <c r="D737" s="444"/>
      <c r="E737" s="444"/>
      <c r="F737" s="48" t="str">
        <f>IF([8]AIU!$I$46=0,"",[8]AIU!$I$46)</f>
        <v/>
      </c>
      <c r="G737" s="47" t="str">
        <f>+IFERROR(G731*F737,"")</f>
        <v/>
      </c>
    </row>
    <row r="738" spans="1:7">
      <c r="A738" s="444" t="s">
        <v>83</v>
      </c>
      <c r="B738" s="444"/>
      <c r="C738" s="444"/>
      <c r="D738" s="444"/>
      <c r="E738" s="444"/>
      <c r="F738" s="48">
        <f>IF([8]AIU!$I$47=0,"",[8]AIU!$I$47)</f>
        <v>0.05</v>
      </c>
      <c r="G738" s="47">
        <f>+IFERROR(G731*F738,"")</f>
        <v>22983.300000000003</v>
      </c>
    </row>
    <row r="739" spans="1:7">
      <c r="A739" s="445" t="s">
        <v>82</v>
      </c>
      <c r="B739" s="446"/>
      <c r="C739" s="446"/>
      <c r="D739" s="446"/>
      <c r="E739" s="446"/>
      <c r="F739" s="46">
        <f>IF(SUM(F736:F738)=0,"",SUM(F736:F738))</f>
        <v>0.29070000000000001</v>
      </c>
      <c r="G739" s="45">
        <f>IF(SUM(G736:G738)=0,"",ROUND(SUM(G736:G738),0))</f>
        <v>133625</v>
      </c>
    </row>
    <row r="740" spans="1:7">
      <c r="A740" s="44"/>
      <c r="B740" s="43"/>
      <c r="C740" s="43"/>
      <c r="D740" s="43"/>
      <c r="E740" s="447"/>
      <c r="F740" s="447"/>
      <c r="G740" s="42"/>
    </row>
    <row r="741" spans="1:7">
      <c r="A741" s="449" t="s">
        <v>81</v>
      </c>
      <c r="B741" s="450"/>
      <c r="C741" s="450"/>
      <c r="D741" s="450"/>
      <c r="E741" s="450"/>
      <c r="F741" s="450"/>
      <c r="G741" s="41">
        <f>+IFERROR(ROUND(G731+G739,0),"")</f>
        <v>593291</v>
      </c>
    </row>
    <row r="742" spans="1:7">
      <c r="A742" s="38"/>
      <c r="B742" s="38"/>
      <c r="C742" s="38"/>
      <c r="D742" s="38"/>
      <c r="E742" s="39"/>
      <c r="F742" s="39"/>
      <c r="G742" s="36"/>
    </row>
    <row r="743" spans="1:7">
      <c r="A743" s="38"/>
      <c r="B743" s="37"/>
      <c r="C743" s="39"/>
      <c r="D743" s="39"/>
      <c r="E743" s="39"/>
      <c r="F743" s="39"/>
      <c r="G743" s="39"/>
    </row>
    <row r="744" spans="1:7">
      <c r="A744" s="38"/>
      <c r="B744" s="37" t="s">
        <v>80</v>
      </c>
      <c r="C744" s="39"/>
      <c r="D744" s="39"/>
      <c r="E744" s="39"/>
      <c r="F744" s="39"/>
      <c r="G744" s="39"/>
    </row>
    <row r="745" spans="1:7">
      <c r="A745" s="38"/>
      <c r="B745" s="37"/>
      <c r="C745" s="39"/>
      <c r="D745" s="40"/>
      <c r="E745" s="40"/>
      <c r="F745" s="40"/>
      <c r="G745" s="39"/>
    </row>
    <row r="746" spans="1:7">
      <c r="A746" s="38"/>
      <c r="B746" s="37"/>
      <c r="C746" s="36"/>
      <c r="D746" s="365" t="s">
        <v>79</v>
      </c>
      <c r="E746" s="365"/>
      <c r="F746" s="365"/>
      <c r="G746" s="36"/>
    </row>
    <row r="748" spans="1:7" ht="18.75">
      <c r="A748" s="327" t="str">
        <f>'[8]DATOS INICIALES'!$B$1</f>
        <v>DEPARTAMENTO DE ANTIOQUIA</v>
      </c>
      <c r="B748" s="328"/>
      <c r="C748" s="328"/>
      <c r="D748" s="328"/>
      <c r="E748" s="328"/>
      <c r="F748" s="329" t="s">
        <v>91</v>
      </c>
      <c r="G748" s="329"/>
    </row>
    <row r="749" spans="1:7" ht="15.75">
      <c r="A749" s="330" t="str">
        <f>'[8]DATOS INICIALES'!$B$2</f>
        <v>MUNICIPIO DE DABEIBA</v>
      </c>
      <c r="B749" s="331"/>
      <c r="C749" s="331"/>
      <c r="D749" s="331"/>
      <c r="E749" s="331"/>
      <c r="F749" s="329"/>
      <c r="G749" s="329"/>
    </row>
    <row r="750" spans="1:7">
      <c r="A750" s="332" t="str">
        <f>'[8]DATOS INICIALES'!$B$3</f>
        <v xml:space="preserve">CONSTRUCCION DE MUROS DE CONTENCION Y  GAVIONES PARA MITIGACION DE RIESGO EN LA VIA QUE CONDUCE AL BARRIO LA ARENERA EN EL MUNICIPIO DE DABEIBA ANTIOQUIA </v>
      </c>
      <c r="B750" s="333"/>
      <c r="C750" s="333"/>
      <c r="D750" s="333"/>
      <c r="E750" s="333"/>
      <c r="F750" s="329"/>
      <c r="G750" s="329"/>
    </row>
    <row r="751" spans="1:7">
      <c r="A751" s="334"/>
      <c r="B751" s="334"/>
      <c r="C751" s="334"/>
      <c r="D751" s="334"/>
      <c r="E751" s="432"/>
      <c r="F751" s="329"/>
      <c r="G751" s="329"/>
    </row>
    <row r="752" spans="1:7">
      <c r="A752" s="335" t="s">
        <v>121</v>
      </c>
      <c r="B752" s="336"/>
      <c r="C752" s="336"/>
      <c r="D752" s="336"/>
      <c r="E752" s="336"/>
      <c r="F752" s="329"/>
      <c r="G752" s="329"/>
    </row>
    <row r="753" spans="1:7">
      <c r="A753" s="334"/>
      <c r="B753" s="334"/>
      <c r="C753" s="334"/>
      <c r="D753" s="334"/>
      <c r="E753" s="334"/>
      <c r="F753" s="425"/>
      <c r="G753" s="425"/>
    </row>
    <row r="754" spans="1:7">
      <c r="A754" s="88" t="s">
        <v>0</v>
      </c>
      <c r="B754" s="337" t="s">
        <v>13</v>
      </c>
      <c r="C754" s="338"/>
      <c r="D754" s="339"/>
      <c r="E754" s="87" t="s">
        <v>2</v>
      </c>
      <c r="F754" s="86" t="s">
        <v>3</v>
      </c>
      <c r="G754" s="86" t="s">
        <v>120</v>
      </c>
    </row>
    <row r="755" spans="1:7">
      <c r="A755" s="85" t="s">
        <v>119</v>
      </c>
      <c r="B755" s="426" t="str">
        <f>+IFERROR(VLOOKUP($A755,INSUMOSMATERIALES,2,0),"")</f>
        <v>MORTERO 1:4 EN OBRA (PEGA)</v>
      </c>
      <c r="C755" s="427"/>
      <c r="D755" s="428"/>
      <c r="E755" s="84" t="str">
        <f>+IFERROR(VLOOKUP($A755,INSUMOSMATERIALES,3,0),"")</f>
        <v>M3</v>
      </c>
      <c r="F755" s="84" t="s">
        <v>118</v>
      </c>
      <c r="G755" s="83">
        <f>IF(G803=0,"",G793)</f>
        <v>460491</v>
      </c>
    </row>
    <row r="756" spans="1:7">
      <c r="A756" s="38"/>
      <c r="B756" s="38"/>
      <c r="C756" s="38"/>
      <c r="D756" s="38"/>
      <c r="E756" s="39"/>
      <c r="F756" s="39"/>
      <c r="G756" s="36"/>
    </row>
    <row r="757" spans="1:7">
      <c r="A757" s="429" t="s">
        <v>117</v>
      </c>
      <c r="B757" s="429"/>
      <c r="C757" s="429"/>
      <c r="D757" s="429"/>
      <c r="E757" s="429"/>
      <c r="F757" s="429"/>
      <c r="G757" s="429"/>
    </row>
    <row r="758" spans="1:7">
      <c r="A758" s="262"/>
      <c r="B758" s="262"/>
      <c r="C758" s="262"/>
      <c r="D758" s="262"/>
      <c r="E758" s="262"/>
      <c r="F758" s="262"/>
      <c r="G758" s="262"/>
    </row>
    <row r="759" spans="1:7">
      <c r="A759" s="430" t="s">
        <v>116</v>
      </c>
      <c r="B759" s="430"/>
      <c r="C759" s="430"/>
      <c r="D759" s="430"/>
      <c r="E759" s="430"/>
      <c r="F759" s="430"/>
      <c r="G759" s="431"/>
    </row>
    <row r="760" spans="1:7">
      <c r="A760" s="264" t="s">
        <v>94</v>
      </c>
      <c r="B760" s="437" t="s">
        <v>13</v>
      </c>
      <c r="C760" s="438"/>
      <c r="D760" s="264" t="s">
        <v>2</v>
      </c>
      <c r="E760" s="264" t="s">
        <v>106</v>
      </c>
      <c r="F760" s="264" t="s">
        <v>98</v>
      </c>
      <c r="G760" s="264" t="s">
        <v>92</v>
      </c>
    </row>
    <row r="761" spans="1:7">
      <c r="A761" s="62" t="str">
        <f>IF(B761="","",INDEX(CODIGOEQUIPOS,MATCH($B761,'[8]INSUMOS EQUIPOS'!$B$7:$B$39,0)))</f>
        <v>EQ004</v>
      </c>
      <c r="B761" s="439" t="s">
        <v>115</v>
      </c>
      <c r="C761" s="440"/>
      <c r="D761" s="80" t="str">
        <f>IF(B761="","",(VLOOKUP($A761,INSUMOSEQUIPOS,3,0)))</f>
        <v>DÍA</v>
      </c>
      <c r="E761" s="70">
        <f>IF(B761="","",(VLOOKUP($A761,INSUMOSEQUIPOS,4,0)))</f>
        <v>62000</v>
      </c>
      <c r="F761" s="82">
        <v>8</v>
      </c>
      <c r="G761" s="58">
        <f>+IFERROR(E761/F761,"")</f>
        <v>7750</v>
      </c>
    </row>
    <row r="762" spans="1:7">
      <c r="A762" s="81" t="str">
        <f>+IF(G784="","","EQ001")</f>
        <v>EQ001</v>
      </c>
      <c r="B762" s="441" t="str">
        <f>+IF($A762="","",IFERROR(VLOOKUP($A762,INSUMOSEQUIPOS,2,0),""))</f>
        <v>HERRAMIENTA MENOR (10% DE LA MANO DE OBRA)</v>
      </c>
      <c r="C762" s="442"/>
      <c r="D762" s="80" t="str">
        <f>+IF($A762="","",IFERROR(VLOOKUP($A762,INSUMOSEQUIPOS,3,0),""))</f>
        <v>%</v>
      </c>
      <c r="E762" s="79">
        <f>+IF($A762="","",IFERROR(VLOOKUP($A762,INSUMOSEQUIPOS,4,0),""))</f>
        <v>0.1</v>
      </c>
      <c r="F762" s="78">
        <f>+IF(G784=0,"",G784)</f>
        <v>42654</v>
      </c>
      <c r="G762" s="58">
        <f>+IFERROR(E762*F762,"")</f>
        <v>4265.4000000000005</v>
      </c>
    </row>
    <row r="763" spans="1:7">
      <c r="A763" s="57"/>
      <c r="B763" s="43"/>
      <c r="C763" s="262"/>
      <c r="D763" s="262"/>
      <c r="E763" s="56"/>
      <c r="F763" s="63" t="s">
        <v>90</v>
      </c>
      <c r="G763" s="54">
        <f>+IF(SUM(G761:G762)=0,"",SUM(G761:G762))</f>
        <v>12015.400000000001</v>
      </c>
    </row>
    <row r="764" spans="1:7">
      <c r="A764" s="43"/>
      <c r="B764" s="262"/>
      <c r="C764" s="262"/>
      <c r="D764" s="56"/>
      <c r="E764" s="77"/>
      <c r="F764" s="50"/>
      <c r="G764" s="57"/>
    </row>
    <row r="765" spans="1:7">
      <c r="A765" s="429" t="s">
        <v>114</v>
      </c>
      <c r="B765" s="429"/>
      <c r="C765" s="429"/>
      <c r="D765" s="429"/>
      <c r="E765" s="429"/>
      <c r="F765" s="429"/>
      <c r="G765" s="436"/>
    </row>
    <row r="766" spans="1:7">
      <c r="A766" s="264" t="s">
        <v>94</v>
      </c>
      <c r="B766" s="76" t="s">
        <v>13</v>
      </c>
      <c r="C766" s="68" t="s">
        <v>2</v>
      </c>
      <c r="D766" s="68" t="s">
        <v>3</v>
      </c>
      <c r="E766" s="68" t="s">
        <v>113</v>
      </c>
      <c r="F766" s="68" t="s">
        <v>93</v>
      </c>
      <c r="G766" s="68" t="s">
        <v>92</v>
      </c>
    </row>
    <row r="767" spans="1:7" ht="22.5">
      <c r="A767" s="62" t="str">
        <f>IF(B767="","",INDEX(CODIGOMATERIALES,MATCH($B767,'[8]INSUMOS MATERIALES'!$B$7:$B$51,0)))</f>
        <v>MA020</v>
      </c>
      <c r="B767" s="73" t="s">
        <v>112</v>
      </c>
      <c r="C767" s="61" t="str">
        <f>IF(B767="","",(VLOOKUP($A767,INSUMOSMATERIALES,3,0)))</f>
        <v>SC</v>
      </c>
      <c r="D767" s="67">
        <v>7.28</v>
      </c>
      <c r="E767" s="75">
        <v>0.05</v>
      </c>
      <c r="F767" s="59">
        <f>IF(B767="","",(VLOOKUP($A767,INSUMOSMATERIALES,4,0)))</f>
        <v>38000</v>
      </c>
      <c r="G767" s="58">
        <f>+IFERROR(F767*D767*(1+E767),"")</f>
        <v>290472</v>
      </c>
    </row>
    <row r="768" spans="1:7">
      <c r="A768" s="62" t="str">
        <f>IF(B768="","",INDEX(CODIGOMATERIALES,MATCH($B768,'[8]INSUMOS MATERIALES'!$B$7:$B$51,0)))</f>
        <v>MA023</v>
      </c>
      <c r="B768" s="73" t="s">
        <v>111</v>
      </c>
      <c r="C768" s="61" t="str">
        <f>IF(B768="","",(VLOOKUP($A768,INSUMOSMATERIALES,3,0)))</f>
        <v>M3</v>
      </c>
      <c r="D768" s="67">
        <v>1.1599999999999999</v>
      </c>
      <c r="E768" s="75">
        <v>0.05</v>
      </c>
      <c r="F768" s="59">
        <f>IF(B768="","",(VLOOKUP($A768,INSUMOSMATERIALES,4,0)))</f>
        <v>50000</v>
      </c>
      <c r="G768" s="58">
        <f>+IFERROR(F768*D768*(1+E768),"")</f>
        <v>60899.999999999993</v>
      </c>
    </row>
    <row r="769" spans="1:7">
      <c r="A769" s="62" t="str">
        <f>IF(B769="","",INDEX(CODIGOMATERIALES,MATCH($B769,'[8]INSUMOS MATERIALES'!$B$7:$B$51,0)))</f>
        <v>MA025</v>
      </c>
      <c r="B769" s="73" t="s">
        <v>65</v>
      </c>
      <c r="C769" s="61" t="str">
        <f>IF(B769="","",(VLOOKUP($A769,INSUMOSMATERIALES,3,0)))</f>
        <v>LT</v>
      </c>
      <c r="D769" s="67">
        <v>185</v>
      </c>
      <c r="E769" s="75">
        <v>0.1</v>
      </c>
      <c r="F769" s="59">
        <f>IF(B769="","",(VLOOKUP($A769,INSUMOSMATERIALES,4,0)))</f>
        <v>50</v>
      </c>
      <c r="G769" s="58">
        <f>+IFERROR(F769*D769*(1+E769),"")</f>
        <v>10175</v>
      </c>
    </row>
    <row r="770" spans="1:7">
      <c r="A770" s="57"/>
      <c r="B770" s="74"/>
      <c r="C770" s="262"/>
      <c r="D770" s="262"/>
      <c r="E770" s="56"/>
      <c r="F770" s="63" t="s">
        <v>90</v>
      </c>
      <c r="G770" s="54">
        <f>+IF(SUM(G767:G769)=0,"",SUM(G767:G769))</f>
        <v>361547</v>
      </c>
    </row>
    <row r="771" spans="1:7">
      <c r="A771" s="43"/>
      <c r="B771" s="262"/>
      <c r="C771" s="262"/>
      <c r="D771" s="56"/>
      <c r="E771" s="51"/>
      <c r="F771" s="50"/>
      <c r="G771" s="57"/>
    </row>
    <row r="772" spans="1:7">
      <c r="A772" s="429" t="s">
        <v>110</v>
      </c>
      <c r="B772" s="429"/>
      <c r="C772" s="429"/>
      <c r="D772" s="429"/>
      <c r="E772" s="429"/>
      <c r="F772" s="429"/>
      <c r="G772" s="429"/>
    </row>
    <row r="773" spans="1:7">
      <c r="A773" s="264" t="s">
        <v>94</v>
      </c>
      <c r="B773" s="264" t="s">
        <v>13</v>
      </c>
      <c r="C773" s="264" t="s">
        <v>109</v>
      </c>
      <c r="D773" s="264" t="s">
        <v>108</v>
      </c>
      <c r="E773" s="68" t="s">
        <v>107</v>
      </c>
      <c r="F773" s="68" t="s">
        <v>106</v>
      </c>
      <c r="G773" s="68" t="s">
        <v>92</v>
      </c>
    </row>
    <row r="774" spans="1:7" ht="33.75">
      <c r="A774" s="62" t="str">
        <f>IF(B774="","",INDEX(CODIGOTRANSPORTES,MATCH(B774,'[8]INSUMOS TRANSPORTES'!$B$7:$B$13,0)))</f>
        <v>TR002</v>
      </c>
      <c r="B774" s="73" t="s">
        <v>105</v>
      </c>
      <c r="C774" s="72" t="s">
        <v>104</v>
      </c>
      <c r="D774" s="67">
        <f>(D768)*1.05</f>
        <v>1.218</v>
      </c>
      <c r="E774" s="71">
        <f>+IF(C774=0,"",IF(C774="INSUMOS",'[8]DATOS INICIALES'!$B$24,IF(C774="PLAYA",'[8]DATOS INICIALES'!$B$21,IF(C774="TIERRA",'[8]DATOS INICIALES'!$B$19,IF(C774="ESCOMBROS",'[8]DATOS INICIALES'!$B$20,IF(C774="ASFALTO",'[8]DATOS INICIALES'!$B$25,IF(C774="GRANULAR",'[8]DATOS INICIALES'!B790)))))))</f>
        <v>10</v>
      </c>
      <c r="F774" s="70">
        <f>+IF(B774="","",(VLOOKUP($A774,INSUMOSTRANSPORTES,4,0)))</f>
        <v>3000</v>
      </c>
      <c r="G774" s="58">
        <f>+IFERROR(D774*E774*F774,"")</f>
        <v>36540</v>
      </c>
    </row>
    <row r="775" spans="1:7" ht="22.5">
      <c r="A775" s="62" t="str">
        <f>IF(B775="","",INDEX(CODIGOTRANSPORTES,MATCH(B775,'[8]INSUMOS TRANSPORTES'!$B$7:$B$26,0)))</f>
        <v>TR007</v>
      </c>
      <c r="B775" s="73" t="s">
        <v>103</v>
      </c>
      <c r="C775" s="72" t="s">
        <v>102</v>
      </c>
      <c r="D775" s="67">
        <f>(50*D767)/1000</f>
        <v>0.36399999999999999</v>
      </c>
      <c r="E775" s="71">
        <f>+IF(C775=0,"",IF(C775="INSUMOS",'[8]DATOS INICIALES'!$B$24,IF(C775="PLAYA",'[8]DATOS INICIALES'!$B$21,IF(C775="TIERRA",'[8]DATOS INICIALES'!$B$19,IF(C775="ESCOMBROS",'[8]DATOS INICIALES'!$B$20,IF(C775="ASFALTO",'[8]DATOS INICIALES'!$B$25,IF(C775="GRANULAR",'[8]DATOS INICIALES'!B791)))))))</f>
        <v>5</v>
      </c>
      <c r="F775" s="70">
        <f>+IF(B775="","",(VLOOKUP($A775,INSUMOSTRANSPORTES,4,0)))</f>
        <v>4250</v>
      </c>
      <c r="G775" s="58">
        <f>+IFERROR(D775*E775*F775,"")</f>
        <v>7734.9999999999991</v>
      </c>
    </row>
    <row r="776" spans="1:7">
      <c r="A776" s="57"/>
      <c r="B776" s="69"/>
      <c r="C776" s="262"/>
      <c r="D776" s="262"/>
      <c r="E776" s="56"/>
      <c r="F776" s="63" t="s">
        <v>90</v>
      </c>
      <c r="G776" s="54">
        <f>+IF(SUM(G774:G775)=0,"",SUM(G774:G775))</f>
        <v>44275</v>
      </c>
    </row>
    <row r="777" spans="1:7">
      <c r="A777" s="262"/>
      <c r="B777" s="262"/>
      <c r="C777" s="262"/>
      <c r="D777" s="56"/>
      <c r="E777" s="51"/>
      <c r="F777" s="50"/>
      <c r="G777" s="57"/>
    </row>
    <row r="778" spans="1:7">
      <c r="A778" s="429" t="s">
        <v>101</v>
      </c>
      <c r="B778" s="429"/>
      <c r="C778" s="429"/>
      <c r="D778" s="429"/>
      <c r="E778" s="429"/>
      <c r="F778" s="429"/>
      <c r="G778" s="436"/>
    </row>
    <row r="779" spans="1:7">
      <c r="A779" s="264" t="s">
        <v>94</v>
      </c>
      <c r="B779" s="433" t="s">
        <v>100</v>
      </c>
      <c r="C779" s="433"/>
      <c r="D779" s="68" t="s">
        <v>3</v>
      </c>
      <c r="E779" s="68" t="s">
        <v>99</v>
      </c>
      <c r="F779" s="68" t="s">
        <v>98</v>
      </c>
      <c r="G779" s="68" t="s">
        <v>92</v>
      </c>
    </row>
    <row r="780" spans="1:7">
      <c r="A780" s="62" t="str">
        <f>IF(B780="","",INDEX(CODIGOSMANODEOBRA,MATCH($B780,'[8]INSUMOS MANO DE OBRA'!$B$7:$B$61,0)))</f>
        <v>MO033</v>
      </c>
      <c r="B780" s="434" t="s">
        <v>97</v>
      </c>
      <c r="C780" s="435"/>
      <c r="D780" s="66">
        <v>1</v>
      </c>
      <c r="E780" s="59">
        <f>IF(B780="","",(VLOOKUP($A780,INSUMOSMANODEOBRA,8,0)))</f>
        <v>94854</v>
      </c>
      <c r="F780" s="67">
        <v>8</v>
      </c>
      <c r="G780" s="64">
        <f>+IFERROR(D780*E780/F780,"")</f>
        <v>11856.75</v>
      </c>
    </row>
    <row r="781" spans="1:7">
      <c r="A781" s="62" t="str">
        <f>IF(B781="","",INDEX(CODIGOSMANODEOBRA,MATCH($B781,'[8]INSUMOS MANO DE OBRA'!$B$7:$B$61,0)))</f>
        <v>MO032</v>
      </c>
      <c r="B781" s="434" t="s">
        <v>96</v>
      </c>
      <c r="C781" s="435"/>
      <c r="D781" s="66">
        <v>3</v>
      </c>
      <c r="E781" s="59">
        <f>IF(B781="","",(VLOOKUP($A781,INSUMOSMANODEOBRA,8,0)))</f>
        <v>82126</v>
      </c>
      <c r="F781" s="67">
        <v>8</v>
      </c>
      <c r="G781" s="64">
        <f>+IFERROR(D781*E781/F781,"")</f>
        <v>30797.25</v>
      </c>
    </row>
    <row r="782" spans="1:7">
      <c r="A782" s="62"/>
      <c r="B782" s="434"/>
      <c r="C782" s="435"/>
      <c r="D782" s="66"/>
      <c r="E782" s="59"/>
      <c r="F782" s="65"/>
      <c r="G782" s="64" t="str">
        <f>+IFERROR(D782*E782/F782,"")</f>
        <v/>
      </c>
    </row>
    <row r="783" spans="1:7">
      <c r="A783" s="62" t="s">
        <v>91</v>
      </c>
      <c r="B783" s="434"/>
      <c r="C783" s="435"/>
      <c r="D783" s="66"/>
      <c r="E783" s="59" t="s">
        <v>91</v>
      </c>
      <c r="F783" s="65" t="str">
        <f>+IF(A783="","",IF(A783=0,"",IF(F782="","",F782)))</f>
        <v/>
      </c>
      <c r="G783" s="64" t="str">
        <f>+IFERROR(D783*E783/F783,"")</f>
        <v/>
      </c>
    </row>
    <row r="784" spans="1:7">
      <c r="A784" s="57"/>
      <c r="B784" s="43"/>
      <c r="C784" s="262"/>
      <c r="D784" s="262"/>
      <c r="E784" s="56"/>
      <c r="F784" s="63" t="s">
        <v>90</v>
      </c>
      <c r="G784" s="54">
        <f>+IF(SUM(G780:G783)=0,"",SUM(G780:G783))</f>
        <v>42654</v>
      </c>
    </row>
    <row r="785" spans="1:7">
      <c r="A785" s="263"/>
      <c r="B785" s="262"/>
      <c r="C785" s="53"/>
      <c r="D785" s="53"/>
      <c r="E785" s="53"/>
      <c r="F785" s="50"/>
      <c r="G785" s="44"/>
    </row>
    <row r="786" spans="1:7">
      <c r="A786" s="429" t="s">
        <v>95</v>
      </c>
      <c r="B786" s="429"/>
      <c r="C786" s="429"/>
      <c r="D786" s="429"/>
      <c r="E786" s="429"/>
      <c r="F786" s="429"/>
      <c r="G786" s="436"/>
    </row>
    <row r="787" spans="1:7">
      <c r="A787" s="264" t="s">
        <v>94</v>
      </c>
      <c r="B787" s="433" t="s">
        <v>13</v>
      </c>
      <c r="C787" s="433"/>
      <c r="D787" s="264" t="s">
        <v>2</v>
      </c>
      <c r="E787" s="264" t="s">
        <v>3</v>
      </c>
      <c r="F787" s="264" t="s">
        <v>93</v>
      </c>
      <c r="G787" s="264" t="s">
        <v>92</v>
      </c>
    </row>
    <row r="788" spans="1:7">
      <c r="A788" s="62" t="str">
        <f>IF(B788="","",INDEX(CODIGOSSERVICIOS,MATCH($B788,'[8]INSUMOS SERVICIOS'!$B$7:$B$21,0)))</f>
        <v/>
      </c>
      <c r="B788" s="434"/>
      <c r="C788" s="435"/>
      <c r="D788" s="61" t="str">
        <f>+IF(B788="","",(VLOOKUP($A788,INSUMOSSERVICIOS,3,0)))</f>
        <v/>
      </c>
      <c r="E788" s="60"/>
      <c r="F788" s="59" t="str">
        <f>IF(B788="","",(VLOOKUP($A788,INSUMOSSERVICIOS,4,0)))</f>
        <v/>
      </c>
      <c r="G788" s="58" t="str">
        <f>+IFERROR(E788*F788,"")</f>
        <v/>
      </c>
    </row>
    <row r="789" spans="1:7">
      <c r="A789" s="62" t="str">
        <f>IF(B789="","",INDEX(CODIGOSSERVICIOS,MATCH($B789,'[8]INSUMOS SERVICIOS'!$B$7:$B$21,0)))</f>
        <v/>
      </c>
      <c r="B789" s="434"/>
      <c r="C789" s="435"/>
      <c r="D789" s="61" t="str">
        <f>+IF(B789="","",(VLOOKUP($A789,INSUMOSSERVICIOS,3,0)))</f>
        <v/>
      </c>
      <c r="E789" s="60"/>
      <c r="F789" s="59" t="str">
        <f>IF(B789="","",(VLOOKUP($A789,INSUMOSSERVICIOS,4,0)))</f>
        <v/>
      </c>
      <c r="G789" s="58" t="str">
        <f>+IFERROR(E789*F789,"")</f>
        <v/>
      </c>
    </row>
    <row r="790" spans="1:7">
      <c r="A790" s="62" t="s">
        <v>91</v>
      </c>
      <c r="B790" s="434"/>
      <c r="C790" s="435"/>
      <c r="D790" s="61" t="str">
        <f>+IF(B790="","",(VLOOKUP($A790,INSUMOS_SERVICIOS,3,0)))</f>
        <v/>
      </c>
      <c r="E790" s="60"/>
      <c r="F790" s="59" t="str">
        <f>IF(B790="","",(VLOOKUP($A790,INSUMOS_SERVICIOS,4,0)))</f>
        <v/>
      </c>
      <c r="G790" s="58" t="str">
        <f>+IFERROR(E790*F790,"")</f>
        <v/>
      </c>
    </row>
    <row r="791" spans="1:7">
      <c r="A791" s="57"/>
      <c r="B791" s="43"/>
      <c r="C791" s="262"/>
      <c r="D791" s="262"/>
      <c r="E791" s="56"/>
      <c r="F791" s="55" t="s">
        <v>90</v>
      </c>
      <c r="G791" s="54" t="str">
        <f>+IF(SUM(G788:G790)=0,"",SUM(G788:G790))</f>
        <v/>
      </c>
    </row>
    <row r="792" spans="1:7">
      <c r="A792" s="263"/>
      <c r="B792" s="262"/>
      <c r="C792" s="53"/>
      <c r="D792" s="53"/>
      <c r="E792" s="53"/>
      <c r="F792" s="50"/>
      <c r="G792" s="44"/>
    </row>
    <row r="793" spans="1:7">
      <c r="A793" s="448" t="s">
        <v>89</v>
      </c>
      <c r="B793" s="448"/>
      <c r="C793" s="448"/>
      <c r="D793" s="448"/>
      <c r="E793" s="448"/>
      <c r="F793" s="448"/>
      <c r="G793" s="52">
        <f>IF(SUM(G763,G770,G776,G784,G791)=0,"",(ROUND(SUM(G763,G770,G776,G784,G791),0)))</f>
        <v>460491</v>
      </c>
    </row>
    <row r="794" spans="1:7">
      <c r="A794" s="44"/>
      <c r="B794" s="51"/>
      <c r="C794" s="51"/>
      <c r="D794" s="51"/>
      <c r="E794" s="51"/>
      <c r="F794" s="51"/>
      <c r="G794" s="50"/>
    </row>
    <row r="795" spans="1:7">
      <c r="A795" s="429" t="s">
        <v>88</v>
      </c>
      <c r="B795" s="429"/>
      <c r="C795" s="429"/>
      <c r="D795" s="429"/>
      <c r="E795" s="429"/>
      <c r="F795" s="429"/>
      <c r="G795" s="429"/>
    </row>
    <row r="796" spans="1:7">
      <c r="A796" s="262"/>
      <c r="B796" s="262"/>
      <c r="C796" s="262"/>
      <c r="D796" s="262"/>
      <c r="E796" s="262"/>
      <c r="F796" s="262"/>
      <c r="G796" s="262"/>
    </row>
    <row r="797" spans="1:7">
      <c r="A797" s="443" t="s">
        <v>13</v>
      </c>
      <c r="B797" s="443"/>
      <c r="C797" s="443"/>
      <c r="D797" s="443"/>
      <c r="E797" s="443"/>
      <c r="F797" s="49" t="s">
        <v>87</v>
      </c>
      <c r="G797" s="49" t="s">
        <v>86</v>
      </c>
    </row>
    <row r="798" spans="1:7">
      <c r="A798" s="444" t="s">
        <v>85</v>
      </c>
      <c r="B798" s="444"/>
      <c r="C798" s="444"/>
      <c r="D798" s="444"/>
      <c r="E798" s="444"/>
      <c r="F798" s="48">
        <f>[8]AIU!$I$45</f>
        <v>0.2407</v>
      </c>
      <c r="G798" s="47">
        <f>+IFERROR(G793*F798,"")</f>
        <v>110840.18369999999</v>
      </c>
    </row>
    <row r="799" spans="1:7">
      <c r="A799" s="444" t="s">
        <v>84</v>
      </c>
      <c r="B799" s="444"/>
      <c r="C799" s="444"/>
      <c r="D799" s="444"/>
      <c r="E799" s="444"/>
      <c r="F799" s="48" t="str">
        <f>IF([8]AIU!$I$46=0,"",[8]AIU!$I$46)</f>
        <v/>
      </c>
      <c r="G799" s="47" t="str">
        <f>+IFERROR(G793*F799,"")</f>
        <v/>
      </c>
    </row>
    <row r="800" spans="1:7">
      <c r="A800" s="444" t="s">
        <v>83</v>
      </c>
      <c r="B800" s="444"/>
      <c r="C800" s="444"/>
      <c r="D800" s="444"/>
      <c r="E800" s="444"/>
      <c r="F800" s="48">
        <f>IF([8]AIU!$I$47=0,"",[8]AIU!$I$47)</f>
        <v>0.05</v>
      </c>
      <c r="G800" s="47">
        <f>+IFERROR(G793*F800,"")</f>
        <v>23024.550000000003</v>
      </c>
    </row>
    <row r="801" spans="1:7">
      <c r="A801" s="445" t="s">
        <v>82</v>
      </c>
      <c r="B801" s="446"/>
      <c r="C801" s="446"/>
      <c r="D801" s="446"/>
      <c r="E801" s="446"/>
      <c r="F801" s="46">
        <f>IF(SUM(F798:F800)=0,"",SUM(F798:F800))</f>
        <v>0.29070000000000001</v>
      </c>
      <c r="G801" s="45">
        <f>IF(SUM(G798:G800)=0,"",ROUND(SUM(G798:G800),0))</f>
        <v>133865</v>
      </c>
    </row>
    <row r="802" spans="1:7">
      <c r="A802" s="44"/>
      <c r="B802" s="43"/>
      <c r="C802" s="43"/>
      <c r="D802" s="43"/>
      <c r="E802" s="447"/>
      <c r="F802" s="447"/>
      <c r="G802" s="42"/>
    </row>
    <row r="803" spans="1:7">
      <c r="A803" s="449" t="s">
        <v>81</v>
      </c>
      <c r="B803" s="450"/>
      <c r="C803" s="450"/>
      <c r="D803" s="450"/>
      <c r="E803" s="450"/>
      <c r="F803" s="450"/>
      <c r="G803" s="41">
        <f>+IFERROR(ROUND(G793+G801,0),"")</f>
        <v>594356</v>
      </c>
    </row>
    <row r="804" spans="1:7">
      <c r="A804" s="38"/>
      <c r="B804" s="38"/>
      <c r="C804" s="38"/>
      <c r="D804" s="38"/>
      <c r="E804" s="39"/>
      <c r="F804" s="39"/>
      <c r="G804" s="36"/>
    </row>
    <row r="805" spans="1:7">
      <c r="A805" s="38"/>
      <c r="B805" s="37"/>
      <c r="C805" s="39"/>
      <c r="D805" s="39"/>
      <c r="E805" s="39"/>
      <c r="F805" s="39"/>
      <c r="G805" s="39"/>
    </row>
    <row r="806" spans="1:7">
      <c r="A806" s="38"/>
      <c r="B806" s="37" t="s">
        <v>80</v>
      </c>
      <c r="C806" s="39"/>
      <c r="D806" s="39"/>
      <c r="E806" s="39"/>
      <c r="F806" s="39"/>
      <c r="G806" s="39"/>
    </row>
    <row r="807" spans="1:7">
      <c r="A807" s="38"/>
      <c r="B807" s="37"/>
      <c r="C807" s="39"/>
      <c r="D807" s="40"/>
      <c r="E807" s="40"/>
      <c r="F807" s="40"/>
      <c r="G807" s="39"/>
    </row>
    <row r="808" spans="1:7">
      <c r="A808" s="38"/>
      <c r="B808" s="37"/>
      <c r="C808" s="36"/>
      <c r="D808" s="365" t="s">
        <v>79</v>
      </c>
      <c r="E808" s="365"/>
      <c r="F808" s="365"/>
      <c r="G808" s="36"/>
    </row>
  </sheetData>
  <protectedRanges>
    <protectedRange sqref="A8 B14:C14 E42:E44 B34:D37 F34:F35 B42:C44 F14 A71 B77:C77 E104:E106 B96:D99 F96:F97 B104:C106 F77 A133 B139:C139 E168:E170 B160:D163 F160:F161 B168:C170 F139 A197 B203:C203 E230:E232 B222:D225 F222:F223 B230:C232 F203 A259 B265:C265 E292:E294 B284:D287 F284:F285 B292:C294 F265 A321 B327:C327 E354:E356 B346:D349 F346:F347 B354:C356 F327 B333:B335 D333:E335 A383 B389:C389 E416:E418 B408:D411 F408:F409 B416:C418 F389 B340:D341 B395:B397 D395:E397 A445 B451:C451 E478:E480 B470:D473 F470:F471 B478:C480 F451 B402:D403 B457:B459 D457:E459 A507 B513:C513 E540:E542 B532:D535 F532:F533 B540:C542 F513 B464:D465 B519:B521 D519:E521 A569 B575:C575 E602:E604 B594:D597 F594:F595 B602:C604 F575 B526:D527 B581:B583 D581:E583 A631 B637:C637 E664:E666 B656:D659 F656:F657 B664:C666 F637 B588:D589 B643:B645 D643:E645 A693 B699:C699 E726:E728 B718:D721 F718:F719 B726:C728 F699 B650:D651 B705:B707 D705:E707 B712:D713 A755 B761:C761 E788:E790 B780:D783 F780:F781 B788:C790 F761 B767:B769 D767:E769 B774:D775 B20:B23 D20:E23 B28:D29 B83:B85 D83:E85 B90:D91 B209:B211 D209:E211 B216:D217 B271:B273 D271:E273 B278:D279 D147:E148 B147:B148 D153:D155" name="Rango1"/>
  </protectedRanges>
  <mergeCells count="495">
    <mergeCell ref="A803:F803"/>
    <mergeCell ref="D808:F808"/>
    <mergeCell ref="A797:E797"/>
    <mergeCell ref="A798:E798"/>
    <mergeCell ref="A799:E799"/>
    <mergeCell ref="A800:E800"/>
    <mergeCell ref="A801:E801"/>
    <mergeCell ref="E802:F802"/>
    <mergeCell ref="B787:C787"/>
    <mergeCell ref="B788:C788"/>
    <mergeCell ref="B789:C789"/>
    <mergeCell ref="B790:C790"/>
    <mergeCell ref="A793:F793"/>
    <mergeCell ref="A795:G795"/>
    <mergeCell ref="B779:C779"/>
    <mergeCell ref="B780:C780"/>
    <mergeCell ref="B781:C781"/>
    <mergeCell ref="B782:C782"/>
    <mergeCell ref="B783:C783"/>
    <mergeCell ref="A786:G786"/>
    <mergeCell ref="B760:C760"/>
    <mergeCell ref="B761:C761"/>
    <mergeCell ref="B762:C762"/>
    <mergeCell ref="A765:G765"/>
    <mergeCell ref="A772:G772"/>
    <mergeCell ref="A778:G778"/>
    <mergeCell ref="A753:E753"/>
    <mergeCell ref="F753:G753"/>
    <mergeCell ref="B754:D754"/>
    <mergeCell ref="B755:D755"/>
    <mergeCell ref="A757:G757"/>
    <mergeCell ref="A759:G759"/>
    <mergeCell ref="A741:F741"/>
    <mergeCell ref="D746:F746"/>
    <mergeCell ref="A748:E748"/>
    <mergeCell ref="F748:G752"/>
    <mergeCell ref="A749:E749"/>
    <mergeCell ref="A750:E750"/>
    <mergeCell ref="A751:E751"/>
    <mergeCell ref="A752:E752"/>
    <mergeCell ref="A735:E735"/>
    <mergeCell ref="A736:E736"/>
    <mergeCell ref="A737:E737"/>
    <mergeCell ref="A738:E738"/>
    <mergeCell ref="A739:E739"/>
    <mergeCell ref="E740:F740"/>
    <mergeCell ref="B725:C725"/>
    <mergeCell ref="B726:C726"/>
    <mergeCell ref="B727:C727"/>
    <mergeCell ref="B728:C728"/>
    <mergeCell ref="A731:F731"/>
    <mergeCell ref="A733:G733"/>
    <mergeCell ref="B717:C717"/>
    <mergeCell ref="B718:C718"/>
    <mergeCell ref="B719:C719"/>
    <mergeCell ref="B720:C720"/>
    <mergeCell ref="B721:C721"/>
    <mergeCell ref="A724:G724"/>
    <mergeCell ref="B698:C698"/>
    <mergeCell ref="B699:C699"/>
    <mergeCell ref="B700:C700"/>
    <mergeCell ref="A703:G703"/>
    <mergeCell ref="A710:G710"/>
    <mergeCell ref="A716:G716"/>
    <mergeCell ref="A691:E691"/>
    <mergeCell ref="F691:G691"/>
    <mergeCell ref="B692:D692"/>
    <mergeCell ref="B693:D693"/>
    <mergeCell ref="A695:G695"/>
    <mergeCell ref="A697:G697"/>
    <mergeCell ref="A679:F679"/>
    <mergeCell ref="D684:F684"/>
    <mergeCell ref="A686:E686"/>
    <mergeCell ref="F686:G690"/>
    <mergeCell ref="A687:E687"/>
    <mergeCell ref="A688:E688"/>
    <mergeCell ref="A689:E689"/>
    <mergeCell ref="A690:E690"/>
    <mergeCell ref="A673:E673"/>
    <mergeCell ref="A674:E674"/>
    <mergeCell ref="A675:E675"/>
    <mergeCell ref="A676:E676"/>
    <mergeCell ref="A677:E677"/>
    <mergeCell ref="E678:F678"/>
    <mergeCell ref="B663:C663"/>
    <mergeCell ref="B664:C664"/>
    <mergeCell ref="B665:C665"/>
    <mergeCell ref="B666:C666"/>
    <mergeCell ref="A669:F669"/>
    <mergeCell ref="A671:G671"/>
    <mergeCell ref="B655:C655"/>
    <mergeCell ref="B656:C656"/>
    <mergeCell ref="B657:C657"/>
    <mergeCell ref="B658:C658"/>
    <mergeCell ref="B659:C659"/>
    <mergeCell ref="A662:G662"/>
    <mergeCell ref="B636:C636"/>
    <mergeCell ref="B637:C637"/>
    <mergeCell ref="B638:C638"/>
    <mergeCell ref="A641:G641"/>
    <mergeCell ref="A648:G648"/>
    <mergeCell ref="A654:G654"/>
    <mergeCell ref="A629:E629"/>
    <mergeCell ref="F629:G629"/>
    <mergeCell ref="B630:D630"/>
    <mergeCell ref="B631:D631"/>
    <mergeCell ref="A633:G633"/>
    <mergeCell ref="A635:G635"/>
    <mergeCell ref="A617:F617"/>
    <mergeCell ref="D622:F622"/>
    <mergeCell ref="A624:E624"/>
    <mergeCell ref="F624:G628"/>
    <mergeCell ref="A625:E625"/>
    <mergeCell ref="A626:E626"/>
    <mergeCell ref="A627:E627"/>
    <mergeCell ref="A628:E628"/>
    <mergeCell ref="A611:E611"/>
    <mergeCell ref="A612:E612"/>
    <mergeCell ref="A613:E613"/>
    <mergeCell ref="A614:E614"/>
    <mergeCell ref="A615:E615"/>
    <mergeCell ref="E616:F616"/>
    <mergeCell ref="B601:C601"/>
    <mergeCell ref="B602:C602"/>
    <mergeCell ref="B603:C603"/>
    <mergeCell ref="B604:C604"/>
    <mergeCell ref="A607:F607"/>
    <mergeCell ref="A609:G609"/>
    <mergeCell ref="B593:C593"/>
    <mergeCell ref="B594:C594"/>
    <mergeCell ref="B595:C595"/>
    <mergeCell ref="B596:C596"/>
    <mergeCell ref="B597:C597"/>
    <mergeCell ref="A600:G600"/>
    <mergeCell ref="B574:C574"/>
    <mergeCell ref="B575:C575"/>
    <mergeCell ref="B576:C576"/>
    <mergeCell ref="A579:G579"/>
    <mergeCell ref="A586:G586"/>
    <mergeCell ref="A592:G592"/>
    <mergeCell ref="A567:E567"/>
    <mergeCell ref="F567:G567"/>
    <mergeCell ref="B568:D568"/>
    <mergeCell ref="B569:D569"/>
    <mergeCell ref="A571:G571"/>
    <mergeCell ref="A573:G573"/>
    <mergeCell ref="A555:F555"/>
    <mergeCell ref="D560:F560"/>
    <mergeCell ref="A562:E562"/>
    <mergeCell ref="F562:G566"/>
    <mergeCell ref="A563:E563"/>
    <mergeCell ref="A564:E564"/>
    <mergeCell ref="A565:E565"/>
    <mergeCell ref="A566:E566"/>
    <mergeCell ref="A549:E549"/>
    <mergeCell ref="A550:E550"/>
    <mergeCell ref="A551:E551"/>
    <mergeCell ref="A552:E552"/>
    <mergeCell ref="A553:E553"/>
    <mergeCell ref="E554:F554"/>
    <mergeCell ref="B539:C539"/>
    <mergeCell ref="B540:C540"/>
    <mergeCell ref="B541:C541"/>
    <mergeCell ref="B542:C542"/>
    <mergeCell ref="A545:F545"/>
    <mergeCell ref="A547:G547"/>
    <mergeCell ref="B531:C531"/>
    <mergeCell ref="B532:C532"/>
    <mergeCell ref="B533:C533"/>
    <mergeCell ref="B534:C534"/>
    <mergeCell ref="B535:C535"/>
    <mergeCell ref="A538:G538"/>
    <mergeCell ref="B512:C512"/>
    <mergeCell ref="B513:C513"/>
    <mergeCell ref="B514:C514"/>
    <mergeCell ref="A517:G517"/>
    <mergeCell ref="A524:G524"/>
    <mergeCell ref="A530:G530"/>
    <mergeCell ref="A505:E505"/>
    <mergeCell ref="F505:G505"/>
    <mergeCell ref="B506:D506"/>
    <mergeCell ref="B507:D507"/>
    <mergeCell ref="A509:G509"/>
    <mergeCell ref="A511:G511"/>
    <mergeCell ref="A493:F493"/>
    <mergeCell ref="D498:F498"/>
    <mergeCell ref="A500:E500"/>
    <mergeCell ref="F500:G504"/>
    <mergeCell ref="A501:E501"/>
    <mergeCell ref="A502:E502"/>
    <mergeCell ref="A503:E503"/>
    <mergeCell ref="A504:E504"/>
    <mergeCell ref="A487:E487"/>
    <mergeCell ref="A488:E488"/>
    <mergeCell ref="A489:E489"/>
    <mergeCell ref="A490:E490"/>
    <mergeCell ref="A491:E491"/>
    <mergeCell ref="E492:F492"/>
    <mergeCell ref="B477:C477"/>
    <mergeCell ref="B478:C478"/>
    <mergeCell ref="B479:C479"/>
    <mergeCell ref="B480:C480"/>
    <mergeCell ref="A483:F483"/>
    <mergeCell ref="A485:G485"/>
    <mergeCell ref="B469:C469"/>
    <mergeCell ref="B470:C470"/>
    <mergeCell ref="B471:C471"/>
    <mergeCell ref="B472:C472"/>
    <mergeCell ref="B473:C473"/>
    <mergeCell ref="A476:G476"/>
    <mergeCell ref="B450:C450"/>
    <mergeCell ref="B451:C451"/>
    <mergeCell ref="B452:C452"/>
    <mergeCell ref="A455:G455"/>
    <mergeCell ref="A462:G462"/>
    <mergeCell ref="A468:G468"/>
    <mergeCell ref="A443:E443"/>
    <mergeCell ref="F443:G443"/>
    <mergeCell ref="B444:D444"/>
    <mergeCell ref="B445:D445"/>
    <mergeCell ref="A447:G447"/>
    <mergeCell ref="A449:G449"/>
    <mergeCell ref="A431:F431"/>
    <mergeCell ref="D436:F436"/>
    <mergeCell ref="A438:E438"/>
    <mergeCell ref="F438:G442"/>
    <mergeCell ref="A439:E439"/>
    <mergeCell ref="A440:E440"/>
    <mergeCell ref="A441:E441"/>
    <mergeCell ref="A442:E442"/>
    <mergeCell ref="A425:E425"/>
    <mergeCell ref="A426:E426"/>
    <mergeCell ref="A427:E427"/>
    <mergeCell ref="A428:E428"/>
    <mergeCell ref="A429:E429"/>
    <mergeCell ref="E430:F430"/>
    <mergeCell ref="B415:C415"/>
    <mergeCell ref="B416:C416"/>
    <mergeCell ref="B417:C417"/>
    <mergeCell ref="B418:C418"/>
    <mergeCell ref="A421:F421"/>
    <mergeCell ref="A423:G423"/>
    <mergeCell ref="B407:C407"/>
    <mergeCell ref="B408:C408"/>
    <mergeCell ref="B409:C409"/>
    <mergeCell ref="B410:C410"/>
    <mergeCell ref="B411:C411"/>
    <mergeCell ref="A414:G414"/>
    <mergeCell ref="B388:C388"/>
    <mergeCell ref="B389:C389"/>
    <mergeCell ref="B390:C390"/>
    <mergeCell ref="A393:G393"/>
    <mergeCell ref="A400:G400"/>
    <mergeCell ref="A406:G406"/>
    <mergeCell ref="A381:E381"/>
    <mergeCell ref="F381:G381"/>
    <mergeCell ref="B382:D382"/>
    <mergeCell ref="B383:D383"/>
    <mergeCell ref="A385:G385"/>
    <mergeCell ref="A387:G387"/>
    <mergeCell ref="A369:F369"/>
    <mergeCell ref="D374:F374"/>
    <mergeCell ref="A376:E376"/>
    <mergeCell ref="F376:G380"/>
    <mergeCell ref="A377:E377"/>
    <mergeCell ref="A378:E378"/>
    <mergeCell ref="A379:E379"/>
    <mergeCell ref="A380:E380"/>
    <mergeCell ref="A363:E363"/>
    <mergeCell ref="A364:E364"/>
    <mergeCell ref="A365:E365"/>
    <mergeCell ref="A366:E366"/>
    <mergeCell ref="A367:E367"/>
    <mergeCell ref="E368:F368"/>
    <mergeCell ref="B353:C353"/>
    <mergeCell ref="B354:C354"/>
    <mergeCell ref="B355:C355"/>
    <mergeCell ref="B356:C356"/>
    <mergeCell ref="A359:F359"/>
    <mergeCell ref="A361:G361"/>
    <mergeCell ref="B345:C345"/>
    <mergeCell ref="B346:C346"/>
    <mergeCell ref="B347:C347"/>
    <mergeCell ref="B348:C348"/>
    <mergeCell ref="B349:C349"/>
    <mergeCell ref="A352:G352"/>
    <mergeCell ref="B326:C326"/>
    <mergeCell ref="B327:C327"/>
    <mergeCell ref="B328:C328"/>
    <mergeCell ref="A331:G331"/>
    <mergeCell ref="A338:G338"/>
    <mergeCell ref="A344:G344"/>
    <mergeCell ref="A319:E319"/>
    <mergeCell ref="F319:G319"/>
    <mergeCell ref="B320:D320"/>
    <mergeCell ref="B321:D321"/>
    <mergeCell ref="A323:G323"/>
    <mergeCell ref="A325:G325"/>
    <mergeCell ref="A307:F307"/>
    <mergeCell ref="D312:F312"/>
    <mergeCell ref="A314:E314"/>
    <mergeCell ref="F314:G318"/>
    <mergeCell ref="A315:E315"/>
    <mergeCell ref="A316:E316"/>
    <mergeCell ref="A317:E317"/>
    <mergeCell ref="A318:E318"/>
    <mergeCell ref="A301:E301"/>
    <mergeCell ref="A302:E302"/>
    <mergeCell ref="A303:E303"/>
    <mergeCell ref="A304:E304"/>
    <mergeCell ref="A305:E305"/>
    <mergeCell ref="E306:F306"/>
    <mergeCell ref="B291:C291"/>
    <mergeCell ref="B292:C292"/>
    <mergeCell ref="B293:C293"/>
    <mergeCell ref="B294:C294"/>
    <mergeCell ref="A297:F297"/>
    <mergeCell ref="A299:G299"/>
    <mergeCell ref="B283:C283"/>
    <mergeCell ref="B284:C284"/>
    <mergeCell ref="B285:C285"/>
    <mergeCell ref="B286:C286"/>
    <mergeCell ref="B287:C287"/>
    <mergeCell ref="A290:G290"/>
    <mergeCell ref="B264:C264"/>
    <mergeCell ref="B265:C265"/>
    <mergeCell ref="B266:C266"/>
    <mergeCell ref="A269:G269"/>
    <mergeCell ref="A276:G276"/>
    <mergeCell ref="A282:G282"/>
    <mergeCell ref="A257:E257"/>
    <mergeCell ref="F257:G257"/>
    <mergeCell ref="B258:D258"/>
    <mergeCell ref="B259:D259"/>
    <mergeCell ref="A261:G261"/>
    <mergeCell ref="A263:G263"/>
    <mergeCell ref="A245:F245"/>
    <mergeCell ref="D250:F250"/>
    <mergeCell ref="A252:E252"/>
    <mergeCell ref="F252:G256"/>
    <mergeCell ref="A253:E253"/>
    <mergeCell ref="A254:E254"/>
    <mergeCell ref="A255:E255"/>
    <mergeCell ref="A256:E256"/>
    <mergeCell ref="A239:E239"/>
    <mergeCell ref="A240:E240"/>
    <mergeCell ref="A241:E241"/>
    <mergeCell ref="A242:E242"/>
    <mergeCell ref="A243:E243"/>
    <mergeCell ref="E244:F244"/>
    <mergeCell ref="B229:C229"/>
    <mergeCell ref="B230:C230"/>
    <mergeCell ref="B231:C231"/>
    <mergeCell ref="B232:C232"/>
    <mergeCell ref="A235:F235"/>
    <mergeCell ref="A237:G237"/>
    <mergeCell ref="B221:C221"/>
    <mergeCell ref="B222:C222"/>
    <mergeCell ref="B223:C223"/>
    <mergeCell ref="B224:C224"/>
    <mergeCell ref="B225:C225"/>
    <mergeCell ref="A228:G228"/>
    <mergeCell ref="B202:C202"/>
    <mergeCell ref="B203:C203"/>
    <mergeCell ref="B204:C204"/>
    <mergeCell ref="A207:G207"/>
    <mergeCell ref="A214:G214"/>
    <mergeCell ref="A220:G220"/>
    <mergeCell ref="A195:E195"/>
    <mergeCell ref="F195:G195"/>
    <mergeCell ref="B196:D196"/>
    <mergeCell ref="B197:D197"/>
    <mergeCell ref="A199:G199"/>
    <mergeCell ref="A201:G201"/>
    <mergeCell ref="A183:F183"/>
    <mergeCell ref="D188:F188"/>
    <mergeCell ref="A190:E190"/>
    <mergeCell ref="F190:G194"/>
    <mergeCell ref="A191:E191"/>
    <mergeCell ref="A192:E192"/>
    <mergeCell ref="A193:E193"/>
    <mergeCell ref="A194:E194"/>
    <mergeCell ref="A177:E177"/>
    <mergeCell ref="A178:E178"/>
    <mergeCell ref="A179:E179"/>
    <mergeCell ref="A180:E180"/>
    <mergeCell ref="A181:E181"/>
    <mergeCell ref="E182:F182"/>
    <mergeCell ref="B167:C167"/>
    <mergeCell ref="B168:C168"/>
    <mergeCell ref="B169:C169"/>
    <mergeCell ref="B170:C170"/>
    <mergeCell ref="A173:F173"/>
    <mergeCell ref="A175:G175"/>
    <mergeCell ref="B159:C159"/>
    <mergeCell ref="B160:C160"/>
    <mergeCell ref="B161:C161"/>
    <mergeCell ref="B162:C162"/>
    <mergeCell ref="B163:C163"/>
    <mergeCell ref="A166:G166"/>
    <mergeCell ref="B138:C138"/>
    <mergeCell ref="B139:C139"/>
    <mergeCell ref="B140:C140"/>
    <mergeCell ref="A143:G143"/>
    <mergeCell ref="A151:G151"/>
    <mergeCell ref="A158:G158"/>
    <mergeCell ref="A131:E131"/>
    <mergeCell ref="F131:G131"/>
    <mergeCell ref="B132:D132"/>
    <mergeCell ref="B133:D133"/>
    <mergeCell ref="A135:G135"/>
    <mergeCell ref="A137:G137"/>
    <mergeCell ref="A119:F119"/>
    <mergeCell ref="D124:F124"/>
    <mergeCell ref="E125:F125"/>
    <mergeCell ref="A126:E126"/>
    <mergeCell ref="F126:G130"/>
    <mergeCell ref="A127:E127"/>
    <mergeCell ref="A128:E128"/>
    <mergeCell ref="A129:E129"/>
    <mergeCell ref="A130:E130"/>
    <mergeCell ref="A113:E113"/>
    <mergeCell ref="A114:E114"/>
    <mergeCell ref="A115:E115"/>
    <mergeCell ref="A116:E116"/>
    <mergeCell ref="A117:E117"/>
    <mergeCell ref="E118:F118"/>
    <mergeCell ref="B103:C103"/>
    <mergeCell ref="B104:C104"/>
    <mergeCell ref="B105:C105"/>
    <mergeCell ref="B106:C106"/>
    <mergeCell ref="A109:F109"/>
    <mergeCell ref="A111:G111"/>
    <mergeCell ref="B95:C95"/>
    <mergeCell ref="B96:C96"/>
    <mergeCell ref="B97:C97"/>
    <mergeCell ref="B98:C98"/>
    <mergeCell ref="B99:C99"/>
    <mergeCell ref="A102:G102"/>
    <mergeCell ref="B76:C76"/>
    <mergeCell ref="B77:C77"/>
    <mergeCell ref="B78:C78"/>
    <mergeCell ref="A81:G81"/>
    <mergeCell ref="A88:G88"/>
    <mergeCell ref="A94:G94"/>
    <mergeCell ref="A69:E69"/>
    <mergeCell ref="F69:G69"/>
    <mergeCell ref="B70:D70"/>
    <mergeCell ref="B71:D71"/>
    <mergeCell ref="A73:G73"/>
    <mergeCell ref="A75:G75"/>
    <mergeCell ref="A57:F57"/>
    <mergeCell ref="D62:F62"/>
    <mergeCell ref="A64:E64"/>
    <mergeCell ref="F64:G68"/>
    <mergeCell ref="A65:E65"/>
    <mergeCell ref="A66:E66"/>
    <mergeCell ref="A67:E67"/>
    <mergeCell ref="A68:E68"/>
    <mergeCell ref="A51:E51"/>
    <mergeCell ref="A52:E52"/>
    <mergeCell ref="A53:E53"/>
    <mergeCell ref="A54:E54"/>
    <mergeCell ref="A55:E55"/>
    <mergeCell ref="E56:F56"/>
    <mergeCell ref="B41:C41"/>
    <mergeCell ref="B42:C42"/>
    <mergeCell ref="B43:C43"/>
    <mergeCell ref="B44:C44"/>
    <mergeCell ref="A47:F47"/>
    <mergeCell ref="A49:G49"/>
    <mergeCell ref="B33:C33"/>
    <mergeCell ref="B34:C34"/>
    <mergeCell ref="B35:C35"/>
    <mergeCell ref="B36:C36"/>
    <mergeCell ref="B37:C37"/>
    <mergeCell ref="A40:G40"/>
    <mergeCell ref="B13:C13"/>
    <mergeCell ref="B14:C14"/>
    <mergeCell ref="B15:C15"/>
    <mergeCell ref="A18:G18"/>
    <mergeCell ref="A26:G26"/>
    <mergeCell ref="A32:G32"/>
    <mergeCell ref="A6:E6"/>
    <mergeCell ref="F6:G6"/>
    <mergeCell ref="B7:D7"/>
    <mergeCell ref="B8:D8"/>
    <mergeCell ref="A10:G10"/>
    <mergeCell ref="A12:G12"/>
    <mergeCell ref="A1:E1"/>
    <mergeCell ref="F1:G5"/>
    <mergeCell ref="A2:E2"/>
    <mergeCell ref="A3:E3"/>
    <mergeCell ref="A4:E4"/>
    <mergeCell ref="A5:E5"/>
  </mergeCells>
  <dataValidations disablePrompts="1" count="2">
    <dataValidation type="list" allowBlank="1" showInputMessage="1" showErrorMessage="1" sqref="C340 C28 C90 C216 C278" xr:uid="{00000000-0002-0000-1F00-000000000000}">
      <formula1>"INSUMOS,TIERRA,ESCOMBROS,PLAYA,GRANULAR,ASFALTO,PLAYATRITURADO"</formula1>
    </dataValidation>
    <dataValidation type="list" allowBlank="1" showInputMessage="1" showErrorMessage="1" sqref="C774:C775 C29 C712:C713 C91 C217 C279 C402:C403 C464:C465 C526:C527 C588:C589 C650:C651 C341" xr:uid="{00000000-0002-0000-1F00-000001000000}">
      <formula1>"INSUMOS,TIERRA,ESCOMBROS,PLAYA,GRANULAR,ASFALTO"</formula1>
    </dataValidation>
  </dataValidations>
  <pageMargins left="0.7" right="0.7" top="0.75" bottom="0.75" header="0.3" footer="0.3"/>
  <pageSetup scale="68" orientation="portrait" horizontalDpi="4294967292" r:id="rId1"/>
  <rowBreaks count="12" manualBreakCount="12">
    <brk id="62" max="16383" man="1"/>
    <brk id="125" max="16383" man="1"/>
    <brk id="189" max="16383" man="1"/>
    <brk id="251" max="16383" man="1"/>
    <brk id="313" max="16383" man="1"/>
    <brk id="375" max="16383" man="1"/>
    <brk id="437" max="16383" man="1"/>
    <brk id="499" max="16383" man="1"/>
    <brk id="561" max="16383" man="1"/>
    <brk id="623" max="16383" man="1"/>
    <brk id="685" max="16383" man="1"/>
    <brk id="747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 xr:uid="{00000000-0002-0000-1F00-000002000000}">
          <x14:formula1>
            <xm:f>'E:\DOCUMENTOS\ALCALDIA DABEIBA 2024\FORMATOS VARIOS\formatos alcaldia dabeiba\[Presupuesto de obra Gaviones Arenera_ v2.xlsx]INSUMOS MATERIALES'!#REF!</xm:f>
          </x14:formula1>
          <xm:sqref>B767:B769 B705:B707 B643:B645 B581:B583 B519:B521 B457:B459 B395:B397 B333:B335 B20:B23 B83:B85 B209:B211 B271:B273 B147:B148</xm:sqref>
        </x14:dataValidation>
        <x14:dataValidation type="list" allowBlank="1" showInputMessage="1" showErrorMessage="1" xr:uid="{00000000-0002-0000-1F00-000003000000}">
          <x14:formula1>
            <xm:f>'E:\DOCUMENTOS\ALCALDIA DABEIBA 2024\FORMATOS VARIOS\formatos alcaldia dabeiba\[Presupuesto de obra Gaviones Arenera_ v2.xlsx]INSUMOS TRANSPORTES'!#REF!</xm:f>
          </x14:formula1>
          <xm:sqref>B712:B713 B402:B403 B464:B465 B526:B527 B588:B589 B650:B651 B340:B341 B774:B775 B28:B29 B90:B91 B278:B279 B216:B217</xm:sqref>
        </x14:dataValidation>
        <x14:dataValidation type="list" allowBlank="1" showInputMessage="1" showErrorMessage="1" xr:uid="{00000000-0002-0000-1F00-000004000000}">
          <x14:formula1>
            <xm:f>'E:\DOCUMENTOS\ALCALDIA DABEIBA 2024\FORMATOS VARIOS\formatos alcaldia dabeiba\[Presupuesto de obra Gaviones Arenera_ v2.xlsx]INSUMOS EQUIPOS'!#REF!</xm:f>
          </x14:formula1>
          <xm:sqref>B14:C14 B77:C77 B139:C139 B203:C203 B265:C265 B327:C327 B389:C389 B451:C451 B513:C513 B575:C575 B637:C637 B699:C699 B761:C761</xm:sqref>
        </x14:dataValidation>
        <x14:dataValidation type="list" allowBlank="1" showInputMessage="1" showErrorMessage="1" xr:uid="{00000000-0002-0000-1F00-000005000000}">
          <x14:formula1>
            <xm:f>'E:\DOCUMENTOS\ALCALDIA DABEIBA 2024\FORMATOS VARIOS\formatos alcaldia dabeiba\[Presupuesto de obra Gaviones Arenera_ v2.xlsx]INSUMOS MANO DE OBRA'!#REF!</xm:f>
          </x14:formula1>
          <xm:sqref>B34:C35 B96:C97 B160:C161 B222:C223 B284:C285 B346:C347 B408:C409 B470:C471 B532:C533 B594:C595 B656:C657 B718:C719 B780:C781</xm:sqref>
        </x14:dataValidation>
        <x14:dataValidation type="list" allowBlank="1" showInputMessage="1" showErrorMessage="1" xr:uid="{00000000-0002-0000-1F00-000006000000}">
          <x14:formula1>
            <xm:f>'E:\DOCUMENTOS\ALCALDIA DABEIBA 2024\FORMATOS VARIOS\formatos alcaldia dabeiba\[Presupuesto de obra Gaviones Arenera_ v2.xlsx]INSUMOS SERVICIOS'!#REF!</xm:f>
          </x14:formula1>
          <xm:sqref>B42:C43 B104:C105 B168:C169 B230:C231 B292:C293 B354:C355 B416:C417 B478:C479 B540:C541 B602:C603 B664:C665 B726:C727 B788:C789</xm:sqref>
        </x14:dataValidation>
      </x14:dataValidations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BE70"/>
  <sheetViews>
    <sheetView view="pageBreakPreview" zoomScale="130" zoomScaleNormal="100" zoomScaleSheetLayoutView="130" workbookViewId="0">
      <pane xSplit="1" ySplit="9" topLeftCell="G10" activePane="bottomRight" state="frozen"/>
      <selection activeCell="B19" sqref="B19"/>
      <selection pane="topRight" activeCell="B19" sqref="B19"/>
      <selection pane="bottomLeft" activeCell="B19" sqref="B19"/>
      <selection pane="bottomRight" activeCell="B3" sqref="B3:O3"/>
    </sheetView>
  </sheetViews>
  <sheetFormatPr baseColWidth="10" defaultRowHeight="15"/>
  <cols>
    <col min="1" max="1" width="29.140625" customWidth="1"/>
    <col min="2" max="2" width="23.42578125" style="5" customWidth="1"/>
    <col min="3" max="3" width="19.85546875" customWidth="1"/>
    <col min="4" max="4" width="20.85546875" customWidth="1"/>
    <col min="5" max="5" width="21.7109375" customWidth="1"/>
    <col min="6" max="8" width="20.85546875" bestFit="1" customWidth="1"/>
    <col min="9" max="9" width="20.42578125" bestFit="1" customWidth="1"/>
    <col min="10" max="10" width="21.42578125" bestFit="1" customWidth="1"/>
    <col min="11" max="11" width="20.85546875" bestFit="1" customWidth="1"/>
    <col min="12" max="16" width="20.42578125" bestFit="1" customWidth="1"/>
    <col min="17" max="17" width="20.85546875" bestFit="1" customWidth="1"/>
    <col min="18" max="18" width="20.140625" bestFit="1" customWidth="1"/>
    <col min="19" max="19" width="20.42578125" bestFit="1" customWidth="1"/>
    <col min="20" max="20" width="20.85546875" bestFit="1" customWidth="1"/>
    <col min="21" max="21" width="20.42578125" bestFit="1" customWidth="1"/>
    <col min="22" max="22" width="20.140625" bestFit="1" customWidth="1"/>
    <col min="23" max="26" width="20.42578125" bestFit="1" customWidth="1"/>
    <col min="27" max="27" width="19.7109375" bestFit="1" customWidth="1"/>
    <col min="28" max="34" width="20.42578125" bestFit="1" customWidth="1"/>
    <col min="35" max="36" width="20.85546875" bestFit="1" customWidth="1"/>
    <col min="37" max="41" width="20.42578125" bestFit="1" customWidth="1"/>
    <col min="42" max="42" width="21.42578125" bestFit="1" customWidth="1"/>
    <col min="43" max="43" width="20.42578125" bestFit="1" customWidth="1"/>
    <col min="44" max="44" width="20.140625" bestFit="1" customWidth="1"/>
    <col min="45" max="45" width="20.85546875" bestFit="1" customWidth="1"/>
    <col min="46" max="47" width="20.140625" bestFit="1" customWidth="1"/>
    <col min="48" max="48" width="20.85546875" bestFit="1" customWidth="1"/>
    <col min="49" max="51" width="20.140625" bestFit="1" customWidth="1"/>
    <col min="52" max="54" width="20.85546875" bestFit="1" customWidth="1"/>
    <col min="55" max="55" width="20.42578125" bestFit="1" customWidth="1"/>
    <col min="56" max="56" width="15.5703125" customWidth="1"/>
    <col min="57" max="57" width="16.28515625" customWidth="1"/>
  </cols>
  <sheetData>
    <row r="1" spans="1:57" ht="26.25">
      <c r="A1" s="451"/>
      <c r="B1" s="372" t="s">
        <v>294</v>
      </c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 t="s">
        <v>294</v>
      </c>
      <c r="Q1" s="372"/>
      <c r="R1" s="372"/>
      <c r="S1" s="372"/>
      <c r="T1" s="372"/>
      <c r="U1" s="372"/>
      <c r="V1" s="372"/>
      <c r="W1" s="372"/>
      <c r="X1" s="372"/>
      <c r="Y1" s="372"/>
      <c r="Z1" s="372"/>
      <c r="AA1" s="372"/>
      <c r="AB1" s="372"/>
      <c r="AC1" s="372"/>
      <c r="AD1" s="372" t="s">
        <v>294</v>
      </c>
      <c r="AE1" s="372"/>
      <c r="AF1" s="372"/>
      <c r="AG1" s="372"/>
      <c r="AH1" s="372"/>
      <c r="AI1" s="372"/>
      <c r="AJ1" s="372"/>
      <c r="AK1" s="372"/>
      <c r="AL1" s="372"/>
      <c r="AM1" s="372"/>
      <c r="AN1" s="372"/>
      <c r="AO1" s="372"/>
      <c r="AP1" s="372"/>
      <c r="AQ1" s="372"/>
      <c r="AR1" s="372" t="s">
        <v>294</v>
      </c>
      <c r="AS1" s="372"/>
      <c r="AT1" s="372"/>
      <c r="AU1" s="372"/>
      <c r="AV1" s="372"/>
      <c r="AW1" s="372"/>
      <c r="AX1" s="372"/>
      <c r="AY1" s="372"/>
      <c r="AZ1" s="372"/>
      <c r="BA1" s="372"/>
      <c r="BB1" s="372"/>
      <c r="BC1" s="372"/>
      <c r="BD1" s="372"/>
      <c r="BE1" s="372"/>
    </row>
    <row r="2" spans="1:57" ht="21">
      <c r="A2" s="451"/>
      <c r="B2" s="379" t="str">
        <f>'[9]DATOS INICIALES'!$B$2</f>
        <v>MUNICIPIO DE DABEIBA</v>
      </c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79"/>
      <c r="N2" s="379"/>
      <c r="O2" s="379"/>
      <c r="P2" s="379" t="str">
        <f>'[9]DATOS INICIALES'!$B$2</f>
        <v>MUNICIPIO DE DABEIBA</v>
      </c>
      <c r="Q2" s="379"/>
      <c r="R2" s="379"/>
      <c r="S2" s="379"/>
      <c r="T2" s="379"/>
      <c r="U2" s="379"/>
      <c r="V2" s="379"/>
      <c r="W2" s="379"/>
      <c r="X2" s="379"/>
      <c r="Y2" s="379"/>
      <c r="Z2" s="379"/>
      <c r="AA2" s="379"/>
      <c r="AB2" s="379"/>
      <c r="AC2" s="379"/>
      <c r="AD2" s="379" t="str">
        <f>'[9]DATOS INICIALES'!$B$2</f>
        <v>MUNICIPIO DE DABEIBA</v>
      </c>
      <c r="AE2" s="379"/>
      <c r="AF2" s="379"/>
      <c r="AG2" s="379"/>
      <c r="AH2" s="379"/>
      <c r="AI2" s="379"/>
      <c r="AJ2" s="379"/>
      <c r="AK2" s="379"/>
      <c r="AL2" s="379"/>
      <c r="AM2" s="379"/>
      <c r="AN2" s="379"/>
      <c r="AO2" s="379"/>
      <c r="AP2" s="379"/>
      <c r="AQ2" s="379"/>
      <c r="AR2" s="379" t="str">
        <f>'[9]DATOS INICIALES'!$B$2</f>
        <v>MUNICIPIO DE DABEIBA</v>
      </c>
      <c r="AS2" s="379"/>
      <c r="AT2" s="379"/>
      <c r="AU2" s="379"/>
      <c r="AV2" s="379"/>
      <c r="AW2" s="379"/>
      <c r="AX2" s="379"/>
      <c r="AY2" s="379"/>
      <c r="AZ2" s="379"/>
      <c r="BA2" s="379"/>
      <c r="BB2" s="379"/>
      <c r="BC2" s="379"/>
      <c r="BD2" s="379"/>
      <c r="BE2" s="379"/>
    </row>
    <row r="3" spans="1:57" ht="18" customHeight="1">
      <c r="A3" s="451"/>
      <c r="B3" s="385" t="str">
        <f>'DATOS INICIALES'!$B$3</f>
        <v>REPARACION DE PUENTE DE MADERA PARA CAMINOS DE HERRADURA QUE CONECTA LA VEREDA CHAMBUSCADO CON LA VEREDA LA  ARGELIA  Y DEMAS VEREDAS VECINAS DEL  MUNICIPIO DE DABEIBA ANTIOQUIA.</v>
      </c>
      <c r="C3" s="385"/>
      <c r="D3" s="385"/>
      <c r="E3" s="385"/>
      <c r="F3" s="385"/>
      <c r="G3" s="385"/>
      <c r="H3" s="385"/>
      <c r="I3" s="385"/>
      <c r="J3" s="385"/>
      <c r="K3" s="385"/>
      <c r="L3" s="385"/>
      <c r="M3" s="385"/>
      <c r="N3" s="385"/>
      <c r="O3" s="385"/>
      <c r="P3" s="385" t="str">
        <f>'[9]DATOS INICIALES'!$B$3</f>
        <v>CONSTRUCCION DE MUROS DE CONTENCION EN CONCRETO REFORZADO PARA EMERGENCIA EN LA VIA QUE CONDUCE AL CORREGIMIENTO DE URAMA  KM 0+22 (SECTOR LOS COCOS)  EN EL MUNICIPIO DE DABEIBA ANTIOQUIA.</v>
      </c>
      <c r="Q3" s="385"/>
      <c r="R3" s="385"/>
      <c r="S3" s="385"/>
      <c r="T3" s="385"/>
      <c r="U3" s="385"/>
      <c r="V3" s="385"/>
      <c r="W3" s="385"/>
      <c r="X3" s="385"/>
      <c r="Y3" s="385"/>
      <c r="Z3" s="385"/>
      <c r="AA3" s="385"/>
      <c r="AB3" s="385"/>
      <c r="AC3" s="385"/>
      <c r="AD3" s="385" t="str">
        <f>'[9]DATOS INICIALES'!$B$3</f>
        <v>CONSTRUCCION DE MUROS DE CONTENCION EN CONCRETO REFORZADO PARA EMERGENCIA EN LA VIA QUE CONDUCE AL CORREGIMIENTO DE URAMA  KM 0+22 (SECTOR LOS COCOS)  EN EL MUNICIPIO DE DABEIBA ANTIOQUIA.</v>
      </c>
      <c r="AE3" s="385"/>
      <c r="AF3" s="385"/>
      <c r="AG3" s="385"/>
      <c r="AH3" s="385"/>
      <c r="AI3" s="385"/>
      <c r="AJ3" s="385"/>
      <c r="AK3" s="385"/>
      <c r="AL3" s="385"/>
      <c r="AM3" s="385"/>
      <c r="AN3" s="385"/>
      <c r="AO3" s="385"/>
      <c r="AP3" s="385"/>
      <c r="AQ3" s="385"/>
      <c r="AR3" s="385" t="str">
        <f>'[9]DATOS INICIALES'!$B$3</f>
        <v>CONSTRUCCION DE MUROS DE CONTENCION EN CONCRETO REFORZADO PARA EMERGENCIA EN LA VIA QUE CONDUCE AL CORREGIMIENTO DE URAMA  KM 0+22 (SECTOR LOS COCOS)  EN EL MUNICIPIO DE DABEIBA ANTIOQUIA.</v>
      </c>
      <c r="AS3" s="385"/>
      <c r="AT3" s="385"/>
      <c r="AU3" s="385"/>
      <c r="AV3" s="385"/>
      <c r="AW3" s="385"/>
      <c r="AX3" s="385"/>
      <c r="AY3" s="385"/>
      <c r="AZ3" s="385"/>
      <c r="BA3" s="385"/>
      <c r="BB3" s="385"/>
      <c r="BC3" s="385"/>
      <c r="BD3" s="385"/>
      <c r="BE3" s="385"/>
    </row>
    <row r="4" spans="1:57">
      <c r="A4" s="451"/>
      <c r="B4" s="252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  <c r="O4" s="251"/>
      <c r="P4" s="251"/>
      <c r="Q4" s="251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1"/>
      <c r="AH4" s="251"/>
      <c r="AI4" s="251"/>
      <c r="AJ4" s="251"/>
      <c r="AK4" s="251"/>
      <c r="AL4" s="251"/>
      <c r="AM4" s="251"/>
      <c r="AN4" s="251"/>
      <c r="AO4" s="251"/>
      <c r="AP4" s="251"/>
      <c r="AQ4" s="251"/>
      <c r="AR4" s="251"/>
      <c r="AS4" s="251"/>
      <c r="AT4" s="251"/>
      <c r="AU4" s="251"/>
      <c r="AV4" s="251"/>
      <c r="AW4" s="251"/>
      <c r="AX4" s="251"/>
      <c r="AY4" s="251"/>
      <c r="AZ4" s="251"/>
      <c r="BA4" s="251"/>
      <c r="BB4" s="251"/>
      <c r="BC4" s="251"/>
      <c r="BD4" s="251"/>
      <c r="BE4" s="251"/>
    </row>
    <row r="5" spans="1:57" ht="15.75">
      <c r="A5" s="451"/>
      <c r="B5" s="387" t="s">
        <v>765</v>
      </c>
      <c r="C5" s="387"/>
      <c r="D5" s="387"/>
      <c r="E5" s="387"/>
      <c r="F5" s="387"/>
      <c r="G5" s="387"/>
      <c r="H5" s="387"/>
      <c r="I5" s="387"/>
      <c r="J5" s="387"/>
      <c r="K5" s="387"/>
      <c r="L5" s="387"/>
      <c r="M5" s="387"/>
      <c r="N5" s="387"/>
      <c r="O5" s="387"/>
      <c r="P5" s="387" t="s">
        <v>765</v>
      </c>
      <c r="Q5" s="387"/>
      <c r="R5" s="387"/>
      <c r="S5" s="387"/>
      <c r="T5" s="387"/>
      <c r="U5" s="387"/>
      <c r="V5" s="387"/>
      <c r="W5" s="387"/>
      <c r="X5" s="387"/>
      <c r="Y5" s="387"/>
      <c r="Z5" s="387"/>
      <c r="AA5" s="387"/>
      <c r="AB5" s="387"/>
      <c r="AC5" s="387"/>
      <c r="AD5" s="387" t="s">
        <v>765</v>
      </c>
      <c r="AE5" s="387"/>
      <c r="AF5" s="387"/>
      <c r="AG5" s="387"/>
      <c r="AH5" s="387"/>
      <c r="AI5" s="387"/>
      <c r="AJ5" s="387"/>
      <c r="AK5" s="387"/>
      <c r="AL5" s="387"/>
      <c r="AM5" s="387"/>
      <c r="AN5" s="387"/>
      <c r="AO5" s="387"/>
      <c r="AP5" s="387"/>
      <c r="AQ5" s="387"/>
      <c r="AR5" s="387" t="s">
        <v>765</v>
      </c>
      <c r="AS5" s="387"/>
      <c r="AT5" s="387"/>
      <c r="AU5" s="387"/>
      <c r="AV5" s="387"/>
      <c r="AW5" s="387"/>
      <c r="AX5" s="387"/>
      <c r="AY5" s="387"/>
      <c r="AZ5" s="387"/>
      <c r="BA5" s="387"/>
      <c r="BB5" s="387"/>
      <c r="BC5" s="387"/>
      <c r="BD5" s="387"/>
      <c r="BE5" s="387"/>
    </row>
    <row r="7" spans="1:57">
      <c r="A7" s="250" t="s">
        <v>94</v>
      </c>
      <c r="B7" s="249" t="s">
        <v>522</v>
      </c>
      <c r="C7" s="248" t="s">
        <v>521</v>
      </c>
      <c r="D7" s="248" t="s">
        <v>520</v>
      </c>
      <c r="E7" s="248" t="s">
        <v>519</v>
      </c>
      <c r="F7" s="248" t="s">
        <v>518</v>
      </c>
      <c r="G7" s="248" t="s">
        <v>517</v>
      </c>
      <c r="H7" s="248" t="s">
        <v>516</v>
      </c>
      <c r="I7" s="248" t="s">
        <v>515</v>
      </c>
      <c r="J7" s="248" t="s">
        <v>514</v>
      </c>
      <c r="K7" s="248" t="s">
        <v>513</v>
      </c>
      <c r="L7" s="248" t="s">
        <v>512</v>
      </c>
      <c r="M7" s="248" t="s">
        <v>511</v>
      </c>
      <c r="N7" s="248" t="s">
        <v>510</v>
      </c>
      <c r="O7" s="248" t="s">
        <v>509</v>
      </c>
      <c r="P7" s="248" t="s">
        <v>508</v>
      </c>
      <c r="Q7" s="248" t="s">
        <v>507</v>
      </c>
      <c r="R7" s="248" t="s">
        <v>506</v>
      </c>
      <c r="S7" s="248" t="s">
        <v>505</v>
      </c>
      <c r="T7" s="248" t="s">
        <v>504</v>
      </c>
      <c r="U7" s="248" t="s">
        <v>503</v>
      </c>
      <c r="V7" s="248" t="s">
        <v>502</v>
      </c>
      <c r="W7" s="248" t="s">
        <v>501</v>
      </c>
      <c r="X7" s="248" t="s">
        <v>500</v>
      </c>
      <c r="Y7" s="248" t="s">
        <v>499</v>
      </c>
      <c r="Z7" s="248" t="s">
        <v>498</v>
      </c>
      <c r="AA7" s="248" t="s">
        <v>497</v>
      </c>
      <c r="AB7" s="248" t="s">
        <v>496</v>
      </c>
      <c r="AC7" s="248" t="s">
        <v>495</v>
      </c>
      <c r="AD7" s="248" t="s">
        <v>494</v>
      </c>
      <c r="AE7" s="248" t="s">
        <v>493</v>
      </c>
      <c r="AF7" s="248" t="s">
        <v>492</v>
      </c>
      <c r="AG7" s="248" t="s">
        <v>491</v>
      </c>
      <c r="AH7" s="248" t="s">
        <v>490</v>
      </c>
      <c r="AI7" s="248" t="s">
        <v>489</v>
      </c>
      <c r="AJ7" s="248" t="s">
        <v>488</v>
      </c>
      <c r="AK7" s="248" t="s">
        <v>487</v>
      </c>
      <c r="AL7" s="248" t="s">
        <v>486</v>
      </c>
      <c r="AM7" s="248" t="s">
        <v>485</v>
      </c>
      <c r="AN7" s="248" t="s">
        <v>484</v>
      </c>
      <c r="AO7" s="248" t="s">
        <v>483</v>
      </c>
      <c r="AP7" s="248" t="s">
        <v>482</v>
      </c>
      <c r="AQ7" s="248" t="s">
        <v>481</v>
      </c>
      <c r="AR7" s="248" t="s">
        <v>480</v>
      </c>
      <c r="AS7" s="248" t="s">
        <v>479</v>
      </c>
      <c r="AT7" s="248" t="s">
        <v>478</v>
      </c>
      <c r="AU7" s="248" t="s">
        <v>477</v>
      </c>
      <c r="AV7" s="248" t="s">
        <v>476</v>
      </c>
      <c r="AW7" s="248" t="s">
        <v>475</v>
      </c>
      <c r="AX7" s="248" t="s">
        <v>474</v>
      </c>
      <c r="AY7" s="248" t="s">
        <v>473</v>
      </c>
      <c r="AZ7" s="248" t="s">
        <v>472</v>
      </c>
      <c r="BA7" s="248" t="s">
        <v>471</v>
      </c>
      <c r="BB7" s="248" t="s">
        <v>470</v>
      </c>
      <c r="BC7" s="248" t="s">
        <v>469</v>
      </c>
      <c r="BD7" s="248" t="s">
        <v>764</v>
      </c>
      <c r="BE7" s="248" t="s">
        <v>763</v>
      </c>
    </row>
    <row r="8" spans="1:57" ht="24">
      <c r="A8" s="247" t="s">
        <v>528</v>
      </c>
      <c r="B8" s="246" t="s">
        <v>762</v>
      </c>
      <c r="C8" s="117" t="s">
        <v>761</v>
      </c>
      <c r="D8" s="117" t="s">
        <v>614</v>
      </c>
      <c r="E8" s="117" t="s">
        <v>760</v>
      </c>
      <c r="F8" s="117" t="s">
        <v>759</v>
      </c>
      <c r="G8" s="117" t="s">
        <v>758</v>
      </c>
      <c r="H8" s="117" t="s">
        <v>757</v>
      </c>
      <c r="I8" s="117" t="s">
        <v>756</v>
      </c>
      <c r="J8" s="117" t="s">
        <v>755</v>
      </c>
      <c r="K8" s="117" t="s">
        <v>754</v>
      </c>
      <c r="L8" s="117" t="s">
        <v>753</v>
      </c>
      <c r="M8" s="117" t="s">
        <v>752</v>
      </c>
      <c r="N8" s="117" t="s">
        <v>606</v>
      </c>
      <c r="O8" s="117" t="s">
        <v>751</v>
      </c>
      <c r="P8" s="117" t="s">
        <v>750</v>
      </c>
      <c r="Q8" s="117" t="s">
        <v>441</v>
      </c>
      <c r="R8" s="117" t="s">
        <v>749</v>
      </c>
      <c r="S8" s="117" t="s">
        <v>442</v>
      </c>
      <c r="T8" s="117" t="s">
        <v>748</v>
      </c>
      <c r="U8" s="117" t="s">
        <v>747</v>
      </c>
      <c r="V8" s="117" t="s">
        <v>746</v>
      </c>
      <c r="W8" s="117" t="s">
        <v>745</v>
      </c>
      <c r="X8" s="117" t="s">
        <v>439</v>
      </c>
      <c r="Y8" s="117" t="s">
        <v>744</v>
      </c>
      <c r="Z8" s="117" t="s">
        <v>443</v>
      </c>
      <c r="AA8" s="117" t="s">
        <v>743</v>
      </c>
      <c r="AB8" s="117" t="s">
        <v>742</v>
      </c>
      <c r="AC8" s="117" t="s">
        <v>741</v>
      </c>
      <c r="AD8" s="117" t="s">
        <v>436</v>
      </c>
      <c r="AE8" s="117" t="s">
        <v>740</v>
      </c>
      <c r="AF8" s="117" t="s">
        <v>435</v>
      </c>
      <c r="AG8" s="117" t="s">
        <v>96</v>
      </c>
      <c r="AH8" s="117" t="s">
        <v>97</v>
      </c>
      <c r="AI8" s="117" t="s">
        <v>739</v>
      </c>
      <c r="AJ8" s="117" t="s">
        <v>738</v>
      </c>
      <c r="AK8" s="117" t="s">
        <v>737</v>
      </c>
      <c r="AL8" s="117" t="s">
        <v>736</v>
      </c>
      <c r="AM8" s="117" t="s">
        <v>735</v>
      </c>
      <c r="AN8" s="117" t="s">
        <v>734</v>
      </c>
      <c r="AO8" s="117" t="s">
        <v>733</v>
      </c>
      <c r="AP8" s="117" t="s">
        <v>732</v>
      </c>
      <c r="AQ8" s="117" t="s">
        <v>731</v>
      </c>
      <c r="AR8" s="117" t="s">
        <v>730</v>
      </c>
      <c r="AS8" s="117" t="s">
        <v>729</v>
      </c>
      <c r="AT8" s="117" t="s">
        <v>728</v>
      </c>
      <c r="AU8" s="117" t="s">
        <v>727</v>
      </c>
      <c r="AV8" s="117" t="s">
        <v>726</v>
      </c>
      <c r="AW8" s="117" t="s">
        <v>725</v>
      </c>
      <c r="AX8" s="117" t="s">
        <v>724</v>
      </c>
      <c r="AY8" s="117" t="s">
        <v>723</v>
      </c>
      <c r="AZ8" s="117" t="s">
        <v>722</v>
      </c>
      <c r="BA8" s="117" t="s">
        <v>721</v>
      </c>
      <c r="BB8" s="117" t="s">
        <v>720</v>
      </c>
      <c r="BC8" s="117" t="s">
        <v>719</v>
      </c>
      <c r="BD8" s="243"/>
      <c r="BE8" s="243"/>
    </row>
    <row r="9" spans="1:57">
      <c r="A9" s="245" t="s">
        <v>527</v>
      </c>
      <c r="B9" s="244" t="s">
        <v>717</v>
      </c>
      <c r="C9" s="88" t="s">
        <v>717</v>
      </c>
      <c r="D9" s="88" t="s">
        <v>717</v>
      </c>
      <c r="E9" s="88" t="s">
        <v>717</v>
      </c>
      <c r="F9" s="88" t="s">
        <v>717</v>
      </c>
      <c r="G9" s="88" t="s">
        <v>717</v>
      </c>
      <c r="H9" s="88" t="s">
        <v>717</v>
      </c>
      <c r="I9" s="88" t="s">
        <v>717</v>
      </c>
      <c r="J9" s="88" t="s">
        <v>717</v>
      </c>
      <c r="K9" s="88" t="s">
        <v>717</v>
      </c>
      <c r="L9" s="88" t="s">
        <v>717</v>
      </c>
      <c r="M9" s="88" t="s">
        <v>717</v>
      </c>
      <c r="N9" s="88" t="s">
        <v>717</v>
      </c>
      <c r="O9" s="88" t="s">
        <v>717</v>
      </c>
      <c r="P9" s="88" t="s">
        <v>717</v>
      </c>
      <c r="Q9" s="88" t="s">
        <v>718</v>
      </c>
      <c r="R9" s="88" t="s">
        <v>718</v>
      </c>
      <c r="S9" s="88" t="s">
        <v>718</v>
      </c>
      <c r="T9" s="88" t="s">
        <v>718</v>
      </c>
      <c r="U9" s="88" t="s">
        <v>718</v>
      </c>
      <c r="V9" s="88" t="s">
        <v>718</v>
      </c>
      <c r="W9" s="88" t="s">
        <v>718</v>
      </c>
      <c r="X9" s="88" t="s">
        <v>718</v>
      </c>
      <c r="Y9" s="88" t="s">
        <v>718</v>
      </c>
      <c r="Z9" s="88" t="s">
        <v>718</v>
      </c>
      <c r="AA9" s="88" t="s">
        <v>718</v>
      </c>
      <c r="AB9" s="88" t="s">
        <v>718</v>
      </c>
      <c r="AC9" s="88" t="s">
        <v>718</v>
      </c>
      <c r="AD9" s="88" t="s">
        <v>718</v>
      </c>
      <c r="AE9" s="88" t="s">
        <v>718</v>
      </c>
      <c r="AF9" s="88" t="s">
        <v>718</v>
      </c>
      <c r="AG9" s="88" t="s">
        <v>718</v>
      </c>
      <c r="AH9" s="88" t="s">
        <v>718</v>
      </c>
      <c r="AI9" s="88" t="s">
        <v>718</v>
      </c>
      <c r="AJ9" s="88" t="s">
        <v>718</v>
      </c>
      <c r="AK9" s="88" t="s">
        <v>718</v>
      </c>
      <c r="AL9" s="88" t="s">
        <v>718</v>
      </c>
      <c r="AM9" s="88" t="s">
        <v>718</v>
      </c>
      <c r="AN9" s="88" t="s">
        <v>717</v>
      </c>
      <c r="AO9" s="88" t="s">
        <v>717</v>
      </c>
      <c r="AP9" s="88" t="s">
        <v>717</v>
      </c>
      <c r="AQ9" s="88" t="s">
        <v>717</v>
      </c>
      <c r="AR9" s="88" t="s">
        <v>717</v>
      </c>
      <c r="AS9" s="88" t="s">
        <v>717</v>
      </c>
      <c r="AT9" s="88" t="s">
        <v>717</v>
      </c>
      <c r="AU9" s="88" t="s">
        <v>717</v>
      </c>
      <c r="AV9" s="88" t="s">
        <v>717</v>
      </c>
      <c r="AW9" s="88" t="s">
        <v>717</v>
      </c>
      <c r="AX9" s="88" t="s">
        <v>717</v>
      </c>
      <c r="AY9" s="88" t="s">
        <v>717</v>
      </c>
      <c r="AZ9" s="88" t="s">
        <v>717</v>
      </c>
      <c r="BA9" s="88" t="s">
        <v>717</v>
      </c>
      <c r="BB9" s="88" t="s">
        <v>717</v>
      </c>
      <c r="BC9" s="88" t="s">
        <v>717</v>
      </c>
      <c r="BD9" s="243"/>
      <c r="BE9" s="243"/>
    </row>
    <row r="10" spans="1:57" ht="22.15" customHeight="1">
      <c r="A10" s="242" t="s">
        <v>716</v>
      </c>
      <c r="B10" s="241">
        <v>5</v>
      </c>
      <c r="C10" s="93">
        <v>5</v>
      </c>
      <c r="D10" s="93">
        <v>3</v>
      </c>
      <c r="E10" s="93">
        <v>3</v>
      </c>
      <c r="F10" s="93">
        <v>2.7</v>
      </c>
      <c r="G10" s="93">
        <v>3</v>
      </c>
      <c r="H10" s="93">
        <v>2</v>
      </c>
      <c r="I10" s="93">
        <v>2.2999999999999998</v>
      </c>
      <c r="J10" s="93">
        <v>6.7</v>
      </c>
      <c r="K10" s="93">
        <v>4.5999999999999996</v>
      </c>
      <c r="L10" s="93">
        <v>1.85</v>
      </c>
      <c r="M10" s="93">
        <v>1.45</v>
      </c>
      <c r="N10" s="93">
        <v>1</v>
      </c>
      <c r="O10" s="93">
        <v>1</v>
      </c>
      <c r="P10" s="240">
        <v>1</v>
      </c>
      <c r="Q10" s="93">
        <v>4.8</v>
      </c>
      <c r="R10" s="93">
        <v>2.35</v>
      </c>
      <c r="S10" s="93">
        <v>1.35</v>
      </c>
      <c r="T10" s="93">
        <v>3</v>
      </c>
      <c r="U10" s="93">
        <v>2.2999999999999998</v>
      </c>
      <c r="V10" s="93">
        <v>2.75</v>
      </c>
      <c r="W10" s="93">
        <v>1.3</v>
      </c>
      <c r="X10" s="93">
        <v>2</v>
      </c>
      <c r="Y10" s="93">
        <v>1.2</v>
      </c>
      <c r="Z10" s="93">
        <v>2</v>
      </c>
      <c r="AA10" s="93">
        <v>1.1000000000000001</v>
      </c>
      <c r="AB10" s="93">
        <v>2</v>
      </c>
      <c r="AC10" s="93">
        <v>2</v>
      </c>
      <c r="AD10" s="93">
        <v>2</v>
      </c>
      <c r="AE10" s="93">
        <v>2</v>
      </c>
      <c r="AF10" s="93">
        <v>1.3</v>
      </c>
      <c r="AG10" s="93">
        <v>1.1000000000000001</v>
      </c>
      <c r="AH10" s="93">
        <v>1.3</v>
      </c>
      <c r="AI10" s="93">
        <v>2.25</v>
      </c>
      <c r="AJ10" s="93">
        <v>3.2</v>
      </c>
      <c r="AK10" s="93">
        <v>1</v>
      </c>
      <c r="AL10" s="93">
        <v>1</v>
      </c>
      <c r="AM10" s="93">
        <v>1</v>
      </c>
      <c r="AN10" s="93">
        <v>5</v>
      </c>
      <c r="AO10" s="93">
        <v>2.2999999999999998</v>
      </c>
      <c r="AP10" s="93">
        <v>6.7</v>
      </c>
      <c r="AQ10" s="93">
        <v>2.2999999999999998</v>
      </c>
      <c r="AR10" s="93">
        <v>6</v>
      </c>
      <c r="AS10" s="93">
        <v>5.5</v>
      </c>
      <c r="AT10" s="93">
        <v>6</v>
      </c>
      <c r="AU10" s="93">
        <v>6</v>
      </c>
      <c r="AV10" s="93">
        <v>5.5</v>
      </c>
      <c r="AW10" s="93">
        <v>6</v>
      </c>
      <c r="AX10" s="93">
        <v>6</v>
      </c>
      <c r="AY10" s="93">
        <v>6</v>
      </c>
      <c r="AZ10" s="93">
        <v>5.5</v>
      </c>
      <c r="BA10" s="93">
        <v>5.5</v>
      </c>
      <c r="BB10" s="93">
        <v>5.5</v>
      </c>
      <c r="BC10" s="93">
        <v>2</v>
      </c>
      <c r="BD10" s="93"/>
      <c r="BE10" s="93"/>
    </row>
    <row r="11" spans="1:57">
      <c r="A11" s="239" t="s">
        <v>715</v>
      </c>
      <c r="B11" s="150">
        <f>ROUND(B10*'DATOS INICIALES'!$B$12,0)</f>
        <v>7117500</v>
      </c>
      <c r="C11" s="150">
        <f>ROUND(C10*'DATOS INICIALES'!$B$12,0)</f>
        <v>7117500</v>
      </c>
      <c r="D11" s="150">
        <f>ROUND(D10*'DATOS INICIALES'!$B$12,0)</f>
        <v>4270500</v>
      </c>
      <c r="E11" s="150">
        <f>ROUND(E10*'DATOS INICIALES'!$B$12,0)</f>
        <v>4270500</v>
      </c>
      <c r="F11" s="150">
        <f>ROUND(F10*'DATOS INICIALES'!$B$12,0)</f>
        <v>3843450</v>
      </c>
      <c r="G11" s="150">
        <f>ROUND(G10*'DATOS INICIALES'!$B$12,0)</f>
        <v>4270500</v>
      </c>
      <c r="H11" s="150">
        <f>ROUND(H10*'DATOS INICIALES'!$B$12,0)</f>
        <v>2847000</v>
      </c>
      <c r="I11" s="150">
        <f>ROUND(I10*'DATOS INICIALES'!$B$12,0)</f>
        <v>3274050</v>
      </c>
      <c r="J11" s="150">
        <f>ROUND(J10*'DATOS INICIALES'!$B$12,0)</f>
        <v>9537450</v>
      </c>
      <c r="K11" s="150">
        <f>ROUND(K10*'DATOS INICIALES'!$B$12,0)</f>
        <v>6548100</v>
      </c>
      <c r="L11" s="150">
        <f>ROUND(L10*'DATOS INICIALES'!$B$12,0)</f>
        <v>2633475</v>
      </c>
      <c r="M11" s="150">
        <f>ROUND(M10*'DATOS INICIALES'!$B$12,0)</f>
        <v>2064075</v>
      </c>
      <c r="N11" s="150">
        <f>ROUND(N10*'DATOS INICIALES'!$B$12,0)</f>
        <v>1423500</v>
      </c>
      <c r="O11" s="150">
        <f>ROUND(O10*'DATOS INICIALES'!$B$12,0)</f>
        <v>1423500</v>
      </c>
      <c r="P11" s="150">
        <f>ROUND(P10*'DATOS INICIALES'!$B$12,0)</f>
        <v>1423500</v>
      </c>
      <c r="Q11" s="150">
        <f>ROUND(Q10*'DATOS INICIALES'!$B$12,0)</f>
        <v>6832800</v>
      </c>
      <c r="R11" s="150">
        <f>ROUND(R10*'DATOS INICIALES'!$B$12,0)</f>
        <v>3345225</v>
      </c>
      <c r="S11" s="150">
        <f>ROUND(S10*'DATOS INICIALES'!$B$12,0)</f>
        <v>1921725</v>
      </c>
      <c r="T11" s="150">
        <f>ROUND(T10*'DATOS INICIALES'!$B$12,0)</f>
        <v>4270500</v>
      </c>
      <c r="U11" s="150">
        <f>ROUND(U10*'DATOS INICIALES'!$B$12,0)</f>
        <v>3274050</v>
      </c>
      <c r="V11" s="150">
        <f>ROUND(V10*'DATOS INICIALES'!$B$12,0)</f>
        <v>3914625</v>
      </c>
      <c r="W11" s="150">
        <f>ROUND(W10*'DATOS INICIALES'!$B$12,0)</f>
        <v>1850550</v>
      </c>
      <c r="X11" s="150">
        <f>ROUND(X10*'DATOS INICIALES'!$B$12,0)</f>
        <v>2847000</v>
      </c>
      <c r="Y11" s="150">
        <f>ROUND(Y10*'DATOS INICIALES'!$B$12,0)</f>
        <v>1708200</v>
      </c>
      <c r="Z11" s="150">
        <f>ROUND(Z10*'DATOS INICIALES'!$B$12,0)</f>
        <v>2847000</v>
      </c>
      <c r="AA11" s="150">
        <f>ROUND(AA10*'DATOS INICIALES'!$B$12,0)</f>
        <v>1565850</v>
      </c>
      <c r="AB11" s="150">
        <f>ROUND(AB10*'DATOS INICIALES'!$B$12,0)</f>
        <v>2847000</v>
      </c>
      <c r="AC11" s="150">
        <f>ROUND(AC10*'[9]DATOS INICIALES'!$B$12,0)</f>
        <v>2600000</v>
      </c>
      <c r="AD11" s="150">
        <f>ROUND(AD10*'DATOS INICIALES'!$B$12,0)</f>
        <v>2847000</v>
      </c>
      <c r="AE11" s="150">
        <f>ROUND(AE10*'DATOS INICIALES'!$B$12,0)</f>
        <v>2847000</v>
      </c>
      <c r="AF11" s="150">
        <f>ROUND(AF10*'DATOS INICIALES'!$B$12,0)</f>
        <v>1850550</v>
      </c>
      <c r="AG11" s="150">
        <f>ROUND(AG10*'DATOS INICIALES'!$B$12,0)</f>
        <v>1565850</v>
      </c>
      <c r="AH11" s="150">
        <f>ROUND(AH10*'[9]DATOS INICIALES'!$B$12,0)</f>
        <v>1690000</v>
      </c>
      <c r="AI11" s="150">
        <f>ROUND(AI10*'DATOS INICIALES'!$B$12,0)</f>
        <v>3202875</v>
      </c>
      <c r="AJ11" s="150">
        <f>ROUND(AJ10*'DATOS INICIALES'!$B$12,0)</f>
        <v>4555200</v>
      </c>
      <c r="AK11" s="150">
        <f>ROUND(AK10*'DATOS INICIALES'!$B$12,0)</f>
        <v>1423500</v>
      </c>
      <c r="AL11" s="150">
        <f>ROUND(AL10*'DATOS INICIALES'!$B$12,0)</f>
        <v>1423500</v>
      </c>
      <c r="AM11" s="150">
        <f>ROUND(AM10*'DATOS INICIALES'!$B$12,0)</f>
        <v>1423500</v>
      </c>
      <c r="AN11" s="150">
        <f>ROUND(AN10*'DATOS INICIALES'!$B$12,0)</f>
        <v>7117500</v>
      </c>
      <c r="AO11" s="150">
        <f>ROUND(AO10*'DATOS INICIALES'!$B$12,0)</f>
        <v>3274050</v>
      </c>
      <c r="AP11" s="150">
        <f>ROUND(AP10*'DATOS INICIALES'!$B$12,0)</f>
        <v>9537450</v>
      </c>
      <c r="AQ11" s="150">
        <f>ROUND(AQ10*'DATOS INICIALES'!$B$12,0)</f>
        <v>3274050</v>
      </c>
      <c r="AR11" s="150">
        <f>ROUND(AR10*'DATOS INICIALES'!$B$12,0)</f>
        <v>8541000</v>
      </c>
      <c r="AS11" s="150">
        <f>ROUND(AS10*'DATOS INICIALES'!$B$12,0)</f>
        <v>7829250</v>
      </c>
      <c r="AT11" s="150">
        <f>ROUND(AT10*'DATOS INICIALES'!$B$12,0)</f>
        <v>8541000</v>
      </c>
      <c r="AU11" s="150">
        <f>ROUND(AU10*'DATOS INICIALES'!$B$12,0)</f>
        <v>8541000</v>
      </c>
      <c r="AV11" s="150">
        <f>ROUND(AV10*'DATOS INICIALES'!$B$12,0)</f>
        <v>7829250</v>
      </c>
      <c r="AW11" s="150">
        <f>ROUND(AW10*'DATOS INICIALES'!$B$12,0)</f>
        <v>8541000</v>
      </c>
      <c r="AX11" s="150">
        <f>ROUND(AX10*'DATOS INICIALES'!$B$12,0)</f>
        <v>8541000</v>
      </c>
      <c r="AY11" s="150">
        <f>ROUND(AY10*'DATOS INICIALES'!$B$12,0)</f>
        <v>8541000</v>
      </c>
      <c r="AZ11" s="150">
        <f>ROUND(AZ10*'DATOS INICIALES'!$B$12,0)</f>
        <v>7829250</v>
      </c>
      <c r="BA11" s="150">
        <f>ROUND(BA10*'DATOS INICIALES'!$B$12,0)</f>
        <v>7829250</v>
      </c>
      <c r="BB11" s="150">
        <f>ROUND(BB10*'DATOS INICIALES'!$B$12,0)</f>
        <v>7829250</v>
      </c>
      <c r="BC11" s="150">
        <f>ROUND(BC10*'DATOS INICIALES'!$B$12,0)</f>
        <v>2847000</v>
      </c>
      <c r="BD11" s="150">
        <f>ROUND(BD10*'[9]DATOS INICIALES'!$B$12,0)</f>
        <v>0</v>
      </c>
      <c r="BE11" s="150">
        <f>ROUND(BE10*'[9]DATOS INICIALES'!$B$12,0)</f>
        <v>0</v>
      </c>
    </row>
    <row r="12" spans="1:57">
      <c r="A12" s="239" t="s">
        <v>714</v>
      </c>
      <c r="B12" s="150">
        <f>IF(B10&lt;=2,'DATOS INICIALES'!$B$13,0)</f>
        <v>0</v>
      </c>
      <c r="C12" s="150">
        <f>IF(C10&lt;=2,'DATOS INICIALES'!$B$13,0)</f>
        <v>0</v>
      </c>
      <c r="D12" s="150">
        <f>IF(D10&lt;=2,'DATOS INICIALES'!$B$13,0)</f>
        <v>0</v>
      </c>
      <c r="E12" s="150">
        <f>IF(E10&lt;=2,'DATOS INICIALES'!$B$13,0)</f>
        <v>0</v>
      </c>
      <c r="F12" s="150">
        <f>IF(F10&lt;=2,'DATOS INICIALES'!$B$13,0)</f>
        <v>0</v>
      </c>
      <c r="G12" s="150">
        <f>IF(G10&lt;=2,'DATOS INICIALES'!$B$13,0)</f>
        <v>0</v>
      </c>
      <c r="H12" s="150">
        <f>IF(H10&lt;=2,'DATOS INICIALES'!$B$13,0)</f>
        <v>200000</v>
      </c>
      <c r="I12" s="150">
        <f>IF(I10&lt;=2,'DATOS INICIALES'!$B$13,0)</f>
        <v>0</v>
      </c>
      <c r="J12" s="150">
        <f>IF(J10&lt;=2,'DATOS INICIALES'!$B$13,0)</f>
        <v>0</v>
      </c>
      <c r="K12" s="150">
        <f>IF(K10&lt;=2,'DATOS INICIALES'!$B$13,0)</f>
        <v>0</v>
      </c>
      <c r="L12" s="150">
        <f>IF(L10&lt;=2,'DATOS INICIALES'!$B$13,0)</f>
        <v>200000</v>
      </c>
      <c r="M12" s="150">
        <f>IF(M10&lt;=2,'DATOS INICIALES'!$B$13,0)</f>
        <v>200000</v>
      </c>
      <c r="N12" s="150">
        <f>IF(N10&lt;=2,'DATOS INICIALES'!$B$13,0)</f>
        <v>200000</v>
      </c>
      <c r="O12" s="150">
        <f>IF(O10&lt;=2,'DATOS INICIALES'!$B$13,0)</f>
        <v>200000</v>
      </c>
      <c r="P12" s="150">
        <f>IF(P10&lt;=2,'DATOS INICIALES'!$B$13,0)</f>
        <v>200000</v>
      </c>
      <c r="Q12" s="150">
        <f>IF(Q10&lt;=2,'DATOS INICIALES'!$B$13,0)</f>
        <v>0</v>
      </c>
      <c r="R12" s="150">
        <f>IF(R10&lt;=2,'DATOS INICIALES'!$B$13,0)</f>
        <v>0</v>
      </c>
      <c r="S12" s="150">
        <f>IF(S10&lt;=2,'DATOS INICIALES'!$B$13,0)</f>
        <v>200000</v>
      </c>
      <c r="T12" s="150">
        <f>IF(T10&lt;=2,'DATOS INICIALES'!$B$13,0)</f>
        <v>0</v>
      </c>
      <c r="U12" s="150">
        <f>IF(U10&lt;=2,'DATOS INICIALES'!$B$13,0)</f>
        <v>0</v>
      </c>
      <c r="V12" s="150">
        <f>IF(V10&lt;=2,'DATOS INICIALES'!$B$13,0)</f>
        <v>0</v>
      </c>
      <c r="W12" s="150">
        <f>IF(W10&lt;=2,'DATOS INICIALES'!$B$13,0)</f>
        <v>200000</v>
      </c>
      <c r="X12" s="150">
        <f>IF(X10&lt;=2,'DATOS INICIALES'!$B$13,0)</f>
        <v>200000</v>
      </c>
      <c r="Y12" s="150">
        <f>IF(Y10&lt;=2,'DATOS INICIALES'!$B$13,0)</f>
        <v>200000</v>
      </c>
      <c r="Z12" s="150">
        <f>IF(Z10&lt;=2,'DATOS INICIALES'!$B$13,0)</f>
        <v>200000</v>
      </c>
      <c r="AA12" s="150">
        <f>IF(AA10&lt;=2,'DATOS INICIALES'!$B$13,0)</f>
        <v>200000</v>
      </c>
      <c r="AB12" s="150">
        <f>IF(AB10&lt;=2,'DATOS INICIALES'!$B$13,0)</f>
        <v>200000</v>
      </c>
      <c r="AC12" s="150">
        <f>IF(AC10&lt;=2,'DATOS INICIALES'!$B$13,0)</f>
        <v>200000</v>
      </c>
      <c r="AD12" s="150">
        <f>IF(AD10&lt;=2,'DATOS INICIALES'!$B$13,0)</f>
        <v>200000</v>
      </c>
      <c r="AE12" s="150">
        <f>IF(AE10&lt;=2,'DATOS INICIALES'!$B$13,0)</f>
        <v>200000</v>
      </c>
      <c r="AF12" s="150">
        <f>IF(AF10&lt;=2,'DATOS INICIALES'!$B$13,0)</f>
        <v>200000</v>
      </c>
      <c r="AG12" s="150">
        <f>IF(AG10&lt;=2,'DATOS INICIALES'!$B$13,0)</f>
        <v>200000</v>
      </c>
      <c r="AH12" s="150">
        <f>IF(AH10&lt;=2,'DATOS INICIALES'!$B$13,0)</f>
        <v>200000</v>
      </c>
      <c r="AI12" s="150">
        <f>IF(AI10&lt;=2,'DATOS INICIALES'!$B$13,0)</f>
        <v>0</v>
      </c>
      <c r="AJ12" s="150">
        <f>IF(AJ10&lt;=2,'DATOS INICIALES'!$B$13,0)</f>
        <v>0</v>
      </c>
      <c r="AK12" s="150">
        <f>IF(AK10&lt;=2,'DATOS INICIALES'!$B$13,0)</f>
        <v>200000</v>
      </c>
      <c r="AL12" s="150">
        <f>IF(AL10&lt;=2,'DATOS INICIALES'!$B$13,0)</f>
        <v>200000</v>
      </c>
      <c r="AM12" s="150">
        <f>IF(AM10&lt;=2,'DATOS INICIALES'!$B$13,0)</f>
        <v>200000</v>
      </c>
      <c r="AN12" s="150">
        <f>IF(AN10&lt;=2,'DATOS INICIALES'!$B$13,0)</f>
        <v>0</v>
      </c>
      <c r="AO12" s="150">
        <f>IF(AO10&lt;=2,'DATOS INICIALES'!$B$13,0)</f>
        <v>0</v>
      </c>
      <c r="AP12" s="150">
        <f>IF(AP10&lt;=2,'DATOS INICIALES'!$B$13,0)</f>
        <v>0</v>
      </c>
      <c r="AQ12" s="150">
        <f>IF(AQ10&lt;=2,'DATOS INICIALES'!$B$13,0)</f>
        <v>0</v>
      </c>
      <c r="AR12" s="150">
        <f>IF(AR10&lt;=2,'DATOS INICIALES'!$B$13,0)</f>
        <v>0</v>
      </c>
      <c r="AS12" s="150">
        <f>IF(AS10&lt;=2,'DATOS INICIALES'!$B$13,0)</f>
        <v>0</v>
      </c>
      <c r="AT12" s="150">
        <f>IF(AT10&lt;=2,'DATOS INICIALES'!$B$13,0)</f>
        <v>0</v>
      </c>
      <c r="AU12" s="150">
        <f>IF(AU10&lt;=2,'DATOS INICIALES'!$B$13,0)</f>
        <v>0</v>
      </c>
      <c r="AV12" s="150">
        <f>IF(AV10&lt;=2,'DATOS INICIALES'!$B$13,0)</f>
        <v>0</v>
      </c>
      <c r="AW12" s="150">
        <f>IF(AW10&lt;=2,'DATOS INICIALES'!$B$13,0)</f>
        <v>0</v>
      </c>
      <c r="AX12" s="150">
        <f>IF(AX10&lt;=2,'DATOS INICIALES'!$B$13,0)</f>
        <v>0</v>
      </c>
      <c r="AY12" s="150">
        <f>IF(AY10&lt;=2,'DATOS INICIALES'!$B$13,0)</f>
        <v>0</v>
      </c>
      <c r="AZ12" s="150">
        <f>IF(AZ10&lt;=2,'DATOS INICIALES'!$B$13,0)</f>
        <v>0</v>
      </c>
      <c r="BA12" s="150">
        <f>IF(BA10&lt;=2,'DATOS INICIALES'!$B$13,0)</f>
        <v>0</v>
      </c>
      <c r="BB12" s="150">
        <f>IF(BB10&lt;=2,'DATOS INICIALES'!$B$13,0)</f>
        <v>0</v>
      </c>
      <c r="BC12" s="150">
        <f>IF(BC10&lt;=2,'DATOS INICIALES'!$B$13,0)</f>
        <v>200000</v>
      </c>
      <c r="BD12" s="150">
        <f>IF(BD10&lt;=2,'DATOS INICIALES'!$B$13,0)</f>
        <v>200000</v>
      </c>
      <c r="BE12" s="150">
        <f>IF(BE10&lt;=2,'DATOS INICIALES'!$B$13,0)</f>
        <v>200000</v>
      </c>
    </row>
    <row r="13" spans="1:57" ht="24">
      <c r="A13" s="238" t="s">
        <v>713</v>
      </c>
      <c r="B13" s="150">
        <f t="shared" ref="B13:AG13" si="0">+ROUND(B11*12,0)</f>
        <v>85410000</v>
      </c>
      <c r="C13" s="150">
        <f t="shared" si="0"/>
        <v>85410000</v>
      </c>
      <c r="D13" s="150">
        <f t="shared" si="0"/>
        <v>51246000</v>
      </c>
      <c r="E13" s="150">
        <f t="shared" si="0"/>
        <v>51246000</v>
      </c>
      <c r="F13" s="150">
        <f t="shared" si="0"/>
        <v>46121400</v>
      </c>
      <c r="G13" s="150">
        <f t="shared" si="0"/>
        <v>51246000</v>
      </c>
      <c r="H13" s="150">
        <f t="shared" si="0"/>
        <v>34164000</v>
      </c>
      <c r="I13" s="150">
        <f t="shared" si="0"/>
        <v>39288600</v>
      </c>
      <c r="J13" s="150">
        <f t="shared" si="0"/>
        <v>114449400</v>
      </c>
      <c r="K13" s="150">
        <f t="shared" si="0"/>
        <v>78577200</v>
      </c>
      <c r="L13" s="150">
        <f t="shared" si="0"/>
        <v>31601700</v>
      </c>
      <c r="M13" s="150">
        <f t="shared" si="0"/>
        <v>24768900</v>
      </c>
      <c r="N13" s="150">
        <f t="shared" si="0"/>
        <v>17082000</v>
      </c>
      <c r="O13" s="150">
        <f t="shared" si="0"/>
        <v>17082000</v>
      </c>
      <c r="P13" s="150">
        <f t="shared" si="0"/>
        <v>17082000</v>
      </c>
      <c r="Q13" s="150">
        <f t="shared" si="0"/>
        <v>81993600</v>
      </c>
      <c r="R13" s="150">
        <f t="shared" si="0"/>
        <v>40142700</v>
      </c>
      <c r="S13" s="150">
        <f t="shared" si="0"/>
        <v>23060700</v>
      </c>
      <c r="T13" s="150">
        <f t="shared" si="0"/>
        <v>51246000</v>
      </c>
      <c r="U13" s="150">
        <f t="shared" si="0"/>
        <v>39288600</v>
      </c>
      <c r="V13" s="150">
        <f t="shared" si="0"/>
        <v>46975500</v>
      </c>
      <c r="W13" s="150">
        <f t="shared" si="0"/>
        <v>22206600</v>
      </c>
      <c r="X13" s="150">
        <f t="shared" si="0"/>
        <v>34164000</v>
      </c>
      <c r="Y13" s="150">
        <f t="shared" si="0"/>
        <v>20498400</v>
      </c>
      <c r="Z13" s="150">
        <f t="shared" si="0"/>
        <v>34164000</v>
      </c>
      <c r="AA13" s="150">
        <f t="shared" si="0"/>
        <v>18790200</v>
      </c>
      <c r="AB13" s="150">
        <f t="shared" si="0"/>
        <v>34164000</v>
      </c>
      <c r="AC13" s="150">
        <f t="shared" si="0"/>
        <v>31200000</v>
      </c>
      <c r="AD13" s="150">
        <f t="shared" si="0"/>
        <v>34164000</v>
      </c>
      <c r="AE13" s="150">
        <f t="shared" si="0"/>
        <v>34164000</v>
      </c>
      <c r="AF13" s="150">
        <f t="shared" si="0"/>
        <v>22206600</v>
      </c>
      <c r="AG13" s="150">
        <f t="shared" si="0"/>
        <v>18790200</v>
      </c>
      <c r="AH13" s="150">
        <f t="shared" ref="AH13:BE13" si="1">+ROUND(AH11*12,0)</f>
        <v>20280000</v>
      </c>
      <c r="AI13" s="150">
        <f t="shared" si="1"/>
        <v>38434500</v>
      </c>
      <c r="AJ13" s="150">
        <f t="shared" si="1"/>
        <v>54662400</v>
      </c>
      <c r="AK13" s="150">
        <f t="shared" si="1"/>
        <v>17082000</v>
      </c>
      <c r="AL13" s="150">
        <f t="shared" si="1"/>
        <v>17082000</v>
      </c>
      <c r="AM13" s="150">
        <f t="shared" si="1"/>
        <v>17082000</v>
      </c>
      <c r="AN13" s="150">
        <f t="shared" si="1"/>
        <v>85410000</v>
      </c>
      <c r="AO13" s="150">
        <f t="shared" si="1"/>
        <v>39288600</v>
      </c>
      <c r="AP13" s="150">
        <f t="shared" si="1"/>
        <v>114449400</v>
      </c>
      <c r="AQ13" s="150">
        <f t="shared" si="1"/>
        <v>39288600</v>
      </c>
      <c r="AR13" s="150">
        <f t="shared" si="1"/>
        <v>102492000</v>
      </c>
      <c r="AS13" s="150">
        <f t="shared" si="1"/>
        <v>93951000</v>
      </c>
      <c r="AT13" s="150">
        <f t="shared" si="1"/>
        <v>102492000</v>
      </c>
      <c r="AU13" s="150">
        <f t="shared" si="1"/>
        <v>102492000</v>
      </c>
      <c r="AV13" s="150">
        <f t="shared" si="1"/>
        <v>93951000</v>
      </c>
      <c r="AW13" s="150">
        <f t="shared" si="1"/>
        <v>102492000</v>
      </c>
      <c r="AX13" s="150">
        <f t="shared" si="1"/>
        <v>102492000</v>
      </c>
      <c r="AY13" s="150">
        <f t="shared" si="1"/>
        <v>102492000</v>
      </c>
      <c r="AZ13" s="150">
        <f t="shared" si="1"/>
        <v>93951000</v>
      </c>
      <c r="BA13" s="150">
        <f t="shared" si="1"/>
        <v>93951000</v>
      </c>
      <c r="BB13" s="150">
        <f t="shared" si="1"/>
        <v>93951000</v>
      </c>
      <c r="BC13" s="150">
        <f t="shared" si="1"/>
        <v>34164000</v>
      </c>
      <c r="BD13" s="150">
        <f t="shared" si="1"/>
        <v>0</v>
      </c>
      <c r="BE13" s="150">
        <f t="shared" si="1"/>
        <v>0</v>
      </c>
    </row>
    <row r="14" spans="1:57" ht="24">
      <c r="A14" s="238" t="s">
        <v>712</v>
      </c>
      <c r="B14" s="150">
        <f t="shared" ref="B14:AG14" si="2">+ROUND(B12*12,0)</f>
        <v>0</v>
      </c>
      <c r="C14" s="150">
        <f t="shared" si="2"/>
        <v>0</v>
      </c>
      <c r="D14" s="150">
        <f t="shared" si="2"/>
        <v>0</v>
      </c>
      <c r="E14" s="150">
        <f t="shared" si="2"/>
        <v>0</v>
      </c>
      <c r="F14" s="150">
        <f t="shared" si="2"/>
        <v>0</v>
      </c>
      <c r="G14" s="150">
        <f t="shared" si="2"/>
        <v>0</v>
      </c>
      <c r="H14" s="150">
        <f t="shared" si="2"/>
        <v>2400000</v>
      </c>
      <c r="I14" s="150">
        <f t="shared" si="2"/>
        <v>0</v>
      </c>
      <c r="J14" s="150">
        <f t="shared" si="2"/>
        <v>0</v>
      </c>
      <c r="K14" s="150">
        <f t="shared" si="2"/>
        <v>0</v>
      </c>
      <c r="L14" s="150">
        <f t="shared" si="2"/>
        <v>2400000</v>
      </c>
      <c r="M14" s="150">
        <f t="shared" si="2"/>
        <v>2400000</v>
      </c>
      <c r="N14" s="150">
        <f t="shared" si="2"/>
        <v>2400000</v>
      </c>
      <c r="O14" s="150">
        <f t="shared" si="2"/>
        <v>2400000</v>
      </c>
      <c r="P14" s="150">
        <f t="shared" si="2"/>
        <v>2400000</v>
      </c>
      <c r="Q14" s="150">
        <f t="shared" si="2"/>
        <v>0</v>
      </c>
      <c r="R14" s="150">
        <f t="shared" si="2"/>
        <v>0</v>
      </c>
      <c r="S14" s="150">
        <f t="shared" si="2"/>
        <v>2400000</v>
      </c>
      <c r="T14" s="150">
        <f t="shared" si="2"/>
        <v>0</v>
      </c>
      <c r="U14" s="150">
        <f t="shared" si="2"/>
        <v>0</v>
      </c>
      <c r="V14" s="150">
        <f t="shared" si="2"/>
        <v>0</v>
      </c>
      <c r="W14" s="150">
        <f t="shared" si="2"/>
        <v>2400000</v>
      </c>
      <c r="X14" s="150">
        <f t="shared" si="2"/>
        <v>2400000</v>
      </c>
      <c r="Y14" s="150">
        <f t="shared" si="2"/>
        <v>2400000</v>
      </c>
      <c r="Z14" s="150">
        <f t="shared" si="2"/>
        <v>2400000</v>
      </c>
      <c r="AA14" s="150">
        <f t="shared" si="2"/>
        <v>2400000</v>
      </c>
      <c r="AB14" s="150">
        <f t="shared" si="2"/>
        <v>2400000</v>
      </c>
      <c r="AC14" s="150">
        <f t="shared" si="2"/>
        <v>2400000</v>
      </c>
      <c r="AD14" s="150">
        <f t="shared" si="2"/>
        <v>2400000</v>
      </c>
      <c r="AE14" s="150">
        <f t="shared" si="2"/>
        <v>2400000</v>
      </c>
      <c r="AF14" s="150">
        <f t="shared" si="2"/>
        <v>2400000</v>
      </c>
      <c r="AG14" s="150">
        <f t="shared" si="2"/>
        <v>2400000</v>
      </c>
      <c r="AH14" s="150">
        <f t="shared" ref="AH14:BE14" si="3">+ROUND(AH12*12,0)</f>
        <v>2400000</v>
      </c>
      <c r="AI14" s="150">
        <f t="shared" si="3"/>
        <v>0</v>
      </c>
      <c r="AJ14" s="150">
        <f t="shared" si="3"/>
        <v>0</v>
      </c>
      <c r="AK14" s="150">
        <f t="shared" si="3"/>
        <v>2400000</v>
      </c>
      <c r="AL14" s="150">
        <f t="shared" si="3"/>
        <v>2400000</v>
      </c>
      <c r="AM14" s="150">
        <f t="shared" si="3"/>
        <v>2400000</v>
      </c>
      <c r="AN14" s="150">
        <f t="shared" si="3"/>
        <v>0</v>
      </c>
      <c r="AO14" s="150">
        <f t="shared" si="3"/>
        <v>0</v>
      </c>
      <c r="AP14" s="150">
        <f t="shared" si="3"/>
        <v>0</v>
      </c>
      <c r="AQ14" s="150">
        <f t="shared" si="3"/>
        <v>0</v>
      </c>
      <c r="AR14" s="150">
        <f t="shared" si="3"/>
        <v>0</v>
      </c>
      <c r="AS14" s="150">
        <f t="shared" si="3"/>
        <v>0</v>
      </c>
      <c r="AT14" s="150">
        <f t="shared" si="3"/>
        <v>0</v>
      </c>
      <c r="AU14" s="150">
        <f t="shared" si="3"/>
        <v>0</v>
      </c>
      <c r="AV14" s="150">
        <f t="shared" si="3"/>
        <v>0</v>
      </c>
      <c r="AW14" s="150">
        <f t="shared" si="3"/>
        <v>0</v>
      </c>
      <c r="AX14" s="150">
        <f t="shared" si="3"/>
        <v>0</v>
      </c>
      <c r="AY14" s="150">
        <f t="shared" si="3"/>
        <v>0</v>
      </c>
      <c r="AZ14" s="150">
        <f t="shared" si="3"/>
        <v>0</v>
      </c>
      <c r="BA14" s="150">
        <f t="shared" si="3"/>
        <v>0</v>
      </c>
      <c r="BB14" s="150">
        <f t="shared" si="3"/>
        <v>0</v>
      </c>
      <c r="BC14" s="150">
        <f t="shared" si="3"/>
        <v>2400000</v>
      </c>
      <c r="BD14" s="150">
        <f t="shared" si="3"/>
        <v>2400000</v>
      </c>
      <c r="BE14" s="150">
        <f t="shared" si="3"/>
        <v>2400000</v>
      </c>
    </row>
    <row r="15" spans="1:57" ht="24">
      <c r="A15" s="238" t="s">
        <v>711</v>
      </c>
      <c r="B15" s="150">
        <f t="shared" ref="B15:AG15" si="4">ROUND((B13+B14)*0.12,0)</f>
        <v>10249200</v>
      </c>
      <c r="C15" s="150">
        <f t="shared" si="4"/>
        <v>10249200</v>
      </c>
      <c r="D15" s="150">
        <f t="shared" si="4"/>
        <v>6149520</v>
      </c>
      <c r="E15" s="150">
        <f t="shared" si="4"/>
        <v>6149520</v>
      </c>
      <c r="F15" s="150">
        <f t="shared" si="4"/>
        <v>5534568</v>
      </c>
      <c r="G15" s="150">
        <f t="shared" si="4"/>
        <v>6149520</v>
      </c>
      <c r="H15" s="150">
        <f t="shared" si="4"/>
        <v>4387680</v>
      </c>
      <c r="I15" s="150">
        <f t="shared" si="4"/>
        <v>4714632</v>
      </c>
      <c r="J15" s="150">
        <f t="shared" si="4"/>
        <v>13733928</v>
      </c>
      <c r="K15" s="150">
        <f t="shared" si="4"/>
        <v>9429264</v>
      </c>
      <c r="L15" s="150">
        <f t="shared" si="4"/>
        <v>4080204</v>
      </c>
      <c r="M15" s="150">
        <f t="shared" si="4"/>
        <v>3260268</v>
      </c>
      <c r="N15" s="150">
        <f t="shared" si="4"/>
        <v>2337840</v>
      </c>
      <c r="O15" s="150">
        <f t="shared" si="4"/>
        <v>2337840</v>
      </c>
      <c r="P15" s="150">
        <f t="shared" si="4"/>
        <v>2337840</v>
      </c>
      <c r="Q15" s="150">
        <f t="shared" si="4"/>
        <v>9839232</v>
      </c>
      <c r="R15" s="150">
        <f t="shared" si="4"/>
        <v>4817124</v>
      </c>
      <c r="S15" s="150">
        <f t="shared" si="4"/>
        <v>3055284</v>
      </c>
      <c r="T15" s="150">
        <f t="shared" si="4"/>
        <v>6149520</v>
      </c>
      <c r="U15" s="150">
        <f t="shared" si="4"/>
        <v>4714632</v>
      </c>
      <c r="V15" s="150">
        <f t="shared" si="4"/>
        <v>5637060</v>
      </c>
      <c r="W15" s="150">
        <f t="shared" si="4"/>
        <v>2952792</v>
      </c>
      <c r="X15" s="150">
        <f t="shared" si="4"/>
        <v>4387680</v>
      </c>
      <c r="Y15" s="150">
        <f t="shared" si="4"/>
        <v>2747808</v>
      </c>
      <c r="Z15" s="150">
        <f t="shared" si="4"/>
        <v>4387680</v>
      </c>
      <c r="AA15" s="150">
        <f t="shared" si="4"/>
        <v>2542824</v>
      </c>
      <c r="AB15" s="150">
        <f t="shared" si="4"/>
        <v>4387680</v>
      </c>
      <c r="AC15" s="150">
        <f t="shared" si="4"/>
        <v>4032000</v>
      </c>
      <c r="AD15" s="150">
        <f t="shared" si="4"/>
        <v>4387680</v>
      </c>
      <c r="AE15" s="150">
        <f t="shared" si="4"/>
        <v>4387680</v>
      </c>
      <c r="AF15" s="150">
        <f t="shared" si="4"/>
        <v>2952792</v>
      </c>
      <c r="AG15" s="150">
        <f t="shared" si="4"/>
        <v>2542824</v>
      </c>
      <c r="AH15" s="150">
        <f t="shared" ref="AH15:BE15" si="5">ROUND((AH13+AH14)*0.12,0)</f>
        <v>2721600</v>
      </c>
      <c r="AI15" s="150">
        <f t="shared" si="5"/>
        <v>4612140</v>
      </c>
      <c r="AJ15" s="150">
        <f t="shared" si="5"/>
        <v>6559488</v>
      </c>
      <c r="AK15" s="150">
        <f t="shared" si="5"/>
        <v>2337840</v>
      </c>
      <c r="AL15" s="150">
        <f t="shared" si="5"/>
        <v>2337840</v>
      </c>
      <c r="AM15" s="150">
        <f t="shared" si="5"/>
        <v>2337840</v>
      </c>
      <c r="AN15" s="150">
        <f t="shared" si="5"/>
        <v>10249200</v>
      </c>
      <c r="AO15" s="150">
        <f t="shared" si="5"/>
        <v>4714632</v>
      </c>
      <c r="AP15" s="150">
        <f t="shared" si="5"/>
        <v>13733928</v>
      </c>
      <c r="AQ15" s="150">
        <f t="shared" si="5"/>
        <v>4714632</v>
      </c>
      <c r="AR15" s="150">
        <f t="shared" si="5"/>
        <v>12299040</v>
      </c>
      <c r="AS15" s="150">
        <f t="shared" si="5"/>
        <v>11274120</v>
      </c>
      <c r="AT15" s="150">
        <f t="shared" si="5"/>
        <v>12299040</v>
      </c>
      <c r="AU15" s="150">
        <f t="shared" si="5"/>
        <v>12299040</v>
      </c>
      <c r="AV15" s="150">
        <f t="shared" si="5"/>
        <v>11274120</v>
      </c>
      <c r="AW15" s="150">
        <f t="shared" si="5"/>
        <v>12299040</v>
      </c>
      <c r="AX15" s="150">
        <f t="shared" si="5"/>
        <v>12299040</v>
      </c>
      <c r="AY15" s="150">
        <f t="shared" si="5"/>
        <v>12299040</v>
      </c>
      <c r="AZ15" s="150">
        <f t="shared" si="5"/>
        <v>11274120</v>
      </c>
      <c r="BA15" s="150">
        <f t="shared" si="5"/>
        <v>11274120</v>
      </c>
      <c r="BB15" s="150">
        <f t="shared" si="5"/>
        <v>11274120</v>
      </c>
      <c r="BC15" s="150">
        <f t="shared" si="5"/>
        <v>4387680</v>
      </c>
      <c r="BD15" s="150">
        <f t="shared" si="5"/>
        <v>288000</v>
      </c>
      <c r="BE15" s="150">
        <f t="shared" si="5"/>
        <v>288000</v>
      </c>
    </row>
    <row r="16" spans="1:57" ht="24">
      <c r="A16" s="238" t="s">
        <v>710</v>
      </c>
      <c r="B16" s="150">
        <f t="shared" ref="B16:AG16" si="6">ROUND(B15*0.12,0)</f>
        <v>1229904</v>
      </c>
      <c r="C16" s="150">
        <f t="shared" si="6"/>
        <v>1229904</v>
      </c>
      <c r="D16" s="150">
        <f t="shared" si="6"/>
        <v>737942</v>
      </c>
      <c r="E16" s="150">
        <f t="shared" si="6"/>
        <v>737942</v>
      </c>
      <c r="F16" s="150">
        <f t="shared" si="6"/>
        <v>664148</v>
      </c>
      <c r="G16" s="150">
        <f t="shared" si="6"/>
        <v>737942</v>
      </c>
      <c r="H16" s="150">
        <f t="shared" si="6"/>
        <v>526522</v>
      </c>
      <c r="I16" s="150">
        <f t="shared" si="6"/>
        <v>565756</v>
      </c>
      <c r="J16" s="150">
        <f t="shared" si="6"/>
        <v>1648071</v>
      </c>
      <c r="K16" s="150">
        <f t="shared" si="6"/>
        <v>1131512</v>
      </c>
      <c r="L16" s="150">
        <f t="shared" si="6"/>
        <v>489624</v>
      </c>
      <c r="M16" s="150">
        <f t="shared" si="6"/>
        <v>391232</v>
      </c>
      <c r="N16" s="150">
        <f t="shared" si="6"/>
        <v>280541</v>
      </c>
      <c r="O16" s="150">
        <f t="shared" si="6"/>
        <v>280541</v>
      </c>
      <c r="P16" s="150">
        <f t="shared" si="6"/>
        <v>280541</v>
      </c>
      <c r="Q16" s="150">
        <f t="shared" si="6"/>
        <v>1180708</v>
      </c>
      <c r="R16" s="150">
        <f t="shared" si="6"/>
        <v>578055</v>
      </c>
      <c r="S16" s="150">
        <f t="shared" si="6"/>
        <v>366634</v>
      </c>
      <c r="T16" s="150">
        <f t="shared" si="6"/>
        <v>737942</v>
      </c>
      <c r="U16" s="150">
        <f t="shared" si="6"/>
        <v>565756</v>
      </c>
      <c r="V16" s="150">
        <f t="shared" si="6"/>
        <v>676447</v>
      </c>
      <c r="W16" s="150">
        <f t="shared" si="6"/>
        <v>354335</v>
      </c>
      <c r="X16" s="150">
        <f t="shared" si="6"/>
        <v>526522</v>
      </c>
      <c r="Y16" s="150">
        <f t="shared" si="6"/>
        <v>329737</v>
      </c>
      <c r="Z16" s="150">
        <f t="shared" si="6"/>
        <v>526522</v>
      </c>
      <c r="AA16" s="150">
        <f t="shared" si="6"/>
        <v>305139</v>
      </c>
      <c r="AB16" s="150">
        <f t="shared" si="6"/>
        <v>526522</v>
      </c>
      <c r="AC16" s="150">
        <f t="shared" si="6"/>
        <v>483840</v>
      </c>
      <c r="AD16" s="150">
        <f t="shared" si="6"/>
        <v>526522</v>
      </c>
      <c r="AE16" s="150">
        <f t="shared" si="6"/>
        <v>526522</v>
      </c>
      <c r="AF16" s="150">
        <f t="shared" si="6"/>
        <v>354335</v>
      </c>
      <c r="AG16" s="150">
        <f t="shared" si="6"/>
        <v>305139</v>
      </c>
      <c r="AH16" s="150">
        <f t="shared" ref="AH16:BE16" si="7">ROUND(AH15*0.12,0)</f>
        <v>326592</v>
      </c>
      <c r="AI16" s="150">
        <f t="shared" si="7"/>
        <v>553457</v>
      </c>
      <c r="AJ16" s="150">
        <f t="shared" si="7"/>
        <v>787139</v>
      </c>
      <c r="AK16" s="150">
        <f t="shared" si="7"/>
        <v>280541</v>
      </c>
      <c r="AL16" s="150">
        <f t="shared" si="7"/>
        <v>280541</v>
      </c>
      <c r="AM16" s="150">
        <f t="shared" si="7"/>
        <v>280541</v>
      </c>
      <c r="AN16" s="150">
        <f t="shared" si="7"/>
        <v>1229904</v>
      </c>
      <c r="AO16" s="150">
        <f t="shared" si="7"/>
        <v>565756</v>
      </c>
      <c r="AP16" s="150">
        <f t="shared" si="7"/>
        <v>1648071</v>
      </c>
      <c r="AQ16" s="150">
        <f t="shared" si="7"/>
        <v>565756</v>
      </c>
      <c r="AR16" s="150">
        <f t="shared" si="7"/>
        <v>1475885</v>
      </c>
      <c r="AS16" s="150">
        <f t="shared" si="7"/>
        <v>1352894</v>
      </c>
      <c r="AT16" s="150">
        <f t="shared" si="7"/>
        <v>1475885</v>
      </c>
      <c r="AU16" s="150">
        <f t="shared" si="7"/>
        <v>1475885</v>
      </c>
      <c r="AV16" s="150">
        <f t="shared" si="7"/>
        <v>1352894</v>
      </c>
      <c r="AW16" s="150">
        <f t="shared" si="7"/>
        <v>1475885</v>
      </c>
      <c r="AX16" s="150">
        <f t="shared" si="7"/>
        <v>1475885</v>
      </c>
      <c r="AY16" s="150">
        <f t="shared" si="7"/>
        <v>1475885</v>
      </c>
      <c r="AZ16" s="150">
        <f t="shared" si="7"/>
        <v>1352894</v>
      </c>
      <c r="BA16" s="150">
        <f t="shared" si="7"/>
        <v>1352894</v>
      </c>
      <c r="BB16" s="150">
        <f t="shared" si="7"/>
        <v>1352894</v>
      </c>
      <c r="BC16" s="150">
        <f t="shared" si="7"/>
        <v>526522</v>
      </c>
      <c r="BD16" s="150">
        <f t="shared" si="7"/>
        <v>34560</v>
      </c>
      <c r="BE16" s="150">
        <f t="shared" si="7"/>
        <v>34560</v>
      </c>
    </row>
    <row r="17" spans="1:57" ht="24">
      <c r="A17" s="238" t="s">
        <v>709</v>
      </c>
      <c r="B17" s="150">
        <f t="shared" ref="B17:AG17" si="8">ROUND((B11+B12)/2,0)</f>
        <v>3558750</v>
      </c>
      <c r="C17" s="150">
        <f t="shared" si="8"/>
        <v>3558750</v>
      </c>
      <c r="D17" s="150">
        <f t="shared" si="8"/>
        <v>2135250</v>
      </c>
      <c r="E17" s="150">
        <f t="shared" si="8"/>
        <v>2135250</v>
      </c>
      <c r="F17" s="150">
        <f t="shared" si="8"/>
        <v>1921725</v>
      </c>
      <c r="G17" s="150">
        <f t="shared" si="8"/>
        <v>2135250</v>
      </c>
      <c r="H17" s="150">
        <f t="shared" si="8"/>
        <v>1523500</v>
      </c>
      <c r="I17" s="150">
        <f t="shared" si="8"/>
        <v>1637025</v>
      </c>
      <c r="J17" s="150">
        <f t="shared" si="8"/>
        <v>4768725</v>
      </c>
      <c r="K17" s="150">
        <f t="shared" si="8"/>
        <v>3274050</v>
      </c>
      <c r="L17" s="150">
        <f t="shared" si="8"/>
        <v>1416738</v>
      </c>
      <c r="M17" s="150">
        <f t="shared" si="8"/>
        <v>1132038</v>
      </c>
      <c r="N17" s="150">
        <f t="shared" si="8"/>
        <v>811750</v>
      </c>
      <c r="O17" s="150">
        <f t="shared" si="8"/>
        <v>811750</v>
      </c>
      <c r="P17" s="150">
        <f t="shared" si="8"/>
        <v>811750</v>
      </c>
      <c r="Q17" s="150">
        <f t="shared" si="8"/>
        <v>3416400</v>
      </c>
      <c r="R17" s="150">
        <f t="shared" si="8"/>
        <v>1672613</v>
      </c>
      <c r="S17" s="150">
        <f t="shared" si="8"/>
        <v>1060863</v>
      </c>
      <c r="T17" s="150">
        <f t="shared" si="8"/>
        <v>2135250</v>
      </c>
      <c r="U17" s="150">
        <f t="shared" si="8"/>
        <v>1637025</v>
      </c>
      <c r="V17" s="150">
        <f t="shared" si="8"/>
        <v>1957313</v>
      </c>
      <c r="W17" s="150">
        <f t="shared" si="8"/>
        <v>1025275</v>
      </c>
      <c r="X17" s="150">
        <f t="shared" si="8"/>
        <v>1523500</v>
      </c>
      <c r="Y17" s="150">
        <f t="shared" si="8"/>
        <v>954100</v>
      </c>
      <c r="Z17" s="150">
        <f t="shared" si="8"/>
        <v>1523500</v>
      </c>
      <c r="AA17" s="150">
        <f t="shared" si="8"/>
        <v>882925</v>
      </c>
      <c r="AB17" s="150">
        <f t="shared" si="8"/>
        <v>1523500</v>
      </c>
      <c r="AC17" s="150">
        <f t="shared" si="8"/>
        <v>1400000</v>
      </c>
      <c r="AD17" s="150">
        <f t="shared" si="8"/>
        <v>1523500</v>
      </c>
      <c r="AE17" s="150">
        <f t="shared" si="8"/>
        <v>1523500</v>
      </c>
      <c r="AF17" s="150">
        <f t="shared" si="8"/>
        <v>1025275</v>
      </c>
      <c r="AG17" s="150">
        <f t="shared" si="8"/>
        <v>882925</v>
      </c>
      <c r="AH17" s="150">
        <f t="shared" ref="AH17:BE17" si="9">ROUND((AH11+AH12)/2,0)</f>
        <v>945000</v>
      </c>
      <c r="AI17" s="150">
        <f t="shared" si="9"/>
        <v>1601438</v>
      </c>
      <c r="AJ17" s="150">
        <f t="shared" si="9"/>
        <v>2277600</v>
      </c>
      <c r="AK17" s="150">
        <f t="shared" si="9"/>
        <v>811750</v>
      </c>
      <c r="AL17" s="150">
        <f t="shared" si="9"/>
        <v>811750</v>
      </c>
      <c r="AM17" s="150">
        <f t="shared" si="9"/>
        <v>811750</v>
      </c>
      <c r="AN17" s="150">
        <f t="shared" si="9"/>
        <v>3558750</v>
      </c>
      <c r="AO17" s="150">
        <f t="shared" si="9"/>
        <v>1637025</v>
      </c>
      <c r="AP17" s="150">
        <f t="shared" si="9"/>
        <v>4768725</v>
      </c>
      <c r="AQ17" s="150">
        <f t="shared" si="9"/>
        <v>1637025</v>
      </c>
      <c r="AR17" s="150">
        <f t="shared" si="9"/>
        <v>4270500</v>
      </c>
      <c r="AS17" s="150">
        <f t="shared" si="9"/>
        <v>3914625</v>
      </c>
      <c r="AT17" s="150">
        <f t="shared" si="9"/>
        <v>4270500</v>
      </c>
      <c r="AU17" s="150">
        <f t="shared" si="9"/>
        <v>4270500</v>
      </c>
      <c r="AV17" s="150">
        <f t="shared" si="9"/>
        <v>3914625</v>
      </c>
      <c r="AW17" s="150">
        <f t="shared" si="9"/>
        <v>4270500</v>
      </c>
      <c r="AX17" s="150">
        <f t="shared" si="9"/>
        <v>4270500</v>
      </c>
      <c r="AY17" s="150">
        <f t="shared" si="9"/>
        <v>4270500</v>
      </c>
      <c r="AZ17" s="150">
        <f t="shared" si="9"/>
        <v>3914625</v>
      </c>
      <c r="BA17" s="150">
        <f t="shared" si="9"/>
        <v>3914625</v>
      </c>
      <c r="BB17" s="150">
        <f t="shared" si="9"/>
        <v>3914625</v>
      </c>
      <c r="BC17" s="150">
        <f t="shared" si="9"/>
        <v>1523500</v>
      </c>
      <c r="BD17" s="150">
        <f t="shared" si="9"/>
        <v>100000</v>
      </c>
      <c r="BE17" s="150">
        <f t="shared" si="9"/>
        <v>100000</v>
      </c>
    </row>
    <row r="18" spans="1:57" ht="24">
      <c r="A18" s="238" t="s">
        <v>708</v>
      </c>
      <c r="B18" s="150">
        <f t="shared" ref="B18:AG18" si="10">B11+B12</f>
        <v>7117500</v>
      </c>
      <c r="C18" s="150">
        <f t="shared" si="10"/>
        <v>7117500</v>
      </c>
      <c r="D18" s="150">
        <f t="shared" si="10"/>
        <v>4270500</v>
      </c>
      <c r="E18" s="150">
        <f t="shared" si="10"/>
        <v>4270500</v>
      </c>
      <c r="F18" s="150">
        <f t="shared" si="10"/>
        <v>3843450</v>
      </c>
      <c r="G18" s="150">
        <f t="shared" si="10"/>
        <v>4270500</v>
      </c>
      <c r="H18" s="150">
        <f t="shared" si="10"/>
        <v>3047000</v>
      </c>
      <c r="I18" s="150">
        <f t="shared" si="10"/>
        <v>3274050</v>
      </c>
      <c r="J18" s="150">
        <f t="shared" si="10"/>
        <v>9537450</v>
      </c>
      <c r="K18" s="150">
        <f t="shared" si="10"/>
        <v>6548100</v>
      </c>
      <c r="L18" s="150">
        <f t="shared" si="10"/>
        <v>2833475</v>
      </c>
      <c r="M18" s="150">
        <f t="shared" si="10"/>
        <v>2264075</v>
      </c>
      <c r="N18" s="150">
        <f t="shared" si="10"/>
        <v>1623500</v>
      </c>
      <c r="O18" s="150">
        <f t="shared" si="10"/>
        <v>1623500</v>
      </c>
      <c r="P18" s="150">
        <f t="shared" si="10"/>
        <v>1623500</v>
      </c>
      <c r="Q18" s="150">
        <f t="shared" si="10"/>
        <v>6832800</v>
      </c>
      <c r="R18" s="150">
        <f t="shared" si="10"/>
        <v>3345225</v>
      </c>
      <c r="S18" s="150">
        <f t="shared" si="10"/>
        <v>2121725</v>
      </c>
      <c r="T18" s="150">
        <f t="shared" si="10"/>
        <v>4270500</v>
      </c>
      <c r="U18" s="150">
        <f t="shared" si="10"/>
        <v>3274050</v>
      </c>
      <c r="V18" s="150">
        <f t="shared" si="10"/>
        <v>3914625</v>
      </c>
      <c r="W18" s="150">
        <f t="shared" si="10"/>
        <v>2050550</v>
      </c>
      <c r="X18" s="150">
        <f t="shared" si="10"/>
        <v>3047000</v>
      </c>
      <c r="Y18" s="150">
        <f t="shared" si="10"/>
        <v>1908200</v>
      </c>
      <c r="Z18" s="150">
        <f t="shared" si="10"/>
        <v>3047000</v>
      </c>
      <c r="AA18" s="150">
        <f t="shared" si="10"/>
        <v>1765850</v>
      </c>
      <c r="AB18" s="150">
        <f t="shared" si="10"/>
        <v>3047000</v>
      </c>
      <c r="AC18" s="150">
        <f t="shared" si="10"/>
        <v>2800000</v>
      </c>
      <c r="AD18" s="150">
        <f t="shared" si="10"/>
        <v>3047000</v>
      </c>
      <c r="AE18" s="150">
        <f t="shared" si="10"/>
        <v>3047000</v>
      </c>
      <c r="AF18" s="150">
        <f t="shared" si="10"/>
        <v>2050550</v>
      </c>
      <c r="AG18" s="150">
        <f t="shared" si="10"/>
        <v>1765850</v>
      </c>
      <c r="AH18" s="150">
        <f t="shared" ref="AH18:BE18" si="11">AH11+AH12</f>
        <v>1890000</v>
      </c>
      <c r="AI18" s="150">
        <f t="shared" si="11"/>
        <v>3202875</v>
      </c>
      <c r="AJ18" s="150">
        <f t="shared" si="11"/>
        <v>4555200</v>
      </c>
      <c r="AK18" s="150">
        <f t="shared" si="11"/>
        <v>1623500</v>
      </c>
      <c r="AL18" s="150">
        <f t="shared" si="11"/>
        <v>1623500</v>
      </c>
      <c r="AM18" s="150">
        <f t="shared" si="11"/>
        <v>1623500</v>
      </c>
      <c r="AN18" s="150">
        <f t="shared" si="11"/>
        <v>7117500</v>
      </c>
      <c r="AO18" s="150">
        <f t="shared" si="11"/>
        <v>3274050</v>
      </c>
      <c r="AP18" s="150">
        <f t="shared" si="11"/>
        <v>9537450</v>
      </c>
      <c r="AQ18" s="150">
        <f t="shared" si="11"/>
        <v>3274050</v>
      </c>
      <c r="AR18" s="150">
        <f t="shared" si="11"/>
        <v>8541000</v>
      </c>
      <c r="AS18" s="150">
        <f t="shared" si="11"/>
        <v>7829250</v>
      </c>
      <c r="AT18" s="150">
        <f t="shared" si="11"/>
        <v>8541000</v>
      </c>
      <c r="AU18" s="150">
        <f t="shared" si="11"/>
        <v>8541000</v>
      </c>
      <c r="AV18" s="150">
        <f t="shared" si="11"/>
        <v>7829250</v>
      </c>
      <c r="AW18" s="150">
        <f t="shared" si="11"/>
        <v>8541000</v>
      </c>
      <c r="AX18" s="150">
        <f t="shared" si="11"/>
        <v>8541000</v>
      </c>
      <c r="AY18" s="150">
        <f t="shared" si="11"/>
        <v>8541000</v>
      </c>
      <c r="AZ18" s="150">
        <f t="shared" si="11"/>
        <v>7829250</v>
      </c>
      <c r="BA18" s="150">
        <f t="shared" si="11"/>
        <v>7829250</v>
      </c>
      <c r="BB18" s="150">
        <f t="shared" si="11"/>
        <v>7829250</v>
      </c>
      <c r="BC18" s="150">
        <f t="shared" si="11"/>
        <v>3047000</v>
      </c>
      <c r="BD18" s="150">
        <f t="shared" si="11"/>
        <v>200000</v>
      </c>
      <c r="BE18" s="150">
        <f t="shared" si="11"/>
        <v>200000</v>
      </c>
    </row>
    <row r="19" spans="1:57" ht="36">
      <c r="A19" s="238" t="s">
        <v>707</v>
      </c>
      <c r="B19" s="150">
        <f>ROUND(('[9]DATOS INICIALES'!$B$12*12)/40,0)</f>
        <v>390000</v>
      </c>
      <c r="C19" s="150">
        <f>ROUND(('[9]DATOS INICIALES'!$B$12*12)/40,0)</f>
        <v>390000</v>
      </c>
      <c r="D19" s="150">
        <f>ROUND(('[9]DATOS INICIALES'!$B$12*12)/40,0)</f>
        <v>390000</v>
      </c>
      <c r="E19" s="150">
        <f>ROUND(('[9]DATOS INICIALES'!$B$12*12)/40,0)</f>
        <v>390000</v>
      </c>
      <c r="F19" s="150">
        <f>ROUND(('[9]DATOS INICIALES'!$B$12*12)/40,0)</f>
        <v>390000</v>
      </c>
      <c r="G19" s="150">
        <f>ROUND(('[9]DATOS INICIALES'!$B$12*12)/40,0)</f>
        <v>390000</v>
      </c>
      <c r="H19" s="150">
        <f>ROUND(('[9]DATOS INICIALES'!$B$12*12)/40,0)</f>
        <v>390000</v>
      </c>
      <c r="I19" s="150">
        <f>ROUND(('[9]DATOS INICIALES'!$B$12*12)/40,0)</f>
        <v>390000</v>
      </c>
      <c r="J19" s="150">
        <f>ROUND(('[9]DATOS INICIALES'!$B$12*12)/40,0)</f>
        <v>390000</v>
      </c>
      <c r="K19" s="150">
        <f>ROUND(('[9]DATOS INICIALES'!$B$12*12)/40,0)</f>
        <v>390000</v>
      </c>
      <c r="L19" s="150">
        <f>ROUND(('[9]DATOS INICIALES'!$B$12*12)/40,0)</f>
        <v>390000</v>
      </c>
      <c r="M19" s="150">
        <f>ROUND(('[9]DATOS INICIALES'!$B$12*12)/40,0)</f>
        <v>390000</v>
      </c>
      <c r="N19" s="150">
        <f>ROUND(('[9]DATOS INICIALES'!$B$12*12)/40,0)</f>
        <v>390000</v>
      </c>
      <c r="O19" s="150">
        <f>ROUND(('[9]DATOS INICIALES'!$B$12*12)/40,0)</f>
        <v>390000</v>
      </c>
      <c r="P19" s="150">
        <f>ROUND(('[9]DATOS INICIALES'!$B$12*12)/40,0)</f>
        <v>390000</v>
      </c>
      <c r="Q19" s="150">
        <f>ROUND(('[9]DATOS INICIALES'!$B$12*12)/40,0)</f>
        <v>390000</v>
      </c>
      <c r="R19" s="150">
        <f>ROUND(('[9]DATOS INICIALES'!$B$12*12)/40,0)</f>
        <v>390000</v>
      </c>
      <c r="S19" s="150">
        <f>ROUND(('[9]DATOS INICIALES'!$B$12*12)/40,0)</f>
        <v>390000</v>
      </c>
      <c r="T19" s="150">
        <f>ROUND(('[9]DATOS INICIALES'!$B$12*12)/40,0)</f>
        <v>390000</v>
      </c>
      <c r="U19" s="150">
        <f>ROUND(('[9]DATOS INICIALES'!$B$12*12)/40,0)</f>
        <v>390000</v>
      </c>
      <c r="V19" s="150">
        <f>ROUND(('[9]DATOS INICIALES'!$B$12*12)/40,0)</f>
        <v>390000</v>
      </c>
      <c r="W19" s="150">
        <f>ROUND(('[9]DATOS INICIALES'!$B$12*12)/40,0)</f>
        <v>390000</v>
      </c>
      <c r="X19" s="150">
        <f>ROUND(('[9]DATOS INICIALES'!$B$12*12)/40,0)</f>
        <v>390000</v>
      </c>
      <c r="Y19" s="150">
        <f>ROUND(('[9]DATOS INICIALES'!$B$12*12)/40,0)</f>
        <v>390000</v>
      </c>
      <c r="Z19" s="150">
        <f>ROUND(('[9]DATOS INICIALES'!$B$12*12)/40,0)</f>
        <v>390000</v>
      </c>
      <c r="AA19" s="150">
        <f>ROUND(('[9]DATOS INICIALES'!$B$12*12)/40,0)</f>
        <v>390000</v>
      </c>
      <c r="AB19" s="150">
        <f>ROUND(('[9]DATOS INICIALES'!$B$12*12)/40,0)</f>
        <v>390000</v>
      </c>
      <c r="AC19" s="150">
        <f>ROUND(('[9]DATOS INICIALES'!$B$12*12)/40,0)</f>
        <v>390000</v>
      </c>
      <c r="AD19" s="150">
        <f>ROUND(('[9]DATOS INICIALES'!$B$12*12)/40,0)</f>
        <v>390000</v>
      </c>
      <c r="AE19" s="150">
        <f>ROUND(('[9]DATOS INICIALES'!$B$12*12)/40,0)</f>
        <v>390000</v>
      </c>
      <c r="AF19" s="150">
        <f>ROUND(('[9]DATOS INICIALES'!$B$12*12)/40,0)</f>
        <v>390000</v>
      </c>
      <c r="AG19" s="150">
        <f>ROUND(('[9]DATOS INICIALES'!$B$12*12)/40,0)</f>
        <v>390000</v>
      </c>
      <c r="AH19" s="150">
        <f>ROUND(('[9]DATOS INICIALES'!$B$12*12)/40,0)</f>
        <v>390000</v>
      </c>
      <c r="AI19" s="150">
        <f>ROUND(('[9]DATOS INICIALES'!$B$12*12)/40,0)</f>
        <v>390000</v>
      </c>
      <c r="AJ19" s="150">
        <f>ROUND(('[9]DATOS INICIALES'!$B$12*12)/40,0)</f>
        <v>390000</v>
      </c>
      <c r="AK19" s="150">
        <f>ROUND(('[9]DATOS INICIALES'!$B$12*12)/40,0)</f>
        <v>390000</v>
      </c>
      <c r="AL19" s="150">
        <f>ROUND(('[9]DATOS INICIALES'!$B$12*12)/40,0)</f>
        <v>390000</v>
      </c>
      <c r="AM19" s="150">
        <f>ROUND(('[9]DATOS INICIALES'!$B$12*12)/40,0)</f>
        <v>390000</v>
      </c>
      <c r="AN19" s="150">
        <f>ROUND(('[9]DATOS INICIALES'!$B$12*12)/40,0)</f>
        <v>390000</v>
      </c>
      <c r="AO19" s="150">
        <f>ROUND(('[9]DATOS INICIALES'!$B$12*12)/40,0)</f>
        <v>390000</v>
      </c>
      <c r="AP19" s="150">
        <f>ROUND(('[9]DATOS INICIALES'!$B$12*12)/40,0)</f>
        <v>390000</v>
      </c>
      <c r="AQ19" s="150">
        <f>ROUND(('[9]DATOS INICIALES'!$B$12*12)/40,0)</f>
        <v>390000</v>
      </c>
      <c r="AR19" s="150">
        <f>ROUND(('[9]DATOS INICIALES'!$B$12*12)/40,0)</f>
        <v>390000</v>
      </c>
      <c r="AS19" s="150">
        <f>ROUND(('[9]DATOS INICIALES'!$B$12*12)/40,0)</f>
        <v>390000</v>
      </c>
      <c r="AT19" s="150">
        <f>ROUND(('[9]DATOS INICIALES'!$B$12*12)/40,0)</f>
        <v>390000</v>
      </c>
      <c r="AU19" s="150">
        <f>ROUND(('[9]DATOS INICIALES'!$B$12*12)/40,0)</f>
        <v>390000</v>
      </c>
      <c r="AV19" s="150">
        <f>ROUND(('[9]DATOS INICIALES'!$B$12*12)/40,0)</f>
        <v>390000</v>
      </c>
      <c r="AW19" s="150">
        <f>ROUND(('[9]DATOS INICIALES'!$B$12*12)/40,0)</f>
        <v>390000</v>
      </c>
      <c r="AX19" s="150">
        <f>ROUND(('[9]DATOS INICIALES'!$B$12*12)/40,0)</f>
        <v>390000</v>
      </c>
      <c r="AY19" s="150">
        <f>ROUND(('[9]DATOS INICIALES'!$B$12*12)/40,0)</f>
        <v>390000</v>
      </c>
      <c r="AZ19" s="150">
        <f>ROUND(('[9]DATOS INICIALES'!$B$12*12)/40,0)</f>
        <v>390000</v>
      </c>
      <c r="BA19" s="150">
        <f>ROUND(('[9]DATOS INICIALES'!$B$12*12)/40,0)</f>
        <v>390000</v>
      </c>
      <c r="BB19" s="150">
        <f>ROUND(('[9]DATOS INICIALES'!$B$12*12)/40,0)</f>
        <v>390000</v>
      </c>
      <c r="BC19" s="150">
        <f>ROUND(('[9]DATOS INICIALES'!$B$12*12)/40,0)</f>
        <v>390000</v>
      </c>
      <c r="BD19" s="150">
        <f>ROUND(('[9]DATOS INICIALES'!$B$12*12)/40,0)</f>
        <v>390000</v>
      </c>
      <c r="BE19" s="150">
        <f>ROUND(('[9]DATOS INICIALES'!$B$12*12)/40,0)</f>
        <v>390000</v>
      </c>
    </row>
    <row r="20" spans="1:57" ht="24">
      <c r="A20" s="238" t="s">
        <v>706</v>
      </c>
      <c r="B20" s="150">
        <f>IF('[9]DATOS INICIALES'!B14="NO",('FACTOR PRESTACIONAL'!B13+'FACTOR PRESTACIONAL'!B14)*0.085,0)</f>
        <v>0</v>
      </c>
      <c r="C20" s="150">
        <f>IF('[9]DATOS INICIALES'!C14="NO",('FACTOR PRESTACIONAL'!C13+'FACTOR PRESTACIONAL'!C14)*0.085,0)</f>
        <v>0</v>
      </c>
      <c r="D20" s="150">
        <f>IF('[9]DATOS INICIALES'!D14="NO",('FACTOR PRESTACIONAL'!D13+'FACTOR PRESTACIONAL'!D14)*0.085,0)</f>
        <v>0</v>
      </c>
      <c r="E20" s="150">
        <f>IF('[9]DATOS INICIALES'!E14="NO",('FACTOR PRESTACIONAL'!E13+'FACTOR PRESTACIONAL'!E14)*0.085,0)</f>
        <v>0</v>
      </c>
      <c r="F20" s="150">
        <f>IF('[9]DATOS INICIALES'!F14="NO",('FACTOR PRESTACIONAL'!F13+'FACTOR PRESTACIONAL'!F14)*0.085,0)</f>
        <v>0</v>
      </c>
      <c r="G20" s="150">
        <f>IF('[9]DATOS INICIALES'!G14="NO",('FACTOR PRESTACIONAL'!G13+'FACTOR PRESTACIONAL'!G14)*0.085,0)</f>
        <v>0</v>
      </c>
      <c r="H20" s="150">
        <f>IF('[9]DATOS INICIALES'!H14="NO",('FACTOR PRESTACIONAL'!H13+'FACTOR PRESTACIONAL'!H14)*0.085,0)</f>
        <v>0</v>
      </c>
      <c r="I20" s="150">
        <f>IF('[9]DATOS INICIALES'!I14="NO",('FACTOR PRESTACIONAL'!I13+'FACTOR PRESTACIONAL'!I14)*0.085,0)</f>
        <v>0</v>
      </c>
      <c r="J20" s="150">
        <f>IF('[9]DATOS INICIALES'!J14="NO",('FACTOR PRESTACIONAL'!J13+'FACTOR PRESTACIONAL'!J14)*0.085,0)</f>
        <v>0</v>
      </c>
      <c r="K20" s="150">
        <f>IF('[9]DATOS INICIALES'!K14="NO",('FACTOR PRESTACIONAL'!K13+'FACTOR PRESTACIONAL'!K14)*0.085,0)</f>
        <v>0</v>
      </c>
      <c r="L20" s="150">
        <f>IF('[9]DATOS INICIALES'!L14="NO",('FACTOR PRESTACIONAL'!L13+'FACTOR PRESTACIONAL'!L14)*0.085,0)</f>
        <v>0</v>
      </c>
      <c r="M20" s="150">
        <f>IF('[9]DATOS INICIALES'!M14="NO",('FACTOR PRESTACIONAL'!M13+'FACTOR PRESTACIONAL'!M14)*0.085,0)</f>
        <v>0</v>
      </c>
      <c r="N20" s="150">
        <f>IF('[9]DATOS INICIALES'!N14="NO",('FACTOR PRESTACIONAL'!N13+'FACTOR PRESTACIONAL'!N14)*0.085,0)</f>
        <v>0</v>
      </c>
      <c r="O20" s="150">
        <f>IF('[9]DATOS INICIALES'!O14="NO",('FACTOR PRESTACIONAL'!O13+'FACTOR PRESTACIONAL'!O14)*0.085,0)</f>
        <v>0</v>
      </c>
      <c r="P20" s="150">
        <f>IF('[9]DATOS INICIALES'!P14="NO",('FACTOR PRESTACIONAL'!P13+'FACTOR PRESTACIONAL'!P14)*0.085,0)</f>
        <v>0</v>
      </c>
      <c r="Q20" s="150">
        <f>IF('[9]DATOS INICIALES'!Q14="NO",('FACTOR PRESTACIONAL'!Q13+'FACTOR PRESTACIONAL'!Q14)*0.085,0)</f>
        <v>0</v>
      </c>
      <c r="R20" s="150">
        <f>IF('[9]DATOS INICIALES'!R14="NO",('FACTOR PRESTACIONAL'!R13+'FACTOR PRESTACIONAL'!R14)*0.085,0)</f>
        <v>0</v>
      </c>
      <c r="S20" s="150">
        <f>IF('[9]DATOS INICIALES'!S14="NO",('FACTOR PRESTACIONAL'!S13+'FACTOR PRESTACIONAL'!S14)*0.085,0)</f>
        <v>0</v>
      </c>
      <c r="T20" s="150">
        <f>IF('[9]DATOS INICIALES'!T14="NO",('FACTOR PRESTACIONAL'!T13+'FACTOR PRESTACIONAL'!T14)*0.085,0)</f>
        <v>0</v>
      </c>
      <c r="U20" s="150">
        <f>IF('[9]DATOS INICIALES'!U14="NO",('FACTOR PRESTACIONAL'!U13+'FACTOR PRESTACIONAL'!U14)*0.085,0)</f>
        <v>0</v>
      </c>
      <c r="V20" s="150">
        <f>IF('[9]DATOS INICIALES'!V14="NO",('FACTOR PRESTACIONAL'!V13+'FACTOR PRESTACIONAL'!V14)*0.085,0)</f>
        <v>0</v>
      </c>
      <c r="W20" s="150">
        <f>IF('[9]DATOS INICIALES'!W14="NO",('FACTOR PRESTACIONAL'!W13+'FACTOR PRESTACIONAL'!W14)*0.085,0)</f>
        <v>0</v>
      </c>
      <c r="X20" s="150">
        <f>IF('[9]DATOS INICIALES'!X14="NO",('FACTOR PRESTACIONAL'!X13+'FACTOR PRESTACIONAL'!X14)*0.085,0)</f>
        <v>0</v>
      </c>
      <c r="Y20" s="150">
        <f>IF('[9]DATOS INICIALES'!Y14="NO",('FACTOR PRESTACIONAL'!Y13+'FACTOR PRESTACIONAL'!Y14)*0.085,0)</f>
        <v>0</v>
      </c>
      <c r="Z20" s="150">
        <f>IF('[9]DATOS INICIALES'!Z14="NO",('FACTOR PRESTACIONAL'!Z13+'FACTOR PRESTACIONAL'!Z14)*0.085,0)</f>
        <v>0</v>
      </c>
      <c r="AA20" s="150">
        <f>IF('[9]DATOS INICIALES'!AA14="NO",('FACTOR PRESTACIONAL'!AA13+'FACTOR PRESTACIONAL'!AA14)*0.085,0)</f>
        <v>0</v>
      </c>
      <c r="AB20" s="150">
        <f>IF('[9]DATOS INICIALES'!AB14="NO",('FACTOR PRESTACIONAL'!AB13+'FACTOR PRESTACIONAL'!AB14)*0.085,0)</f>
        <v>0</v>
      </c>
      <c r="AC20" s="150">
        <f>IF('[9]DATOS INICIALES'!AC14="NO",('FACTOR PRESTACIONAL'!AC13+'FACTOR PRESTACIONAL'!AC14)*0.085,0)</f>
        <v>0</v>
      </c>
      <c r="AD20" s="150">
        <f>IF('[9]DATOS INICIALES'!AD14="NO",('FACTOR PRESTACIONAL'!AD13+'FACTOR PRESTACIONAL'!AD14)*0.085,0)</f>
        <v>0</v>
      </c>
      <c r="AE20" s="150">
        <f>IF('[9]DATOS INICIALES'!AE14="NO",('FACTOR PRESTACIONAL'!AE13+'FACTOR PRESTACIONAL'!AE14)*0.085,0)</f>
        <v>0</v>
      </c>
      <c r="AF20" s="150">
        <f>IF('[9]DATOS INICIALES'!AF14="NO",('FACTOR PRESTACIONAL'!AF13+'FACTOR PRESTACIONAL'!AF14)*0.085,0)</f>
        <v>0</v>
      </c>
      <c r="AG20" s="150">
        <f>IF('[9]DATOS INICIALES'!AG14="NO",('FACTOR PRESTACIONAL'!AG13+'FACTOR PRESTACIONAL'!AG14)*0.085,0)</f>
        <v>0</v>
      </c>
      <c r="AH20" s="150">
        <f>IF('[9]DATOS INICIALES'!AH14="NO",('FACTOR PRESTACIONAL'!AH13+'FACTOR PRESTACIONAL'!AH14)*0.085,0)</f>
        <v>0</v>
      </c>
      <c r="AI20" s="150">
        <f>IF('[9]DATOS INICIALES'!AI14="NO",('FACTOR PRESTACIONAL'!AI13+'FACTOR PRESTACIONAL'!AI14)*0.085,0)</f>
        <v>0</v>
      </c>
      <c r="AJ20" s="150">
        <f>IF('[9]DATOS INICIALES'!AJ14="NO",('FACTOR PRESTACIONAL'!AJ13+'FACTOR PRESTACIONAL'!AJ14)*0.085,0)</f>
        <v>0</v>
      </c>
      <c r="AK20" s="150">
        <f>IF('[9]DATOS INICIALES'!AK14="NO",('FACTOR PRESTACIONAL'!AK13+'FACTOR PRESTACIONAL'!AK14)*0.085,0)</f>
        <v>0</v>
      </c>
      <c r="AL20" s="150">
        <f>IF('[9]DATOS INICIALES'!AL14="NO",('FACTOR PRESTACIONAL'!AL13+'FACTOR PRESTACIONAL'!AL14)*0.085,0)</f>
        <v>0</v>
      </c>
      <c r="AM20" s="150">
        <f>IF('[9]DATOS INICIALES'!AM14="NO",('FACTOR PRESTACIONAL'!AM13+'FACTOR PRESTACIONAL'!AM14)*0.085,0)</f>
        <v>0</v>
      </c>
      <c r="AN20" s="150">
        <f>IF('[9]DATOS INICIALES'!AN14="NO",('FACTOR PRESTACIONAL'!AN13+'FACTOR PRESTACIONAL'!AN14)*0.085,0)</f>
        <v>0</v>
      </c>
      <c r="AO20" s="150">
        <f>IF('[9]DATOS INICIALES'!AO14="NO",('FACTOR PRESTACIONAL'!AO13+'FACTOR PRESTACIONAL'!AO14)*0.085,0)</f>
        <v>0</v>
      </c>
      <c r="AP20" s="150">
        <f>IF('[9]DATOS INICIALES'!AP14="NO",('FACTOR PRESTACIONAL'!AP13+'FACTOR PRESTACIONAL'!AP14)*0.085,0)</f>
        <v>0</v>
      </c>
      <c r="AQ20" s="150">
        <f>IF('[9]DATOS INICIALES'!AQ14="NO",('FACTOR PRESTACIONAL'!AQ13+'FACTOR PRESTACIONAL'!AQ14)*0.085,0)</f>
        <v>0</v>
      </c>
      <c r="AR20" s="150">
        <f>IF('[9]DATOS INICIALES'!AR14="NO",('FACTOR PRESTACIONAL'!AR13+'FACTOR PRESTACIONAL'!AR14)*0.085,0)</f>
        <v>0</v>
      </c>
      <c r="AS20" s="150">
        <f>IF('[9]DATOS INICIALES'!AS14="NO",('FACTOR PRESTACIONAL'!AS13+'FACTOR PRESTACIONAL'!AS14)*0.085,0)</f>
        <v>0</v>
      </c>
      <c r="AT20" s="150">
        <f>IF('[9]DATOS INICIALES'!AT14="NO",('FACTOR PRESTACIONAL'!AT13+'FACTOR PRESTACIONAL'!AT14)*0.085,0)</f>
        <v>0</v>
      </c>
      <c r="AU20" s="150">
        <f>IF('[9]DATOS INICIALES'!AU14="NO",('FACTOR PRESTACIONAL'!AU13+'FACTOR PRESTACIONAL'!AU14)*0.085,0)</f>
        <v>0</v>
      </c>
      <c r="AV20" s="150">
        <f>IF('[9]DATOS INICIALES'!AV14="NO",('FACTOR PRESTACIONAL'!AV13+'FACTOR PRESTACIONAL'!AV14)*0.085,0)</f>
        <v>0</v>
      </c>
      <c r="AW20" s="150">
        <f>IF('[9]DATOS INICIALES'!AW14="NO",('FACTOR PRESTACIONAL'!AW13+'FACTOR PRESTACIONAL'!AW14)*0.085,0)</f>
        <v>0</v>
      </c>
      <c r="AX20" s="150">
        <f>IF('[9]DATOS INICIALES'!AX14="NO",('FACTOR PRESTACIONAL'!AX13+'FACTOR PRESTACIONAL'!AX14)*0.085,0)</f>
        <v>0</v>
      </c>
      <c r="AY20" s="150">
        <f>IF('[9]DATOS INICIALES'!AY14="NO",('FACTOR PRESTACIONAL'!AY13+'FACTOR PRESTACIONAL'!AY14)*0.085,0)</f>
        <v>0</v>
      </c>
      <c r="AZ20" s="150">
        <f>IF('[9]DATOS INICIALES'!AZ14="NO",('FACTOR PRESTACIONAL'!AZ13+'FACTOR PRESTACIONAL'!AZ14)*0.085,0)</f>
        <v>0</v>
      </c>
      <c r="BA20" s="150">
        <f>IF('[9]DATOS INICIALES'!BA14="NO",('FACTOR PRESTACIONAL'!BA13+'FACTOR PRESTACIONAL'!BA14)*0.085,0)</f>
        <v>0</v>
      </c>
      <c r="BB20" s="150">
        <f>IF('[9]DATOS INICIALES'!BB14="NO",('FACTOR PRESTACIONAL'!BB13+'FACTOR PRESTACIONAL'!BB14)*0.085,0)</f>
        <v>0</v>
      </c>
      <c r="BC20" s="150">
        <f>IF('[9]DATOS INICIALES'!BC14="NO",('FACTOR PRESTACIONAL'!BC13+'FACTOR PRESTACIONAL'!BC14)*0.085,0)</f>
        <v>0</v>
      </c>
      <c r="BD20" s="150">
        <f>IF('[9]DATOS INICIALES'!BD14="NO",('FACTOR PRESTACIONAL'!BD13+'FACTOR PRESTACIONAL'!BD14)*0.085,0)</f>
        <v>0</v>
      </c>
      <c r="BE20" s="150">
        <f>IF('[9]DATOS INICIALES'!BE14="NO",('FACTOR PRESTACIONAL'!BE13+'FACTOR PRESTACIONAL'!BE14)*0.085,0)</f>
        <v>0</v>
      </c>
    </row>
    <row r="21" spans="1:57" ht="24">
      <c r="A21" s="238" t="s">
        <v>705</v>
      </c>
      <c r="B21" s="150">
        <f t="shared" ref="B21:AG21" si="12">ROUND((B13+B14)*0.12,0)</f>
        <v>10249200</v>
      </c>
      <c r="C21" s="150">
        <f t="shared" si="12"/>
        <v>10249200</v>
      </c>
      <c r="D21" s="150">
        <f t="shared" si="12"/>
        <v>6149520</v>
      </c>
      <c r="E21" s="150">
        <f t="shared" si="12"/>
        <v>6149520</v>
      </c>
      <c r="F21" s="150">
        <f t="shared" si="12"/>
        <v>5534568</v>
      </c>
      <c r="G21" s="150">
        <f t="shared" si="12"/>
        <v>6149520</v>
      </c>
      <c r="H21" s="150">
        <f t="shared" si="12"/>
        <v>4387680</v>
      </c>
      <c r="I21" s="150">
        <f t="shared" si="12"/>
        <v>4714632</v>
      </c>
      <c r="J21" s="150">
        <f t="shared" si="12"/>
        <v>13733928</v>
      </c>
      <c r="K21" s="150">
        <f t="shared" si="12"/>
        <v>9429264</v>
      </c>
      <c r="L21" s="150">
        <f t="shared" si="12"/>
        <v>4080204</v>
      </c>
      <c r="M21" s="150">
        <f t="shared" si="12"/>
        <v>3260268</v>
      </c>
      <c r="N21" s="150">
        <f t="shared" si="12"/>
        <v>2337840</v>
      </c>
      <c r="O21" s="150">
        <f t="shared" si="12"/>
        <v>2337840</v>
      </c>
      <c r="P21" s="150">
        <f t="shared" si="12"/>
        <v>2337840</v>
      </c>
      <c r="Q21" s="150">
        <f t="shared" si="12"/>
        <v>9839232</v>
      </c>
      <c r="R21" s="150">
        <f t="shared" si="12"/>
        <v>4817124</v>
      </c>
      <c r="S21" s="150">
        <f t="shared" si="12"/>
        <v>3055284</v>
      </c>
      <c r="T21" s="150">
        <f t="shared" si="12"/>
        <v>6149520</v>
      </c>
      <c r="U21" s="150">
        <f t="shared" si="12"/>
        <v>4714632</v>
      </c>
      <c r="V21" s="150">
        <f t="shared" si="12"/>
        <v>5637060</v>
      </c>
      <c r="W21" s="150">
        <f t="shared" si="12"/>
        <v>2952792</v>
      </c>
      <c r="X21" s="150">
        <f t="shared" si="12"/>
        <v>4387680</v>
      </c>
      <c r="Y21" s="150">
        <f t="shared" si="12"/>
        <v>2747808</v>
      </c>
      <c r="Z21" s="150">
        <f t="shared" si="12"/>
        <v>4387680</v>
      </c>
      <c r="AA21" s="150">
        <f t="shared" si="12"/>
        <v>2542824</v>
      </c>
      <c r="AB21" s="150">
        <f t="shared" si="12"/>
        <v>4387680</v>
      </c>
      <c r="AC21" s="150">
        <f t="shared" si="12"/>
        <v>4032000</v>
      </c>
      <c r="AD21" s="150">
        <f t="shared" si="12"/>
        <v>4387680</v>
      </c>
      <c r="AE21" s="150">
        <f t="shared" si="12"/>
        <v>4387680</v>
      </c>
      <c r="AF21" s="150">
        <f t="shared" si="12"/>
        <v>2952792</v>
      </c>
      <c r="AG21" s="150">
        <f t="shared" si="12"/>
        <v>2542824</v>
      </c>
      <c r="AH21" s="150">
        <f t="shared" ref="AH21:BE21" si="13">ROUND((AH13+AH14)*0.12,0)</f>
        <v>2721600</v>
      </c>
      <c r="AI21" s="150">
        <f t="shared" si="13"/>
        <v>4612140</v>
      </c>
      <c r="AJ21" s="150">
        <f t="shared" si="13"/>
        <v>6559488</v>
      </c>
      <c r="AK21" s="150">
        <f t="shared" si="13"/>
        <v>2337840</v>
      </c>
      <c r="AL21" s="150">
        <f t="shared" si="13"/>
        <v>2337840</v>
      </c>
      <c r="AM21" s="150">
        <f t="shared" si="13"/>
        <v>2337840</v>
      </c>
      <c r="AN21" s="150">
        <f t="shared" si="13"/>
        <v>10249200</v>
      </c>
      <c r="AO21" s="150">
        <f t="shared" si="13"/>
        <v>4714632</v>
      </c>
      <c r="AP21" s="150">
        <f t="shared" si="13"/>
        <v>13733928</v>
      </c>
      <c r="AQ21" s="150">
        <f t="shared" si="13"/>
        <v>4714632</v>
      </c>
      <c r="AR21" s="150">
        <f t="shared" si="13"/>
        <v>12299040</v>
      </c>
      <c r="AS21" s="150">
        <f t="shared" si="13"/>
        <v>11274120</v>
      </c>
      <c r="AT21" s="150">
        <f t="shared" si="13"/>
        <v>12299040</v>
      </c>
      <c r="AU21" s="150">
        <f t="shared" si="13"/>
        <v>12299040</v>
      </c>
      <c r="AV21" s="150">
        <f t="shared" si="13"/>
        <v>11274120</v>
      </c>
      <c r="AW21" s="150">
        <f t="shared" si="13"/>
        <v>12299040</v>
      </c>
      <c r="AX21" s="150">
        <f t="shared" si="13"/>
        <v>12299040</v>
      </c>
      <c r="AY21" s="150">
        <f t="shared" si="13"/>
        <v>12299040</v>
      </c>
      <c r="AZ21" s="150">
        <f t="shared" si="13"/>
        <v>11274120</v>
      </c>
      <c r="BA21" s="150">
        <f t="shared" si="13"/>
        <v>11274120</v>
      </c>
      <c r="BB21" s="150">
        <f t="shared" si="13"/>
        <v>11274120</v>
      </c>
      <c r="BC21" s="150">
        <f t="shared" si="13"/>
        <v>4387680</v>
      </c>
      <c r="BD21" s="150">
        <f t="shared" si="13"/>
        <v>288000</v>
      </c>
      <c r="BE21" s="150">
        <f t="shared" si="13"/>
        <v>288000</v>
      </c>
    </row>
    <row r="22" spans="1:57" ht="24">
      <c r="A22" s="238" t="s">
        <v>704</v>
      </c>
      <c r="B22" s="150">
        <f>ROUND((B13+B14)*'[9]DATOS INICIALES'!$B$17,0)</f>
        <v>5944536</v>
      </c>
      <c r="C22" s="150">
        <f>ROUND((C13+C14)*'[9]DATOS INICIALES'!$B$17,0)</f>
        <v>5944536</v>
      </c>
      <c r="D22" s="150">
        <f>ROUND((D13+D14)*'[9]DATOS INICIALES'!$B$17,0)</f>
        <v>3566722</v>
      </c>
      <c r="E22" s="150">
        <f>ROUND((E13+E14)*'[9]DATOS INICIALES'!$B$17,0)</f>
        <v>3566722</v>
      </c>
      <c r="F22" s="150">
        <f>ROUND((F13+F14)*'[9]DATOS INICIALES'!$B$17,0)</f>
        <v>3210049</v>
      </c>
      <c r="G22" s="150">
        <f>ROUND((G13+G14)*'[9]DATOS INICIALES'!$B$17,0)</f>
        <v>3566722</v>
      </c>
      <c r="H22" s="150">
        <f>ROUND((H13+H14)*'[9]DATOS INICIALES'!$B$17,0)</f>
        <v>2544854</v>
      </c>
      <c r="I22" s="150">
        <f>ROUND((I13+I14)*'[9]DATOS INICIALES'!$B$17,0)</f>
        <v>2734487</v>
      </c>
      <c r="J22" s="150">
        <f>ROUND((J13+J14)*'[9]DATOS INICIALES'!$B$17,0)</f>
        <v>7965678</v>
      </c>
      <c r="K22" s="150">
        <f>ROUND((K13+K14)*'[9]DATOS INICIALES'!$B$17,0)</f>
        <v>5468973</v>
      </c>
      <c r="L22" s="150">
        <f>ROUND((L13+L14)*'[9]DATOS INICIALES'!$B$17,0)</f>
        <v>2366518</v>
      </c>
      <c r="M22" s="150">
        <f>ROUND((M13+M14)*'[9]DATOS INICIALES'!$B$17,0)</f>
        <v>1890955</v>
      </c>
      <c r="N22" s="150">
        <f>ROUND((N13+N14)*'[9]DATOS INICIALES'!$B$17,0)</f>
        <v>1355947</v>
      </c>
      <c r="O22" s="150">
        <f>ROUND((O13+O14)*'[9]DATOS INICIALES'!$B$17,0)</f>
        <v>1355947</v>
      </c>
      <c r="P22" s="150">
        <f>ROUND((P13+P14)*'[9]DATOS INICIALES'!$B$17,0)</f>
        <v>1355947</v>
      </c>
      <c r="Q22" s="150">
        <f>ROUND((Q13+Q14)*'[9]DATOS INICIALES'!$B$17,0)</f>
        <v>5706755</v>
      </c>
      <c r="R22" s="150">
        <f>ROUND((R13+R14)*'[9]DATOS INICIALES'!$B$17,0)</f>
        <v>2793932</v>
      </c>
      <c r="S22" s="150">
        <f>ROUND((S13+S14)*'[9]DATOS INICIALES'!$B$17,0)</f>
        <v>1772065</v>
      </c>
      <c r="T22" s="150">
        <f>ROUND((T13+T14)*'[9]DATOS INICIALES'!$B$17,0)</f>
        <v>3566722</v>
      </c>
      <c r="U22" s="150">
        <f>ROUND((U13+U14)*'[9]DATOS INICIALES'!$B$17,0)</f>
        <v>2734487</v>
      </c>
      <c r="V22" s="150">
        <f>ROUND((V13+V14)*'[9]DATOS INICIALES'!$B$17,0)</f>
        <v>3269495</v>
      </c>
      <c r="W22" s="150">
        <f>ROUND((W13+W14)*'[9]DATOS INICIALES'!$B$17,0)</f>
        <v>1712619</v>
      </c>
      <c r="X22" s="150">
        <f>ROUND((X13+X14)*'[9]DATOS INICIALES'!$B$17,0)</f>
        <v>2544854</v>
      </c>
      <c r="Y22" s="150">
        <f>ROUND((Y13+Y14)*'[9]DATOS INICIALES'!$B$17,0)</f>
        <v>1593729</v>
      </c>
      <c r="Z22" s="150">
        <f>ROUND((Z13+Z14)*'[9]DATOS INICIALES'!$B$17,0)</f>
        <v>2544854</v>
      </c>
      <c r="AA22" s="150">
        <f>ROUND((AA13+AA14)*'[9]DATOS INICIALES'!$B$17,0)</f>
        <v>1474838</v>
      </c>
      <c r="AB22" s="150">
        <f>ROUND((AB13+AB14)*'[9]DATOS INICIALES'!$B$17,0)</f>
        <v>2544854</v>
      </c>
      <c r="AC22" s="150">
        <f>ROUND((AC13+AC14)*'[9]DATOS INICIALES'!$B$17,0)</f>
        <v>2338560</v>
      </c>
      <c r="AD22" s="150">
        <f>ROUND((AD13+AD14)*'[9]DATOS INICIALES'!$B$17,0)</f>
        <v>2544854</v>
      </c>
      <c r="AE22" s="150">
        <f>ROUND((AE13+AE14)*'[9]DATOS INICIALES'!$B$17,0)</f>
        <v>2544854</v>
      </c>
      <c r="AF22" s="150">
        <f>ROUND((AF13+AF14)*'[9]DATOS INICIALES'!$B$17,0)</f>
        <v>1712619</v>
      </c>
      <c r="AG22" s="150">
        <f>ROUND((AG13+AG14)*'[9]DATOS INICIALES'!$B$17,0)</f>
        <v>1474838</v>
      </c>
      <c r="AH22" s="150">
        <f>ROUND((AH13+AH14)*'[9]DATOS INICIALES'!$B$17,0)</f>
        <v>1578528</v>
      </c>
      <c r="AI22" s="150">
        <f>ROUND((AI13+AI14)*'[9]DATOS INICIALES'!$B$17,0)</f>
        <v>2675041</v>
      </c>
      <c r="AJ22" s="150">
        <f>ROUND((AJ13+AJ14)*'[9]DATOS INICIALES'!$B$17,0)</f>
        <v>3804503</v>
      </c>
      <c r="AK22" s="150">
        <f>ROUND((AK13+AK14)*'[9]DATOS INICIALES'!$B$17,0)</f>
        <v>1355947</v>
      </c>
      <c r="AL22" s="150">
        <f>ROUND((AL13+AL14)*'[9]DATOS INICIALES'!$B$17,0)</f>
        <v>1355947</v>
      </c>
      <c r="AM22" s="150">
        <f>ROUND((AM13+AM14)*'[9]DATOS INICIALES'!$B$17,0)</f>
        <v>1355947</v>
      </c>
      <c r="AN22" s="150">
        <f>ROUND((AN13+AN14)*'[9]DATOS INICIALES'!$B$17,0)</f>
        <v>5944536</v>
      </c>
      <c r="AO22" s="150">
        <f>ROUND((AO13+AO14)*'[9]DATOS INICIALES'!$B$17,0)</f>
        <v>2734487</v>
      </c>
      <c r="AP22" s="150">
        <f>ROUND((AP13+AP14)*'[9]DATOS INICIALES'!$B$17,0)</f>
        <v>7965678</v>
      </c>
      <c r="AQ22" s="150">
        <f>ROUND((AQ13+AQ14)*'[9]DATOS INICIALES'!$B$17,0)</f>
        <v>2734487</v>
      </c>
      <c r="AR22" s="150">
        <f>ROUND((AR13+AR14)*'[9]DATOS INICIALES'!$B$17,0)</f>
        <v>7133443</v>
      </c>
      <c r="AS22" s="150">
        <f>ROUND((AS13+AS14)*'[9]DATOS INICIALES'!$B$17,0)</f>
        <v>6538990</v>
      </c>
      <c r="AT22" s="150">
        <f>ROUND((AT13+AT14)*'[9]DATOS INICIALES'!$B$17,0)</f>
        <v>7133443</v>
      </c>
      <c r="AU22" s="150">
        <f>ROUND((AU13+AU14)*'[9]DATOS INICIALES'!$B$17,0)</f>
        <v>7133443</v>
      </c>
      <c r="AV22" s="150">
        <f>ROUND((AV13+AV14)*'[9]DATOS INICIALES'!$B$17,0)</f>
        <v>6538990</v>
      </c>
      <c r="AW22" s="150">
        <f>ROUND((AW13+AW14)*'[9]DATOS INICIALES'!$B$17,0)</f>
        <v>7133443</v>
      </c>
      <c r="AX22" s="150">
        <f>ROUND((AX13+AX14)*'[9]DATOS INICIALES'!$B$17,0)</f>
        <v>7133443</v>
      </c>
      <c r="AY22" s="150">
        <f>ROUND((AY13+AY14)*'[9]DATOS INICIALES'!$B$17,0)</f>
        <v>7133443</v>
      </c>
      <c r="AZ22" s="150">
        <f>ROUND((AZ13+AZ14)*'[9]DATOS INICIALES'!$B$17,0)</f>
        <v>6538990</v>
      </c>
      <c r="BA22" s="150">
        <f>ROUND((BA13+BA14)*'[9]DATOS INICIALES'!$B$17,0)</f>
        <v>6538990</v>
      </c>
      <c r="BB22" s="150">
        <f>ROUND((BB13+BB14)*'[9]DATOS INICIALES'!$B$17,0)</f>
        <v>6538990</v>
      </c>
      <c r="BC22" s="150">
        <f>ROUND((BC13+BC14)*'[9]DATOS INICIALES'!$B$17,0)</f>
        <v>2544854</v>
      </c>
      <c r="BD22" s="150">
        <f>ROUND((BD13+BD14)*'[9]DATOS INICIALES'!$B$17,0)</f>
        <v>167040</v>
      </c>
      <c r="BE22" s="150">
        <f>ROUND((BE13+BE14)*'[9]DATOS INICIALES'!$B$17,0)</f>
        <v>167040</v>
      </c>
    </row>
    <row r="23" spans="1:57" ht="24">
      <c r="A23" s="238" t="s">
        <v>703</v>
      </c>
      <c r="B23" s="150">
        <f t="shared" ref="B23:AG23" si="14">ROUND((B13+B14)*0.04,0)</f>
        <v>3416400</v>
      </c>
      <c r="C23" s="150">
        <f t="shared" si="14"/>
        <v>3416400</v>
      </c>
      <c r="D23" s="150">
        <f t="shared" si="14"/>
        <v>2049840</v>
      </c>
      <c r="E23" s="150">
        <f t="shared" si="14"/>
        <v>2049840</v>
      </c>
      <c r="F23" s="150">
        <f t="shared" si="14"/>
        <v>1844856</v>
      </c>
      <c r="G23" s="150">
        <f t="shared" si="14"/>
        <v>2049840</v>
      </c>
      <c r="H23" s="150">
        <f t="shared" si="14"/>
        <v>1462560</v>
      </c>
      <c r="I23" s="150">
        <f t="shared" si="14"/>
        <v>1571544</v>
      </c>
      <c r="J23" s="150">
        <f t="shared" si="14"/>
        <v>4577976</v>
      </c>
      <c r="K23" s="150">
        <f t="shared" si="14"/>
        <v>3143088</v>
      </c>
      <c r="L23" s="150">
        <f t="shared" si="14"/>
        <v>1360068</v>
      </c>
      <c r="M23" s="150">
        <f t="shared" si="14"/>
        <v>1086756</v>
      </c>
      <c r="N23" s="150">
        <f t="shared" si="14"/>
        <v>779280</v>
      </c>
      <c r="O23" s="150">
        <f t="shared" si="14"/>
        <v>779280</v>
      </c>
      <c r="P23" s="150">
        <f t="shared" si="14"/>
        <v>779280</v>
      </c>
      <c r="Q23" s="150">
        <f t="shared" si="14"/>
        <v>3279744</v>
      </c>
      <c r="R23" s="150">
        <f t="shared" si="14"/>
        <v>1605708</v>
      </c>
      <c r="S23" s="150">
        <f t="shared" si="14"/>
        <v>1018428</v>
      </c>
      <c r="T23" s="150">
        <f t="shared" si="14"/>
        <v>2049840</v>
      </c>
      <c r="U23" s="150">
        <f t="shared" si="14"/>
        <v>1571544</v>
      </c>
      <c r="V23" s="150">
        <f t="shared" si="14"/>
        <v>1879020</v>
      </c>
      <c r="W23" s="150">
        <f t="shared" si="14"/>
        <v>984264</v>
      </c>
      <c r="X23" s="150">
        <f t="shared" si="14"/>
        <v>1462560</v>
      </c>
      <c r="Y23" s="150">
        <f t="shared" si="14"/>
        <v>915936</v>
      </c>
      <c r="Z23" s="150">
        <f t="shared" si="14"/>
        <v>1462560</v>
      </c>
      <c r="AA23" s="150">
        <f t="shared" si="14"/>
        <v>847608</v>
      </c>
      <c r="AB23" s="150">
        <f t="shared" si="14"/>
        <v>1462560</v>
      </c>
      <c r="AC23" s="150">
        <f t="shared" si="14"/>
        <v>1344000</v>
      </c>
      <c r="AD23" s="150">
        <f t="shared" si="14"/>
        <v>1462560</v>
      </c>
      <c r="AE23" s="150">
        <f t="shared" si="14"/>
        <v>1462560</v>
      </c>
      <c r="AF23" s="150">
        <f t="shared" si="14"/>
        <v>984264</v>
      </c>
      <c r="AG23" s="150">
        <f t="shared" si="14"/>
        <v>847608</v>
      </c>
      <c r="AH23" s="150">
        <f t="shared" ref="AH23:BE23" si="15">ROUND((AH13+AH14)*0.04,0)</f>
        <v>907200</v>
      </c>
      <c r="AI23" s="150">
        <f t="shared" si="15"/>
        <v>1537380</v>
      </c>
      <c r="AJ23" s="150">
        <f t="shared" si="15"/>
        <v>2186496</v>
      </c>
      <c r="AK23" s="150">
        <f t="shared" si="15"/>
        <v>779280</v>
      </c>
      <c r="AL23" s="150">
        <f t="shared" si="15"/>
        <v>779280</v>
      </c>
      <c r="AM23" s="150">
        <f t="shared" si="15"/>
        <v>779280</v>
      </c>
      <c r="AN23" s="150">
        <f t="shared" si="15"/>
        <v>3416400</v>
      </c>
      <c r="AO23" s="150">
        <f t="shared" si="15"/>
        <v>1571544</v>
      </c>
      <c r="AP23" s="150">
        <f t="shared" si="15"/>
        <v>4577976</v>
      </c>
      <c r="AQ23" s="150">
        <f t="shared" si="15"/>
        <v>1571544</v>
      </c>
      <c r="AR23" s="150">
        <f t="shared" si="15"/>
        <v>4099680</v>
      </c>
      <c r="AS23" s="150">
        <f t="shared" si="15"/>
        <v>3758040</v>
      </c>
      <c r="AT23" s="150">
        <f t="shared" si="15"/>
        <v>4099680</v>
      </c>
      <c r="AU23" s="150">
        <f t="shared" si="15"/>
        <v>4099680</v>
      </c>
      <c r="AV23" s="150">
        <f t="shared" si="15"/>
        <v>3758040</v>
      </c>
      <c r="AW23" s="150">
        <f t="shared" si="15"/>
        <v>4099680</v>
      </c>
      <c r="AX23" s="150">
        <f t="shared" si="15"/>
        <v>4099680</v>
      </c>
      <c r="AY23" s="150">
        <f t="shared" si="15"/>
        <v>4099680</v>
      </c>
      <c r="AZ23" s="150">
        <f t="shared" si="15"/>
        <v>3758040</v>
      </c>
      <c r="BA23" s="150">
        <f t="shared" si="15"/>
        <v>3758040</v>
      </c>
      <c r="BB23" s="150">
        <f t="shared" si="15"/>
        <v>3758040</v>
      </c>
      <c r="BC23" s="150">
        <f t="shared" si="15"/>
        <v>1462560</v>
      </c>
      <c r="BD23" s="150">
        <f t="shared" si="15"/>
        <v>96000</v>
      </c>
      <c r="BE23" s="150">
        <f t="shared" si="15"/>
        <v>96000</v>
      </c>
    </row>
    <row r="24" spans="1:57" ht="24">
      <c r="A24" s="238" t="s">
        <v>702</v>
      </c>
      <c r="B24" s="150">
        <f>IF('[9]DATOS INICIALES'!B14="NO",('FACTOR PRESTACIONAL'!B13+'FACTOR PRESTACIONAL'!B14)*0.02,0)</f>
        <v>0</v>
      </c>
      <c r="C24" s="150">
        <f>IF('[9]DATOS INICIALES'!C14="NO",('FACTOR PRESTACIONAL'!C13+'FACTOR PRESTACIONAL'!C14)*0.02,0)</f>
        <v>0</v>
      </c>
      <c r="D24" s="150">
        <f>IF('[9]DATOS INICIALES'!D14="NO",('FACTOR PRESTACIONAL'!D13+'FACTOR PRESTACIONAL'!D14)*0.02,0)</f>
        <v>0</v>
      </c>
      <c r="E24" s="150">
        <f>IF('[9]DATOS INICIALES'!E14="NO",('FACTOR PRESTACIONAL'!E13+'FACTOR PRESTACIONAL'!E14)*0.02,0)</f>
        <v>0</v>
      </c>
      <c r="F24" s="150">
        <f>IF('[9]DATOS INICIALES'!F14="NO",('FACTOR PRESTACIONAL'!F13+'FACTOR PRESTACIONAL'!F14)*0.02,0)</f>
        <v>0</v>
      </c>
      <c r="G24" s="150">
        <f>IF('[9]DATOS INICIALES'!G14="NO",('FACTOR PRESTACIONAL'!G13+'FACTOR PRESTACIONAL'!G14)*0.02,0)</f>
        <v>0</v>
      </c>
      <c r="H24" s="150">
        <f>IF('[9]DATOS INICIALES'!H14="NO",('FACTOR PRESTACIONAL'!H13+'FACTOR PRESTACIONAL'!H14)*0.02,0)</f>
        <v>0</v>
      </c>
      <c r="I24" s="150">
        <f>IF('[9]DATOS INICIALES'!I14="NO",('FACTOR PRESTACIONAL'!I13+'FACTOR PRESTACIONAL'!I14)*0.02,0)</f>
        <v>0</v>
      </c>
      <c r="J24" s="150">
        <f>IF('[9]DATOS INICIALES'!J14="NO",('FACTOR PRESTACIONAL'!J13+'FACTOR PRESTACIONAL'!J14)*0.02,0)</f>
        <v>0</v>
      </c>
      <c r="K24" s="150">
        <f>IF('[9]DATOS INICIALES'!K14="NO",('FACTOR PRESTACIONAL'!K13+'FACTOR PRESTACIONAL'!K14)*0.02,0)</f>
        <v>0</v>
      </c>
      <c r="L24" s="150">
        <f>IF('[9]DATOS INICIALES'!L14="NO",('FACTOR PRESTACIONAL'!L13+'FACTOR PRESTACIONAL'!L14)*0.02,0)</f>
        <v>0</v>
      </c>
      <c r="M24" s="150">
        <f>IF('[9]DATOS INICIALES'!M14="NO",('FACTOR PRESTACIONAL'!M13+'FACTOR PRESTACIONAL'!M14)*0.02,0)</f>
        <v>0</v>
      </c>
      <c r="N24" s="150">
        <f>IF('[9]DATOS INICIALES'!N14="NO",('FACTOR PRESTACIONAL'!N13+'FACTOR PRESTACIONAL'!N14)*0.02,0)</f>
        <v>0</v>
      </c>
      <c r="O24" s="150">
        <f>IF('[9]DATOS INICIALES'!O14="NO",('FACTOR PRESTACIONAL'!O13+'FACTOR PRESTACIONAL'!O14)*0.02,0)</f>
        <v>0</v>
      </c>
      <c r="P24" s="150">
        <f>IF('[9]DATOS INICIALES'!P14="NO",('FACTOR PRESTACIONAL'!P13+'FACTOR PRESTACIONAL'!P14)*0.02,0)</f>
        <v>0</v>
      </c>
      <c r="Q24" s="150">
        <f>IF('[9]DATOS INICIALES'!Q14="NO",('FACTOR PRESTACIONAL'!Q13+'FACTOR PRESTACIONAL'!Q14)*0.02,0)</f>
        <v>0</v>
      </c>
      <c r="R24" s="150">
        <f>IF('[9]DATOS INICIALES'!R14="NO",('FACTOR PRESTACIONAL'!R13+'FACTOR PRESTACIONAL'!R14)*0.02,0)</f>
        <v>0</v>
      </c>
      <c r="S24" s="150">
        <f>IF('[9]DATOS INICIALES'!S14="NO",('FACTOR PRESTACIONAL'!S13+'FACTOR PRESTACIONAL'!S14)*0.02,0)</f>
        <v>0</v>
      </c>
      <c r="T24" s="150">
        <f>IF('[9]DATOS INICIALES'!T14="NO",('FACTOR PRESTACIONAL'!T13+'FACTOR PRESTACIONAL'!T14)*0.02,0)</f>
        <v>0</v>
      </c>
      <c r="U24" s="150">
        <f>IF('[9]DATOS INICIALES'!U14="NO",('FACTOR PRESTACIONAL'!U13+'FACTOR PRESTACIONAL'!U14)*0.02,0)</f>
        <v>0</v>
      </c>
      <c r="V24" s="150">
        <f>IF('[9]DATOS INICIALES'!V14="NO",('FACTOR PRESTACIONAL'!V13+'FACTOR PRESTACIONAL'!V14)*0.02,0)</f>
        <v>0</v>
      </c>
      <c r="W24" s="150">
        <f>IF('[9]DATOS INICIALES'!W14="NO",('FACTOR PRESTACIONAL'!W13+'FACTOR PRESTACIONAL'!W14)*0.02,0)</f>
        <v>0</v>
      </c>
      <c r="X24" s="150">
        <f>IF('[9]DATOS INICIALES'!X14="NO",('FACTOR PRESTACIONAL'!X13+'FACTOR PRESTACIONAL'!X14)*0.02,0)</f>
        <v>0</v>
      </c>
      <c r="Y24" s="150">
        <f>IF('[9]DATOS INICIALES'!Y14="NO",('FACTOR PRESTACIONAL'!Y13+'FACTOR PRESTACIONAL'!Y14)*0.02,0)</f>
        <v>0</v>
      </c>
      <c r="Z24" s="150">
        <f>IF('[9]DATOS INICIALES'!Z14="NO",('FACTOR PRESTACIONAL'!Z13+'FACTOR PRESTACIONAL'!Z14)*0.02,0)</f>
        <v>0</v>
      </c>
      <c r="AA24" s="150">
        <f>IF('[9]DATOS INICIALES'!AA14="NO",('FACTOR PRESTACIONAL'!AA13+'FACTOR PRESTACIONAL'!AA14)*0.02,0)</f>
        <v>0</v>
      </c>
      <c r="AB24" s="150">
        <f>IF('[9]DATOS INICIALES'!AB14="NO",('FACTOR PRESTACIONAL'!AB13+'FACTOR PRESTACIONAL'!AB14)*0.02,0)</f>
        <v>0</v>
      </c>
      <c r="AC24" s="150">
        <f>IF('[9]DATOS INICIALES'!AC14="NO",('FACTOR PRESTACIONAL'!AC13+'FACTOR PRESTACIONAL'!AC14)*0.02,0)</f>
        <v>0</v>
      </c>
      <c r="AD24" s="150">
        <f>IF('[9]DATOS INICIALES'!AD14="NO",('FACTOR PRESTACIONAL'!AD13+'FACTOR PRESTACIONAL'!AD14)*0.02,0)</f>
        <v>0</v>
      </c>
      <c r="AE24" s="150">
        <f>IF('[9]DATOS INICIALES'!AE14="NO",('FACTOR PRESTACIONAL'!AE13+'FACTOR PRESTACIONAL'!AE14)*0.02,0)</f>
        <v>0</v>
      </c>
      <c r="AF24" s="150">
        <f>IF('[9]DATOS INICIALES'!AF14="NO",('FACTOR PRESTACIONAL'!AF13+'FACTOR PRESTACIONAL'!AF14)*0.02,0)</f>
        <v>0</v>
      </c>
      <c r="AG24" s="150">
        <f>IF('[9]DATOS INICIALES'!AG14="NO",('FACTOR PRESTACIONAL'!AG13+'FACTOR PRESTACIONAL'!AG14)*0.02,0)</f>
        <v>0</v>
      </c>
      <c r="AH24" s="150">
        <f>IF('[9]DATOS INICIALES'!AH14="NO",('FACTOR PRESTACIONAL'!AH13+'FACTOR PRESTACIONAL'!AH14)*0.02,0)</f>
        <v>0</v>
      </c>
      <c r="AI24" s="150">
        <f>IF('[9]DATOS INICIALES'!AI14="NO",('FACTOR PRESTACIONAL'!AI13+'FACTOR PRESTACIONAL'!AI14)*0.02,0)</f>
        <v>0</v>
      </c>
      <c r="AJ24" s="150">
        <f>IF('[9]DATOS INICIALES'!AJ14="NO",('FACTOR PRESTACIONAL'!AJ13+'FACTOR PRESTACIONAL'!AJ14)*0.02,0)</f>
        <v>0</v>
      </c>
      <c r="AK24" s="150">
        <f>IF('[9]DATOS INICIALES'!AK14="NO",('FACTOR PRESTACIONAL'!AK13+'FACTOR PRESTACIONAL'!AK14)*0.02,0)</f>
        <v>0</v>
      </c>
      <c r="AL24" s="150">
        <f>IF('[9]DATOS INICIALES'!AL14="NO",('FACTOR PRESTACIONAL'!AL13+'FACTOR PRESTACIONAL'!AL14)*0.02,0)</f>
        <v>0</v>
      </c>
      <c r="AM24" s="150">
        <f>IF('[9]DATOS INICIALES'!AM14="NO",('FACTOR PRESTACIONAL'!AM13+'FACTOR PRESTACIONAL'!AM14)*0.02,0)</f>
        <v>0</v>
      </c>
      <c r="AN24" s="150">
        <f>IF('[9]DATOS INICIALES'!AN14="NO",('FACTOR PRESTACIONAL'!AN13+'FACTOR PRESTACIONAL'!AN14)*0.02,0)</f>
        <v>0</v>
      </c>
      <c r="AO24" s="150">
        <f>IF('[9]DATOS INICIALES'!AO14="NO",('FACTOR PRESTACIONAL'!AO13+'FACTOR PRESTACIONAL'!AO14)*0.02,0)</f>
        <v>0</v>
      </c>
      <c r="AP24" s="150">
        <f>IF('[9]DATOS INICIALES'!AP14="NO",('FACTOR PRESTACIONAL'!AP13+'FACTOR PRESTACIONAL'!AP14)*0.02,0)</f>
        <v>0</v>
      </c>
      <c r="AQ24" s="150">
        <f>IF('[9]DATOS INICIALES'!AQ14="NO",('FACTOR PRESTACIONAL'!AQ13+'FACTOR PRESTACIONAL'!AQ14)*0.02,0)</f>
        <v>0</v>
      </c>
      <c r="AR24" s="150">
        <f>IF('[9]DATOS INICIALES'!AR14="NO",('FACTOR PRESTACIONAL'!AR13+'FACTOR PRESTACIONAL'!AR14)*0.02,0)</f>
        <v>0</v>
      </c>
      <c r="AS24" s="150">
        <f>IF('[9]DATOS INICIALES'!AS14="NO",('FACTOR PRESTACIONAL'!AS13+'FACTOR PRESTACIONAL'!AS14)*0.02,0)</f>
        <v>0</v>
      </c>
      <c r="AT24" s="150">
        <f>IF('[9]DATOS INICIALES'!AT14="NO",('FACTOR PRESTACIONAL'!AT13+'FACTOR PRESTACIONAL'!AT14)*0.02,0)</f>
        <v>0</v>
      </c>
      <c r="AU24" s="150">
        <f>IF('[9]DATOS INICIALES'!AU14="NO",('FACTOR PRESTACIONAL'!AU13+'FACTOR PRESTACIONAL'!AU14)*0.02,0)</f>
        <v>0</v>
      </c>
      <c r="AV24" s="150">
        <f>IF('[9]DATOS INICIALES'!AV14="NO",('FACTOR PRESTACIONAL'!AV13+'FACTOR PRESTACIONAL'!AV14)*0.02,0)</f>
        <v>0</v>
      </c>
      <c r="AW24" s="150">
        <f>IF('[9]DATOS INICIALES'!AW14="NO",('FACTOR PRESTACIONAL'!AW13+'FACTOR PRESTACIONAL'!AW14)*0.02,0)</f>
        <v>0</v>
      </c>
      <c r="AX24" s="150">
        <f>IF('[9]DATOS INICIALES'!AX14="NO",('FACTOR PRESTACIONAL'!AX13+'FACTOR PRESTACIONAL'!AX14)*0.02,0)</f>
        <v>0</v>
      </c>
      <c r="AY24" s="150">
        <f>IF('[9]DATOS INICIALES'!AY14="NO",('FACTOR PRESTACIONAL'!AY13+'FACTOR PRESTACIONAL'!AY14)*0.02,0)</f>
        <v>0</v>
      </c>
      <c r="AZ24" s="150">
        <f>IF('[9]DATOS INICIALES'!AZ14="NO",('FACTOR PRESTACIONAL'!AZ13+'FACTOR PRESTACIONAL'!AZ14)*0.02,0)</f>
        <v>0</v>
      </c>
      <c r="BA24" s="150">
        <f>IF('[9]DATOS INICIALES'!BA14="NO",('FACTOR PRESTACIONAL'!BA13+'FACTOR PRESTACIONAL'!BA14)*0.02,0)</f>
        <v>0</v>
      </c>
      <c r="BB24" s="150">
        <f>IF('[9]DATOS INICIALES'!BB14="NO",('FACTOR PRESTACIONAL'!BB13+'FACTOR PRESTACIONAL'!BB14)*0.02,0)</f>
        <v>0</v>
      </c>
      <c r="BC24" s="150">
        <f>IF('[9]DATOS INICIALES'!BC14="NO",('FACTOR PRESTACIONAL'!BC13+'FACTOR PRESTACIONAL'!BC14)*0.02,0)</f>
        <v>0</v>
      </c>
      <c r="BD24" s="150">
        <f>IF('[9]DATOS INICIALES'!BD14="NO",('FACTOR PRESTACIONAL'!BD13+'FACTOR PRESTACIONAL'!BD14)*0.02,0)</f>
        <v>0</v>
      </c>
      <c r="BE24" s="150">
        <f>IF('[9]DATOS INICIALES'!BE14="NO",('FACTOR PRESTACIONAL'!BE13+'FACTOR PRESTACIONAL'!BE14)*0.02,0)</f>
        <v>0</v>
      </c>
    </row>
    <row r="25" spans="1:57" ht="24">
      <c r="A25" s="238" t="s">
        <v>701</v>
      </c>
      <c r="B25" s="150">
        <f>IF('[9]DATOS INICIALES'!B14="NO",('FACTOR PRESTACIONAL'!B13+'FACTOR PRESTACIONAL'!B14)*0.03,0)</f>
        <v>0</v>
      </c>
      <c r="C25" s="150">
        <f>IF('[9]DATOS INICIALES'!C14="NO",('FACTOR PRESTACIONAL'!C13+'FACTOR PRESTACIONAL'!C14)*0.03,0)</f>
        <v>0</v>
      </c>
      <c r="D25" s="150">
        <f>IF('[9]DATOS INICIALES'!D14="NO",('FACTOR PRESTACIONAL'!D13+'FACTOR PRESTACIONAL'!D14)*0.03,0)</f>
        <v>0</v>
      </c>
      <c r="E25" s="150">
        <f>IF('[9]DATOS INICIALES'!E14="NO",('FACTOR PRESTACIONAL'!E13+'FACTOR PRESTACIONAL'!E14)*0.03,0)</f>
        <v>0</v>
      </c>
      <c r="F25" s="150">
        <f>IF('[9]DATOS INICIALES'!F14="NO",('FACTOR PRESTACIONAL'!F13+'FACTOR PRESTACIONAL'!F14)*0.03,0)</f>
        <v>0</v>
      </c>
      <c r="G25" s="150">
        <f>IF('[9]DATOS INICIALES'!G14="NO",('FACTOR PRESTACIONAL'!G13+'FACTOR PRESTACIONAL'!G14)*0.03,0)</f>
        <v>0</v>
      </c>
      <c r="H25" s="150">
        <f>IF('[9]DATOS INICIALES'!H14="NO",('FACTOR PRESTACIONAL'!H13+'FACTOR PRESTACIONAL'!H14)*0.03,0)</f>
        <v>0</v>
      </c>
      <c r="I25" s="150">
        <f>IF('[9]DATOS INICIALES'!I14="NO",('FACTOR PRESTACIONAL'!I13+'FACTOR PRESTACIONAL'!I14)*0.03,0)</f>
        <v>0</v>
      </c>
      <c r="J25" s="150">
        <f>IF('[9]DATOS INICIALES'!J14="NO",('FACTOR PRESTACIONAL'!J13+'FACTOR PRESTACIONAL'!J14)*0.03,0)</f>
        <v>0</v>
      </c>
      <c r="K25" s="150">
        <f>IF('[9]DATOS INICIALES'!K14="NO",('FACTOR PRESTACIONAL'!K13+'FACTOR PRESTACIONAL'!K14)*0.03,0)</f>
        <v>0</v>
      </c>
      <c r="L25" s="150">
        <f>IF('[9]DATOS INICIALES'!L14="NO",('FACTOR PRESTACIONAL'!L13+'FACTOR PRESTACIONAL'!L14)*0.03,0)</f>
        <v>0</v>
      </c>
      <c r="M25" s="150">
        <f>IF('[9]DATOS INICIALES'!M14="NO",('FACTOR PRESTACIONAL'!M13+'FACTOR PRESTACIONAL'!M14)*0.03,0)</f>
        <v>0</v>
      </c>
      <c r="N25" s="150">
        <f>IF('[9]DATOS INICIALES'!N14="NO",('FACTOR PRESTACIONAL'!N13+'FACTOR PRESTACIONAL'!N14)*0.03,0)</f>
        <v>0</v>
      </c>
      <c r="O25" s="150">
        <f>IF('[9]DATOS INICIALES'!O14="NO",('FACTOR PRESTACIONAL'!O13+'FACTOR PRESTACIONAL'!O14)*0.03,0)</f>
        <v>0</v>
      </c>
      <c r="P25" s="150">
        <f>IF('[9]DATOS INICIALES'!P14="NO",('FACTOR PRESTACIONAL'!P13+'FACTOR PRESTACIONAL'!P14)*0.03,0)</f>
        <v>0</v>
      </c>
      <c r="Q25" s="150">
        <f>IF('[9]DATOS INICIALES'!Q14="NO",('FACTOR PRESTACIONAL'!Q13+'FACTOR PRESTACIONAL'!Q14)*0.03,0)</f>
        <v>0</v>
      </c>
      <c r="R25" s="150">
        <f>IF('[9]DATOS INICIALES'!R14="NO",('FACTOR PRESTACIONAL'!R13+'FACTOR PRESTACIONAL'!R14)*0.03,0)</f>
        <v>0</v>
      </c>
      <c r="S25" s="150">
        <f>IF('[9]DATOS INICIALES'!S14="NO",('FACTOR PRESTACIONAL'!S13+'FACTOR PRESTACIONAL'!S14)*0.03,0)</f>
        <v>0</v>
      </c>
      <c r="T25" s="150">
        <f>IF('[9]DATOS INICIALES'!T14="NO",('FACTOR PRESTACIONAL'!T13+'FACTOR PRESTACIONAL'!T14)*0.03,0)</f>
        <v>0</v>
      </c>
      <c r="U25" s="150">
        <f>IF('[9]DATOS INICIALES'!U14="NO",('FACTOR PRESTACIONAL'!U13+'FACTOR PRESTACIONAL'!U14)*0.03,0)</f>
        <v>0</v>
      </c>
      <c r="V25" s="150">
        <f>IF('[9]DATOS INICIALES'!V14="NO",('FACTOR PRESTACIONAL'!V13+'FACTOR PRESTACIONAL'!V14)*0.03,0)</f>
        <v>0</v>
      </c>
      <c r="W25" s="150">
        <f>IF('[9]DATOS INICIALES'!W14="NO",('FACTOR PRESTACIONAL'!W13+'FACTOR PRESTACIONAL'!W14)*0.03,0)</f>
        <v>0</v>
      </c>
      <c r="X25" s="150">
        <f>IF('[9]DATOS INICIALES'!X14="NO",('FACTOR PRESTACIONAL'!X13+'FACTOR PRESTACIONAL'!X14)*0.03,0)</f>
        <v>0</v>
      </c>
      <c r="Y25" s="150">
        <f>IF('[9]DATOS INICIALES'!Y14="NO",('FACTOR PRESTACIONAL'!Y13+'FACTOR PRESTACIONAL'!Y14)*0.03,0)</f>
        <v>0</v>
      </c>
      <c r="Z25" s="150">
        <f>IF('[9]DATOS INICIALES'!Z14="NO",('FACTOR PRESTACIONAL'!Z13+'FACTOR PRESTACIONAL'!Z14)*0.03,0)</f>
        <v>0</v>
      </c>
      <c r="AA25" s="150">
        <f>IF('[9]DATOS INICIALES'!AA14="NO",('FACTOR PRESTACIONAL'!AA13+'FACTOR PRESTACIONAL'!AA14)*0.03,0)</f>
        <v>0</v>
      </c>
      <c r="AB25" s="150">
        <f>IF('[9]DATOS INICIALES'!AB14="NO",('FACTOR PRESTACIONAL'!AB13+'FACTOR PRESTACIONAL'!AB14)*0.03,0)</f>
        <v>0</v>
      </c>
      <c r="AC25" s="150">
        <f>IF('[9]DATOS INICIALES'!AC14="NO",('FACTOR PRESTACIONAL'!AC13+'FACTOR PRESTACIONAL'!AC14)*0.03,0)</f>
        <v>0</v>
      </c>
      <c r="AD25" s="150">
        <f>IF('[9]DATOS INICIALES'!AD14="NO",('FACTOR PRESTACIONAL'!AD13+'FACTOR PRESTACIONAL'!AD14)*0.03,0)</f>
        <v>0</v>
      </c>
      <c r="AE25" s="150">
        <f>IF('[9]DATOS INICIALES'!AE14="NO",('FACTOR PRESTACIONAL'!AE13+'FACTOR PRESTACIONAL'!AE14)*0.03,0)</f>
        <v>0</v>
      </c>
      <c r="AF25" s="150">
        <f>IF('[9]DATOS INICIALES'!AF14="NO",('FACTOR PRESTACIONAL'!AF13+'FACTOR PRESTACIONAL'!AF14)*0.03,0)</f>
        <v>0</v>
      </c>
      <c r="AG25" s="150">
        <f>IF('[9]DATOS INICIALES'!AG14="NO",('FACTOR PRESTACIONAL'!AG13+'FACTOR PRESTACIONAL'!AG14)*0.03,0)</f>
        <v>0</v>
      </c>
      <c r="AH25" s="150">
        <f>IF('[9]DATOS INICIALES'!AH14="NO",('FACTOR PRESTACIONAL'!AH13+'FACTOR PRESTACIONAL'!AH14)*0.03,0)</f>
        <v>0</v>
      </c>
      <c r="AI25" s="150">
        <f>IF('[9]DATOS INICIALES'!AI14="NO",('FACTOR PRESTACIONAL'!AI13+'FACTOR PRESTACIONAL'!AI14)*0.03,0)</f>
        <v>0</v>
      </c>
      <c r="AJ25" s="150">
        <f>IF('[9]DATOS INICIALES'!AJ14="NO",('FACTOR PRESTACIONAL'!AJ13+'FACTOR PRESTACIONAL'!AJ14)*0.03,0)</f>
        <v>0</v>
      </c>
      <c r="AK25" s="150">
        <f>IF('[9]DATOS INICIALES'!AK14="NO",('FACTOR PRESTACIONAL'!AK13+'FACTOR PRESTACIONAL'!AK14)*0.03,0)</f>
        <v>0</v>
      </c>
      <c r="AL25" s="150">
        <f>IF('[9]DATOS INICIALES'!AL14="NO",('FACTOR PRESTACIONAL'!AL13+'FACTOR PRESTACIONAL'!AL14)*0.03,0)</f>
        <v>0</v>
      </c>
      <c r="AM25" s="150">
        <f>IF('[9]DATOS INICIALES'!AM14="NO",('FACTOR PRESTACIONAL'!AM13+'FACTOR PRESTACIONAL'!AM14)*0.03,0)</f>
        <v>0</v>
      </c>
      <c r="AN25" s="150">
        <f>IF('[9]DATOS INICIALES'!AN14="NO",('FACTOR PRESTACIONAL'!AN13+'FACTOR PRESTACIONAL'!AN14)*0.03,0)</f>
        <v>0</v>
      </c>
      <c r="AO25" s="150">
        <f>IF('[9]DATOS INICIALES'!AO14="NO",('FACTOR PRESTACIONAL'!AO13+'FACTOR PRESTACIONAL'!AO14)*0.03,0)</f>
        <v>0</v>
      </c>
      <c r="AP25" s="150">
        <f>IF('[9]DATOS INICIALES'!AP14="NO",('FACTOR PRESTACIONAL'!AP13+'FACTOR PRESTACIONAL'!AP14)*0.03,0)</f>
        <v>0</v>
      </c>
      <c r="AQ25" s="150">
        <f>IF('[9]DATOS INICIALES'!AQ14="NO",('FACTOR PRESTACIONAL'!AQ13+'FACTOR PRESTACIONAL'!AQ14)*0.03,0)</f>
        <v>0</v>
      </c>
      <c r="AR25" s="150">
        <f>IF('[9]DATOS INICIALES'!AR14="NO",('FACTOR PRESTACIONAL'!AR13+'FACTOR PRESTACIONAL'!AR14)*0.03,0)</f>
        <v>0</v>
      </c>
      <c r="AS25" s="150">
        <f>IF('[9]DATOS INICIALES'!AS14="NO",('FACTOR PRESTACIONAL'!AS13+'FACTOR PRESTACIONAL'!AS14)*0.03,0)</f>
        <v>0</v>
      </c>
      <c r="AT25" s="150">
        <f>IF('[9]DATOS INICIALES'!AT14="NO",('FACTOR PRESTACIONAL'!AT13+'FACTOR PRESTACIONAL'!AT14)*0.03,0)</f>
        <v>0</v>
      </c>
      <c r="AU25" s="150">
        <f>IF('[9]DATOS INICIALES'!AU14="NO",('FACTOR PRESTACIONAL'!AU13+'FACTOR PRESTACIONAL'!AU14)*0.03,0)</f>
        <v>0</v>
      </c>
      <c r="AV25" s="150">
        <f>IF('[9]DATOS INICIALES'!AV14="NO",('FACTOR PRESTACIONAL'!AV13+'FACTOR PRESTACIONAL'!AV14)*0.03,0)</f>
        <v>0</v>
      </c>
      <c r="AW25" s="150">
        <f>IF('[9]DATOS INICIALES'!AW14="NO",('FACTOR PRESTACIONAL'!AW13+'FACTOR PRESTACIONAL'!AW14)*0.03,0)</f>
        <v>0</v>
      </c>
      <c r="AX25" s="150">
        <f>IF('[9]DATOS INICIALES'!AX14="NO",('FACTOR PRESTACIONAL'!AX13+'FACTOR PRESTACIONAL'!AX14)*0.03,0)</f>
        <v>0</v>
      </c>
      <c r="AY25" s="150">
        <f>IF('[9]DATOS INICIALES'!AY14="NO",('FACTOR PRESTACIONAL'!AY13+'FACTOR PRESTACIONAL'!AY14)*0.03,0)</f>
        <v>0</v>
      </c>
      <c r="AZ25" s="150">
        <f>IF('[9]DATOS INICIALES'!AZ14="NO",('FACTOR PRESTACIONAL'!AZ13+'FACTOR PRESTACIONAL'!AZ14)*0.03,0)</f>
        <v>0</v>
      </c>
      <c r="BA25" s="150">
        <f>IF('[9]DATOS INICIALES'!BA14="NO",('FACTOR PRESTACIONAL'!BA13+'FACTOR PRESTACIONAL'!BA14)*0.03,0)</f>
        <v>0</v>
      </c>
      <c r="BB25" s="150">
        <f>IF('[9]DATOS INICIALES'!BB14="NO",('FACTOR PRESTACIONAL'!BB13+'FACTOR PRESTACIONAL'!BB14)*0.03,0)</f>
        <v>0</v>
      </c>
      <c r="BC25" s="150">
        <f>IF('[9]DATOS INICIALES'!BC14="NO",('FACTOR PRESTACIONAL'!BC13+'FACTOR PRESTACIONAL'!BC14)*0.03,0)</f>
        <v>0</v>
      </c>
      <c r="BD25" s="150">
        <f>IF('[9]DATOS INICIALES'!BD14="NO",('FACTOR PRESTACIONAL'!BD13+'FACTOR PRESTACIONAL'!BD14)*0.03,0)</f>
        <v>0</v>
      </c>
      <c r="BE25" s="150">
        <f>IF('[9]DATOS INICIALES'!BE14="NO",('FACTOR PRESTACIONAL'!BE13+'FACTOR PRESTACIONAL'!BE14)*0.03,0)</f>
        <v>0</v>
      </c>
    </row>
    <row r="26" spans="1:57" ht="21.6" customHeight="1">
      <c r="A26" s="238" t="s">
        <v>700</v>
      </c>
      <c r="B26" s="150">
        <v>100000</v>
      </c>
      <c r="C26" s="150">
        <v>100000</v>
      </c>
      <c r="D26" s="150">
        <v>100000</v>
      </c>
      <c r="E26" s="150">
        <v>100000</v>
      </c>
      <c r="F26" s="150">
        <v>100000</v>
      </c>
      <c r="G26" s="150">
        <v>100000</v>
      </c>
      <c r="H26" s="150">
        <v>100000</v>
      </c>
      <c r="I26" s="150">
        <v>100000</v>
      </c>
      <c r="J26" s="150">
        <v>100000</v>
      </c>
      <c r="K26" s="150">
        <v>100000</v>
      </c>
      <c r="L26" s="150">
        <v>100000</v>
      </c>
      <c r="M26" s="150">
        <v>100000</v>
      </c>
      <c r="N26" s="150">
        <v>100000</v>
      </c>
      <c r="O26" s="150">
        <v>100000</v>
      </c>
      <c r="P26" s="150">
        <v>100000</v>
      </c>
      <c r="Q26" s="150">
        <v>100000</v>
      </c>
      <c r="R26" s="150">
        <v>100000</v>
      </c>
      <c r="S26" s="150">
        <v>100000</v>
      </c>
      <c r="T26" s="150">
        <v>100000</v>
      </c>
      <c r="U26" s="150">
        <v>100000</v>
      </c>
      <c r="V26" s="150">
        <v>100000</v>
      </c>
      <c r="W26" s="150">
        <v>100000</v>
      </c>
      <c r="X26" s="150">
        <v>100000</v>
      </c>
      <c r="Y26" s="150">
        <v>100000</v>
      </c>
      <c r="Z26" s="150">
        <v>100000</v>
      </c>
      <c r="AA26" s="150">
        <v>100000</v>
      </c>
      <c r="AB26" s="150">
        <v>100000</v>
      </c>
      <c r="AC26" s="150">
        <v>100000</v>
      </c>
      <c r="AD26" s="150">
        <v>100000</v>
      </c>
      <c r="AE26" s="150">
        <v>100000</v>
      </c>
      <c r="AF26" s="150">
        <v>100000</v>
      </c>
      <c r="AG26" s="150">
        <v>100000</v>
      </c>
      <c r="AH26" s="150">
        <v>100000</v>
      </c>
      <c r="AI26" s="150">
        <v>100000</v>
      </c>
      <c r="AJ26" s="150">
        <v>100000</v>
      </c>
      <c r="AK26" s="150">
        <v>100000</v>
      </c>
      <c r="AL26" s="150">
        <v>100000</v>
      </c>
      <c r="AM26" s="150">
        <v>100000</v>
      </c>
      <c r="AN26" s="150">
        <v>100000</v>
      </c>
      <c r="AO26" s="150">
        <v>100000</v>
      </c>
      <c r="AP26" s="150">
        <v>100000</v>
      </c>
      <c r="AQ26" s="150">
        <v>100000</v>
      </c>
      <c r="AR26" s="150">
        <v>100000</v>
      </c>
      <c r="AS26" s="150">
        <v>100000</v>
      </c>
      <c r="AT26" s="150">
        <v>100000</v>
      </c>
      <c r="AU26" s="150">
        <v>100000</v>
      </c>
      <c r="AV26" s="150">
        <v>100000</v>
      </c>
      <c r="AW26" s="150">
        <v>100000</v>
      </c>
      <c r="AX26" s="150">
        <v>100000</v>
      </c>
      <c r="AY26" s="150">
        <v>100000</v>
      </c>
      <c r="AZ26" s="150">
        <v>100000</v>
      </c>
      <c r="BA26" s="150">
        <v>100000</v>
      </c>
      <c r="BB26" s="150">
        <v>100000</v>
      </c>
      <c r="BC26" s="150">
        <v>100000</v>
      </c>
      <c r="BD26" s="150">
        <v>100000</v>
      </c>
      <c r="BE26" s="150">
        <v>100000</v>
      </c>
    </row>
    <row r="27" spans="1:57">
      <c r="A27" s="238" t="s">
        <v>699</v>
      </c>
      <c r="B27" s="150">
        <f t="shared" ref="B27:Q27" si="16">IF(B10&lt;=2,$C$43,0)</f>
        <v>0</v>
      </c>
      <c r="C27" s="150">
        <f t="shared" si="16"/>
        <v>0</v>
      </c>
      <c r="D27" s="150">
        <f t="shared" si="16"/>
        <v>0</v>
      </c>
      <c r="E27" s="150">
        <f t="shared" si="16"/>
        <v>0</v>
      </c>
      <c r="F27" s="150">
        <f t="shared" si="16"/>
        <v>0</v>
      </c>
      <c r="G27" s="150">
        <f t="shared" si="16"/>
        <v>0</v>
      </c>
      <c r="H27" s="150">
        <f t="shared" si="16"/>
        <v>378000</v>
      </c>
      <c r="I27" s="150">
        <f t="shared" si="16"/>
        <v>0</v>
      </c>
      <c r="J27" s="150">
        <f t="shared" si="16"/>
        <v>0</v>
      </c>
      <c r="K27" s="150">
        <f t="shared" si="16"/>
        <v>0</v>
      </c>
      <c r="L27" s="150">
        <f t="shared" si="16"/>
        <v>378000</v>
      </c>
      <c r="M27" s="150">
        <f t="shared" si="16"/>
        <v>378000</v>
      </c>
      <c r="N27" s="150">
        <f t="shared" si="16"/>
        <v>378000</v>
      </c>
      <c r="O27" s="150">
        <f t="shared" si="16"/>
        <v>378000</v>
      </c>
      <c r="P27" s="150">
        <f t="shared" si="16"/>
        <v>378000</v>
      </c>
      <c r="Q27" s="150">
        <f t="shared" si="16"/>
        <v>0</v>
      </c>
      <c r="R27" s="150">
        <f>IF(R10&lt;=2.35,$C$43,0)</f>
        <v>378000</v>
      </c>
      <c r="S27" s="150">
        <f>IF(S10&lt;=2,$C$43,0)</f>
        <v>378000</v>
      </c>
      <c r="T27" s="150">
        <f>IF(T10&lt;=2,$C$43,0)</f>
        <v>0</v>
      </c>
      <c r="U27" s="150">
        <f>IF(U10&lt;=2,$C$43,0)</f>
        <v>0</v>
      </c>
      <c r="V27" s="150">
        <f>IF(V10&lt;=2.75,$C$43,0)</f>
        <v>378000</v>
      </c>
      <c r="W27" s="150">
        <f t="shared" ref="W27:AH27" si="17">IF(W10&lt;=2,$C$43,0)</f>
        <v>378000</v>
      </c>
      <c r="X27" s="150">
        <f t="shared" si="17"/>
        <v>378000</v>
      </c>
      <c r="Y27" s="150">
        <f t="shared" si="17"/>
        <v>378000</v>
      </c>
      <c r="Z27" s="150">
        <f t="shared" si="17"/>
        <v>378000</v>
      </c>
      <c r="AA27" s="150">
        <f t="shared" si="17"/>
        <v>378000</v>
      </c>
      <c r="AB27" s="150">
        <f t="shared" si="17"/>
        <v>378000</v>
      </c>
      <c r="AC27" s="150">
        <f t="shared" si="17"/>
        <v>378000</v>
      </c>
      <c r="AD27" s="150">
        <f t="shared" si="17"/>
        <v>378000</v>
      </c>
      <c r="AE27" s="150">
        <f t="shared" si="17"/>
        <v>378000</v>
      </c>
      <c r="AF27" s="150">
        <f t="shared" si="17"/>
        <v>378000</v>
      </c>
      <c r="AG27" s="150">
        <f t="shared" si="17"/>
        <v>378000</v>
      </c>
      <c r="AH27" s="150">
        <f t="shared" si="17"/>
        <v>378000</v>
      </c>
      <c r="AI27" s="150">
        <f>IF(AI10&lt;=2.25,$C$43,0)</f>
        <v>378000</v>
      </c>
      <c r="AJ27" s="150">
        <f>IF(AJ10&lt;=3.2,$C$43,0)</f>
        <v>378000</v>
      </c>
      <c r="AK27" s="150">
        <f t="shared" ref="AK27:BE27" si="18">IF(AK10&lt;=2,$C$43,0)</f>
        <v>378000</v>
      </c>
      <c r="AL27" s="150">
        <f t="shared" si="18"/>
        <v>378000</v>
      </c>
      <c r="AM27" s="150">
        <f t="shared" si="18"/>
        <v>378000</v>
      </c>
      <c r="AN27" s="150">
        <f t="shared" si="18"/>
        <v>0</v>
      </c>
      <c r="AO27" s="150">
        <f t="shared" si="18"/>
        <v>0</v>
      </c>
      <c r="AP27" s="150">
        <f t="shared" si="18"/>
        <v>0</v>
      </c>
      <c r="AQ27" s="150">
        <f t="shared" si="18"/>
        <v>0</v>
      </c>
      <c r="AR27" s="150">
        <f t="shared" si="18"/>
        <v>0</v>
      </c>
      <c r="AS27" s="150">
        <f t="shared" si="18"/>
        <v>0</v>
      </c>
      <c r="AT27" s="150">
        <f t="shared" si="18"/>
        <v>0</v>
      </c>
      <c r="AU27" s="150">
        <f t="shared" si="18"/>
        <v>0</v>
      </c>
      <c r="AV27" s="150">
        <f t="shared" si="18"/>
        <v>0</v>
      </c>
      <c r="AW27" s="150">
        <f t="shared" si="18"/>
        <v>0</v>
      </c>
      <c r="AX27" s="150">
        <f t="shared" si="18"/>
        <v>0</v>
      </c>
      <c r="AY27" s="150">
        <f t="shared" si="18"/>
        <v>0</v>
      </c>
      <c r="AZ27" s="150">
        <f t="shared" si="18"/>
        <v>0</v>
      </c>
      <c r="BA27" s="150">
        <f t="shared" si="18"/>
        <v>0</v>
      </c>
      <c r="BB27" s="150">
        <f t="shared" si="18"/>
        <v>0</v>
      </c>
      <c r="BC27" s="150">
        <f t="shared" si="18"/>
        <v>378000</v>
      </c>
      <c r="BD27" s="150">
        <f t="shared" si="18"/>
        <v>378000</v>
      </c>
      <c r="BE27" s="150">
        <f t="shared" si="18"/>
        <v>378000</v>
      </c>
    </row>
    <row r="28" spans="1:57" ht="24">
      <c r="A28" s="238" t="s">
        <v>698</v>
      </c>
      <c r="B28" s="150">
        <f t="shared" ref="B28:AG28" si="19">IF(B9="ADMÓN",$F$70,$F$59)</f>
        <v>390500</v>
      </c>
      <c r="C28" s="150">
        <f t="shared" si="19"/>
        <v>390500</v>
      </c>
      <c r="D28" s="150">
        <f t="shared" si="19"/>
        <v>390500</v>
      </c>
      <c r="E28" s="150">
        <f t="shared" si="19"/>
        <v>390500</v>
      </c>
      <c r="F28" s="150">
        <f t="shared" si="19"/>
        <v>390500</v>
      </c>
      <c r="G28" s="150">
        <f t="shared" si="19"/>
        <v>390500</v>
      </c>
      <c r="H28" s="150">
        <f t="shared" si="19"/>
        <v>390500</v>
      </c>
      <c r="I28" s="150">
        <f t="shared" si="19"/>
        <v>390500</v>
      </c>
      <c r="J28" s="150">
        <f t="shared" si="19"/>
        <v>390500</v>
      </c>
      <c r="K28" s="150">
        <f t="shared" si="19"/>
        <v>390500</v>
      </c>
      <c r="L28" s="150">
        <f t="shared" si="19"/>
        <v>390500</v>
      </c>
      <c r="M28" s="150">
        <f t="shared" si="19"/>
        <v>390500</v>
      </c>
      <c r="N28" s="150">
        <f t="shared" si="19"/>
        <v>390500</v>
      </c>
      <c r="O28" s="150">
        <f t="shared" si="19"/>
        <v>390500</v>
      </c>
      <c r="P28" s="150">
        <f t="shared" si="19"/>
        <v>390500</v>
      </c>
      <c r="Q28" s="150">
        <f t="shared" si="19"/>
        <v>662200</v>
      </c>
      <c r="R28" s="150">
        <f t="shared" si="19"/>
        <v>662200</v>
      </c>
      <c r="S28" s="150">
        <f t="shared" si="19"/>
        <v>662200</v>
      </c>
      <c r="T28" s="150">
        <f t="shared" si="19"/>
        <v>662200</v>
      </c>
      <c r="U28" s="150">
        <f t="shared" si="19"/>
        <v>662200</v>
      </c>
      <c r="V28" s="150">
        <f t="shared" si="19"/>
        <v>662200</v>
      </c>
      <c r="W28" s="150">
        <f t="shared" si="19"/>
        <v>662200</v>
      </c>
      <c r="X28" s="150">
        <f t="shared" si="19"/>
        <v>662200</v>
      </c>
      <c r="Y28" s="150">
        <f t="shared" si="19"/>
        <v>662200</v>
      </c>
      <c r="Z28" s="150">
        <f t="shared" si="19"/>
        <v>662200</v>
      </c>
      <c r="AA28" s="150">
        <f t="shared" si="19"/>
        <v>662200</v>
      </c>
      <c r="AB28" s="150">
        <f t="shared" si="19"/>
        <v>662200</v>
      </c>
      <c r="AC28" s="150">
        <f t="shared" si="19"/>
        <v>662200</v>
      </c>
      <c r="AD28" s="150">
        <f t="shared" si="19"/>
        <v>662200</v>
      </c>
      <c r="AE28" s="150">
        <f t="shared" si="19"/>
        <v>662200</v>
      </c>
      <c r="AF28" s="150">
        <f t="shared" si="19"/>
        <v>662200</v>
      </c>
      <c r="AG28" s="150">
        <f t="shared" si="19"/>
        <v>662200</v>
      </c>
      <c r="AH28" s="150">
        <f t="shared" ref="AH28:BE28" si="20">IF(AH9="ADMÓN",$F$70,$F$59)</f>
        <v>662200</v>
      </c>
      <c r="AI28" s="150">
        <f t="shared" si="20"/>
        <v>662200</v>
      </c>
      <c r="AJ28" s="150">
        <f t="shared" si="20"/>
        <v>662200</v>
      </c>
      <c r="AK28" s="150">
        <f t="shared" si="20"/>
        <v>662200</v>
      </c>
      <c r="AL28" s="150">
        <f t="shared" si="20"/>
        <v>662200</v>
      </c>
      <c r="AM28" s="150">
        <f t="shared" si="20"/>
        <v>662200</v>
      </c>
      <c r="AN28" s="150">
        <f t="shared" si="20"/>
        <v>390500</v>
      </c>
      <c r="AO28" s="150">
        <f t="shared" si="20"/>
        <v>390500</v>
      </c>
      <c r="AP28" s="150">
        <f t="shared" si="20"/>
        <v>390500</v>
      </c>
      <c r="AQ28" s="150">
        <f t="shared" si="20"/>
        <v>390500</v>
      </c>
      <c r="AR28" s="150">
        <f t="shared" si="20"/>
        <v>390500</v>
      </c>
      <c r="AS28" s="150">
        <f t="shared" si="20"/>
        <v>390500</v>
      </c>
      <c r="AT28" s="150">
        <f t="shared" si="20"/>
        <v>390500</v>
      </c>
      <c r="AU28" s="150">
        <f t="shared" si="20"/>
        <v>390500</v>
      </c>
      <c r="AV28" s="150">
        <f t="shared" si="20"/>
        <v>390500</v>
      </c>
      <c r="AW28" s="150">
        <f t="shared" si="20"/>
        <v>390500</v>
      </c>
      <c r="AX28" s="150">
        <f t="shared" si="20"/>
        <v>390500</v>
      </c>
      <c r="AY28" s="150">
        <f t="shared" si="20"/>
        <v>390500</v>
      </c>
      <c r="AZ28" s="150">
        <f t="shared" si="20"/>
        <v>390500</v>
      </c>
      <c r="BA28" s="150">
        <f t="shared" si="20"/>
        <v>390500</v>
      </c>
      <c r="BB28" s="150">
        <f t="shared" si="20"/>
        <v>390500</v>
      </c>
      <c r="BC28" s="150">
        <f t="shared" si="20"/>
        <v>390500</v>
      </c>
      <c r="BD28" s="150">
        <f t="shared" si="20"/>
        <v>662200</v>
      </c>
      <c r="BE28" s="150">
        <f t="shared" si="20"/>
        <v>662200</v>
      </c>
    </row>
    <row r="29" spans="1:57">
      <c r="A29" s="237" t="s">
        <v>697</v>
      </c>
      <c r="B29" s="236">
        <f t="shared" ref="B29:AG29" si="21">SUM(B13:B28)</f>
        <v>128055990</v>
      </c>
      <c r="C29" s="236">
        <f t="shared" si="21"/>
        <v>128055990</v>
      </c>
      <c r="D29" s="236">
        <f t="shared" si="21"/>
        <v>77185794</v>
      </c>
      <c r="E29" s="236">
        <f t="shared" si="21"/>
        <v>77185794</v>
      </c>
      <c r="F29" s="236">
        <f t="shared" si="21"/>
        <v>69555264</v>
      </c>
      <c r="G29" s="236">
        <f t="shared" si="21"/>
        <v>77185794</v>
      </c>
      <c r="H29" s="236">
        <f t="shared" si="21"/>
        <v>55702296</v>
      </c>
      <c r="I29" s="236">
        <f t="shared" si="21"/>
        <v>59381226</v>
      </c>
      <c r="J29" s="236">
        <f t="shared" si="21"/>
        <v>171295656</v>
      </c>
      <c r="K29" s="236">
        <f t="shared" si="21"/>
        <v>117881951</v>
      </c>
      <c r="L29" s="236">
        <f t="shared" si="21"/>
        <v>51887031</v>
      </c>
      <c r="M29" s="236">
        <f t="shared" si="21"/>
        <v>41712992</v>
      </c>
      <c r="N29" s="236">
        <f t="shared" si="21"/>
        <v>30267198</v>
      </c>
      <c r="O29" s="236">
        <f t="shared" si="21"/>
        <v>30267198</v>
      </c>
      <c r="P29" s="236">
        <f t="shared" si="21"/>
        <v>30267198</v>
      </c>
      <c r="Q29" s="236">
        <f t="shared" si="21"/>
        <v>123240671</v>
      </c>
      <c r="R29" s="236">
        <f t="shared" si="21"/>
        <v>61302681</v>
      </c>
      <c r="S29" s="236">
        <f t="shared" si="21"/>
        <v>39441183</v>
      </c>
      <c r="T29" s="236">
        <f t="shared" si="21"/>
        <v>77457494</v>
      </c>
      <c r="U29" s="236">
        <f t="shared" si="21"/>
        <v>59652926</v>
      </c>
      <c r="V29" s="236">
        <f t="shared" si="21"/>
        <v>71476720</v>
      </c>
      <c r="W29" s="236">
        <f t="shared" si="21"/>
        <v>38169427</v>
      </c>
      <c r="X29" s="236">
        <f t="shared" si="21"/>
        <v>55973996</v>
      </c>
      <c r="Y29" s="236">
        <f t="shared" si="21"/>
        <v>35625918</v>
      </c>
      <c r="Z29" s="236">
        <f t="shared" si="21"/>
        <v>55973996</v>
      </c>
      <c r="AA29" s="236">
        <f t="shared" si="21"/>
        <v>33082408</v>
      </c>
      <c r="AB29" s="236">
        <f t="shared" si="21"/>
        <v>55973996</v>
      </c>
      <c r="AC29" s="236">
        <f t="shared" si="21"/>
        <v>51560600</v>
      </c>
      <c r="AD29" s="236">
        <f t="shared" si="21"/>
        <v>55973996</v>
      </c>
      <c r="AE29" s="236">
        <f t="shared" si="21"/>
        <v>55973996</v>
      </c>
      <c r="AF29" s="236">
        <f t="shared" si="21"/>
        <v>38169427</v>
      </c>
      <c r="AG29" s="236">
        <f t="shared" si="21"/>
        <v>33082408</v>
      </c>
      <c r="AH29" s="236">
        <f t="shared" ref="AH29:BE29" si="22">SUM(AH13:AH28)</f>
        <v>35300720</v>
      </c>
      <c r="AI29" s="236">
        <f t="shared" si="22"/>
        <v>58759171</v>
      </c>
      <c r="AJ29" s="236">
        <f t="shared" si="22"/>
        <v>82922514</v>
      </c>
      <c r="AK29" s="236">
        <f t="shared" si="22"/>
        <v>30538898</v>
      </c>
      <c r="AL29" s="236">
        <f t="shared" si="22"/>
        <v>30538898</v>
      </c>
      <c r="AM29" s="236">
        <f t="shared" si="22"/>
        <v>30538898</v>
      </c>
      <c r="AN29" s="236">
        <f t="shared" si="22"/>
        <v>128055990</v>
      </c>
      <c r="AO29" s="236">
        <f t="shared" si="22"/>
        <v>59381226</v>
      </c>
      <c r="AP29" s="236">
        <f t="shared" si="22"/>
        <v>171295656</v>
      </c>
      <c r="AQ29" s="236">
        <f t="shared" si="22"/>
        <v>59381226</v>
      </c>
      <c r="AR29" s="236">
        <f t="shared" si="22"/>
        <v>153491088</v>
      </c>
      <c r="AS29" s="236">
        <f t="shared" si="22"/>
        <v>140773539</v>
      </c>
      <c r="AT29" s="236">
        <f t="shared" si="22"/>
        <v>153491088</v>
      </c>
      <c r="AU29" s="236">
        <f t="shared" si="22"/>
        <v>153491088</v>
      </c>
      <c r="AV29" s="236">
        <f t="shared" si="22"/>
        <v>140773539</v>
      </c>
      <c r="AW29" s="236">
        <f t="shared" si="22"/>
        <v>153491088</v>
      </c>
      <c r="AX29" s="236">
        <f t="shared" si="22"/>
        <v>153491088</v>
      </c>
      <c r="AY29" s="236">
        <f t="shared" si="22"/>
        <v>153491088</v>
      </c>
      <c r="AZ29" s="236">
        <f t="shared" si="22"/>
        <v>140773539</v>
      </c>
      <c r="BA29" s="236">
        <f t="shared" si="22"/>
        <v>140773539</v>
      </c>
      <c r="BB29" s="236">
        <f t="shared" si="22"/>
        <v>140773539</v>
      </c>
      <c r="BC29" s="236">
        <f t="shared" si="22"/>
        <v>55702296</v>
      </c>
      <c r="BD29" s="236">
        <f t="shared" si="22"/>
        <v>5103800</v>
      </c>
      <c r="BE29" s="236">
        <f t="shared" si="22"/>
        <v>5103800</v>
      </c>
    </row>
    <row r="30" spans="1:57">
      <c r="A30" s="237" t="s">
        <v>524</v>
      </c>
      <c r="B30" s="236">
        <f t="shared" ref="B30:AG30" si="23">ROUND(B13/365,0)</f>
        <v>234000</v>
      </c>
      <c r="C30" s="236">
        <f t="shared" si="23"/>
        <v>234000</v>
      </c>
      <c r="D30" s="236">
        <f t="shared" si="23"/>
        <v>140400</v>
      </c>
      <c r="E30" s="236">
        <f t="shared" si="23"/>
        <v>140400</v>
      </c>
      <c r="F30" s="236">
        <f t="shared" si="23"/>
        <v>126360</v>
      </c>
      <c r="G30" s="236">
        <f t="shared" si="23"/>
        <v>140400</v>
      </c>
      <c r="H30" s="236">
        <f t="shared" si="23"/>
        <v>93600</v>
      </c>
      <c r="I30" s="236">
        <f t="shared" si="23"/>
        <v>107640</v>
      </c>
      <c r="J30" s="236">
        <f t="shared" si="23"/>
        <v>313560</v>
      </c>
      <c r="K30" s="236">
        <f t="shared" si="23"/>
        <v>215280</v>
      </c>
      <c r="L30" s="236">
        <f t="shared" si="23"/>
        <v>86580</v>
      </c>
      <c r="M30" s="236">
        <f t="shared" si="23"/>
        <v>67860</v>
      </c>
      <c r="N30" s="236">
        <f t="shared" si="23"/>
        <v>46800</v>
      </c>
      <c r="O30" s="236">
        <f t="shared" si="23"/>
        <v>46800</v>
      </c>
      <c r="P30" s="236">
        <f t="shared" si="23"/>
        <v>46800</v>
      </c>
      <c r="Q30" s="236">
        <f t="shared" si="23"/>
        <v>224640</v>
      </c>
      <c r="R30" s="236">
        <f t="shared" si="23"/>
        <v>109980</v>
      </c>
      <c r="S30" s="236">
        <f t="shared" si="23"/>
        <v>63180</v>
      </c>
      <c r="T30" s="236">
        <f t="shared" si="23"/>
        <v>140400</v>
      </c>
      <c r="U30" s="236">
        <f t="shared" si="23"/>
        <v>107640</v>
      </c>
      <c r="V30" s="236">
        <f t="shared" si="23"/>
        <v>128700</v>
      </c>
      <c r="W30" s="236">
        <f t="shared" si="23"/>
        <v>60840</v>
      </c>
      <c r="X30" s="236">
        <f t="shared" si="23"/>
        <v>93600</v>
      </c>
      <c r="Y30" s="236">
        <f t="shared" si="23"/>
        <v>56160</v>
      </c>
      <c r="Z30" s="236">
        <f t="shared" si="23"/>
        <v>93600</v>
      </c>
      <c r="AA30" s="236">
        <f t="shared" si="23"/>
        <v>51480</v>
      </c>
      <c r="AB30" s="236">
        <f t="shared" si="23"/>
        <v>93600</v>
      </c>
      <c r="AC30" s="236">
        <f t="shared" si="23"/>
        <v>85479</v>
      </c>
      <c r="AD30" s="236">
        <f t="shared" si="23"/>
        <v>93600</v>
      </c>
      <c r="AE30" s="236">
        <f t="shared" si="23"/>
        <v>93600</v>
      </c>
      <c r="AF30" s="236">
        <f t="shared" si="23"/>
        <v>60840</v>
      </c>
      <c r="AG30" s="236">
        <f t="shared" si="23"/>
        <v>51480</v>
      </c>
      <c r="AH30" s="236">
        <f t="shared" ref="AH30:BE30" si="24">ROUND(AH13/365,0)</f>
        <v>55562</v>
      </c>
      <c r="AI30" s="236">
        <f t="shared" si="24"/>
        <v>105300</v>
      </c>
      <c r="AJ30" s="236">
        <f t="shared" si="24"/>
        <v>149760</v>
      </c>
      <c r="AK30" s="236">
        <f t="shared" si="24"/>
        <v>46800</v>
      </c>
      <c r="AL30" s="236">
        <f t="shared" si="24"/>
        <v>46800</v>
      </c>
      <c r="AM30" s="236">
        <f t="shared" si="24"/>
        <v>46800</v>
      </c>
      <c r="AN30" s="236">
        <f t="shared" si="24"/>
        <v>234000</v>
      </c>
      <c r="AO30" s="236">
        <f t="shared" si="24"/>
        <v>107640</v>
      </c>
      <c r="AP30" s="236">
        <f t="shared" si="24"/>
        <v>313560</v>
      </c>
      <c r="AQ30" s="236">
        <f t="shared" si="24"/>
        <v>107640</v>
      </c>
      <c r="AR30" s="236">
        <f t="shared" si="24"/>
        <v>280800</v>
      </c>
      <c r="AS30" s="236">
        <f t="shared" si="24"/>
        <v>257400</v>
      </c>
      <c r="AT30" s="236">
        <f t="shared" si="24"/>
        <v>280800</v>
      </c>
      <c r="AU30" s="236">
        <f t="shared" si="24"/>
        <v>280800</v>
      </c>
      <c r="AV30" s="236">
        <f t="shared" si="24"/>
        <v>257400</v>
      </c>
      <c r="AW30" s="236">
        <f t="shared" si="24"/>
        <v>280800</v>
      </c>
      <c r="AX30" s="236">
        <f t="shared" si="24"/>
        <v>280800</v>
      </c>
      <c r="AY30" s="236">
        <f t="shared" si="24"/>
        <v>280800</v>
      </c>
      <c r="AZ30" s="236">
        <f t="shared" si="24"/>
        <v>257400</v>
      </c>
      <c r="BA30" s="236">
        <f t="shared" si="24"/>
        <v>257400</v>
      </c>
      <c r="BB30" s="236">
        <f t="shared" si="24"/>
        <v>257400</v>
      </c>
      <c r="BC30" s="236">
        <f t="shared" si="24"/>
        <v>93600</v>
      </c>
      <c r="BD30" s="236">
        <f t="shared" si="24"/>
        <v>0</v>
      </c>
      <c r="BE30" s="236">
        <f t="shared" si="24"/>
        <v>0</v>
      </c>
    </row>
    <row r="31" spans="1:57">
      <c r="A31" s="237" t="s">
        <v>523</v>
      </c>
      <c r="B31" s="236">
        <f t="shared" ref="B31:AG31" si="25">ROUND((B29/365-B30),0)</f>
        <v>116838</v>
      </c>
      <c r="C31" s="236">
        <f t="shared" si="25"/>
        <v>116838</v>
      </c>
      <c r="D31" s="236">
        <f t="shared" si="25"/>
        <v>71068</v>
      </c>
      <c r="E31" s="236">
        <f t="shared" si="25"/>
        <v>71068</v>
      </c>
      <c r="F31" s="236">
        <f t="shared" si="25"/>
        <v>64202</v>
      </c>
      <c r="G31" s="236">
        <f t="shared" si="25"/>
        <v>71068</v>
      </c>
      <c r="H31" s="236">
        <f t="shared" si="25"/>
        <v>59009</v>
      </c>
      <c r="I31" s="236">
        <f t="shared" si="25"/>
        <v>55048</v>
      </c>
      <c r="J31" s="236">
        <f t="shared" si="25"/>
        <v>155743</v>
      </c>
      <c r="K31" s="236">
        <f t="shared" si="25"/>
        <v>107684</v>
      </c>
      <c r="L31" s="236">
        <f t="shared" si="25"/>
        <v>55576</v>
      </c>
      <c r="M31" s="236">
        <f t="shared" si="25"/>
        <v>46422</v>
      </c>
      <c r="N31" s="236">
        <f t="shared" si="25"/>
        <v>36124</v>
      </c>
      <c r="O31" s="236">
        <f t="shared" si="25"/>
        <v>36124</v>
      </c>
      <c r="P31" s="236">
        <f t="shared" si="25"/>
        <v>36124</v>
      </c>
      <c r="Q31" s="236">
        <f t="shared" si="25"/>
        <v>113006</v>
      </c>
      <c r="R31" s="236">
        <f t="shared" si="25"/>
        <v>57973</v>
      </c>
      <c r="S31" s="236">
        <f t="shared" si="25"/>
        <v>44878</v>
      </c>
      <c r="T31" s="236">
        <f t="shared" si="25"/>
        <v>71812</v>
      </c>
      <c r="U31" s="236">
        <f t="shared" si="25"/>
        <v>55793</v>
      </c>
      <c r="V31" s="236">
        <f t="shared" si="25"/>
        <v>67127</v>
      </c>
      <c r="W31" s="236">
        <f t="shared" si="25"/>
        <v>43734</v>
      </c>
      <c r="X31" s="236">
        <f t="shared" si="25"/>
        <v>59753</v>
      </c>
      <c r="Y31" s="236">
        <f t="shared" si="25"/>
        <v>41445</v>
      </c>
      <c r="Z31" s="236">
        <f t="shared" si="25"/>
        <v>59753</v>
      </c>
      <c r="AA31" s="236">
        <f t="shared" si="25"/>
        <v>39157</v>
      </c>
      <c r="AB31" s="236">
        <f t="shared" si="25"/>
        <v>59753</v>
      </c>
      <c r="AC31" s="236">
        <f t="shared" si="25"/>
        <v>55783</v>
      </c>
      <c r="AD31" s="236">
        <f t="shared" si="25"/>
        <v>59753</v>
      </c>
      <c r="AE31" s="236">
        <f t="shared" si="25"/>
        <v>59753</v>
      </c>
      <c r="AF31" s="236">
        <f t="shared" si="25"/>
        <v>43734</v>
      </c>
      <c r="AG31" s="236">
        <f t="shared" si="25"/>
        <v>39157</v>
      </c>
      <c r="AH31" s="236">
        <f t="shared" ref="AH31:BE31" si="26">ROUND((AH29/365-AH30),0)</f>
        <v>41152</v>
      </c>
      <c r="AI31" s="236">
        <f t="shared" si="26"/>
        <v>55684</v>
      </c>
      <c r="AJ31" s="236">
        <f t="shared" si="26"/>
        <v>77425</v>
      </c>
      <c r="AK31" s="236">
        <f t="shared" si="26"/>
        <v>36868</v>
      </c>
      <c r="AL31" s="236">
        <f t="shared" si="26"/>
        <v>36868</v>
      </c>
      <c r="AM31" s="236">
        <f t="shared" si="26"/>
        <v>36868</v>
      </c>
      <c r="AN31" s="236">
        <f t="shared" si="26"/>
        <v>116838</v>
      </c>
      <c r="AO31" s="236">
        <f t="shared" si="26"/>
        <v>55048</v>
      </c>
      <c r="AP31" s="236">
        <f t="shared" si="26"/>
        <v>155743</v>
      </c>
      <c r="AQ31" s="236">
        <f t="shared" si="26"/>
        <v>55048</v>
      </c>
      <c r="AR31" s="236">
        <f t="shared" si="26"/>
        <v>139724</v>
      </c>
      <c r="AS31" s="236">
        <f t="shared" si="26"/>
        <v>128281</v>
      </c>
      <c r="AT31" s="236">
        <f t="shared" si="26"/>
        <v>139724</v>
      </c>
      <c r="AU31" s="236">
        <f t="shared" si="26"/>
        <v>139724</v>
      </c>
      <c r="AV31" s="236">
        <f t="shared" si="26"/>
        <v>128281</v>
      </c>
      <c r="AW31" s="236">
        <f t="shared" si="26"/>
        <v>139724</v>
      </c>
      <c r="AX31" s="236">
        <f t="shared" si="26"/>
        <v>139724</v>
      </c>
      <c r="AY31" s="236">
        <f t="shared" si="26"/>
        <v>139724</v>
      </c>
      <c r="AZ31" s="236">
        <f t="shared" si="26"/>
        <v>128281</v>
      </c>
      <c r="BA31" s="236">
        <f t="shared" si="26"/>
        <v>128281</v>
      </c>
      <c r="BB31" s="236">
        <f t="shared" si="26"/>
        <v>128281</v>
      </c>
      <c r="BC31" s="236">
        <f t="shared" si="26"/>
        <v>59009</v>
      </c>
      <c r="BD31" s="236">
        <f t="shared" si="26"/>
        <v>13983</v>
      </c>
      <c r="BE31" s="236">
        <f t="shared" si="26"/>
        <v>13983</v>
      </c>
    </row>
    <row r="32" spans="1:57" ht="27.6" customHeight="1">
      <c r="A32" s="235" t="s">
        <v>525</v>
      </c>
      <c r="B32" s="234">
        <f t="shared" ref="B32:AG32" si="27">IFERROR(ROUND((B29/B13),2),0)</f>
        <v>1.5</v>
      </c>
      <c r="C32" s="234">
        <f t="shared" si="27"/>
        <v>1.5</v>
      </c>
      <c r="D32" s="234">
        <f t="shared" si="27"/>
        <v>1.51</v>
      </c>
      <c r="E32" s="234">
        <f t="shared" si="27"/>
        <v>1.51</v>
      </c>
      <c r="F32" s="234">
        <f t="shared" si="27"/>
        <v>1.51</v>
      </c>
      <c r="G32" s="234">
        <f t="shared" si="27"/>
        <v>1.51</v>
      </c>
      <c r="H32" s="234">
        <f t="shared" si="27"/>
        <v>1.63</v>
      </c>
      <c r="I32" s="234">
        <f t="shared" si="27"/>
        <v>1.51</v>
      </c>
      <c r="J32" s="234">
        <f t="shared" si="27"/>
        <v>1.5</v>
      </c>
      <c r="K32" s="234">
        <f t="shared" si="27"/>
        <v>1.5</v>
      </c>
      <c r="L32" s="234">
        <f t="shared" si="27"/>
        <v>1.64</v>
      </c>
      <c r="M32" s="234">
        <f t="shared" si="27"/>
        <v>1.68</v>
      </c>
      <c r="N32" s="234">
        <f t="shared" si="27"/>
        <v>1.77</v>
      </c>
      <c r="O32" s="234">
        <f t="shared" si="27"/>
        <v>1.77</v>
      </c>
      <c r="P32" s="234">
        <f t="shared" si="27"/>
        <v>1.77</v>
      </c>
      <c r="Q32" s="234">
        <f t="shared" si="27"/>
        <v>1.5</v>
      </c>
      <c r="R32" s="234">
        <f t="shared" si="27"/>
        <v>1.53</v>
      </c>
      <c r="S32" s="234">
        <f t="shared" si="27"/>
        <v>1.71</v>
      </c>
      <c r="T32" s="234">
        <f t="shared" si="27"/>
        <v>1.51</v>
      </c>
      <c r="U32" s="234">
        <f t="shared" si="27"/>
        <v>1.52</v>
      </c>
      <c r="V32" s="234">
        <f t="shared" si="27"/>
        <v>1.52</v>
      </c>
      <c r="W32" s="234">
        <f t="shared" si="27"/>
        <v>1.72</v>
      </c>
      <c r="X32" s="234">
        <f t="shared" si="27"/>
        <v>1.64</v>
      </c>
      <c r="Y32" s="234">
        <f t="shared" si="27"/>
        <v>1.74</v>
      </c>
      <c r="Z32" s="234">
        <f t="shared" si="27"/>
        <v>1.64</v>
      </c>
      <c r="AA32" s="234">
        <f t="shared" si="27"/>
        <v>1.76</v>
      </c>
      <c r="AB32" s="234">
        <f t="shared" si="27"/>
        <v>1.64</v>
      </c>
      <c r="AC32" s="234">
        <f t="shared" si="27"/>
        <v>1.65</v>
      </c>
      <c r="AD32" s="234">
        <f t="shared" si="27"/>
        <v>1.64</v>
      </c>
      <c r="AE32" s="234">
        <f t="shared" si="27"/>
        <v>1.64</v>
      </c>
      <c r="AF32" s="234">
        <f t="shared" si="27"/>
        <v>1.72</v>
      </c>
      <c r="AG32" s="234">
        <f t="shared" si="27"/>
        <v>1.76</v>
      </c>
      <c r="AH32" s="234">
        <f t="shared" ref="AH32:BE32" si="28">IFERROR(ROUND((AH29/AH13),2),0)</f>
        <v>1.74</v>
      </c>
      <c r="AI32" s="234">
        <f t="shared" si="28"/>
        <v>1.53</v>
      </c>
      <c r="AJ32" s="234">
        <f t="shared" si="28"/>
        <v>1.52</v>
      </c>
      <c r="AK32" s="234">
        <f t="shared" si="28"/>
        <v>1.79</v>
      </c>
      <c r="AL32" s="234">
        <f t="shared" si="28"/>
        <v>1.79</v>
      </c>
      <c r="AM32" s="234">
        <f t="shared" si="28"/>
        <v>1.79</v>
      </c>
      <c r="AN32" s="234">
        <f t="shared" si="28"/>
        <v>1.5</v>
      </c>
      <c r="AO32" s="234">
        <f t="shared" si="28"/>
        <v>1.51</v>
      </c>
      <c r="AP32" s="234">
        <f t="shared" si="28"/>
        <v>1.5</v>
      </c>
      <c r="AQ32" s="234">
        <f t="shared" si="28"/>
        <v>1.51</v>
      </c>
      <c r="AR32" s="234">
        <f t="shared" si="28"/>
        <v>1.5</v>
      </c>
      <c r="AS32" s="234">
        <f t="shared" si="28"/>
        <v>1.5</v>
      </c>
      <c r="AT32" s="234">
        <f t="shared" si="28"/>
        <v>1.5</v>
      </c>
      <c r="AU32" s="234">
        <f t="shared" si="28"/>
        <v>1.5</v>
      </c>
      <c r="AV32" s="234">
        <f t="shared" si="28"/>
        <v>1.5</v>
      </c>
      <c r="AW32" s="234">
        <f t="shared" si="28"/>
        <v>1.5</v>
      </c>
      <c r="AX32" s="234">
        <f t="shared" si="28"/>
        <v>1.5</v>
      </c>
      <c r="AY32" s="234">
        <f t="shared" si="28"/>
        <v>1.5</v>
      </c>
      <c r="AZ32" s="234">
        <f t="shared" si="28"/>
        <v>1.5</v>
      </c>
      <c r="BA32" s="234">
        <f t="shared" si="28"/>
        <v>1.5</v>
      </c>
      <c r="BB32" s="234">
        <f t="shared" si="28"/>
        <v>1.5</v>
      </c>
      <c r="BC32" s="234">
        <f t="shared" si="28"/>
        <v>1.63</v>
      </c>
      <c r="BD32" s="234">
        <f t="shared" si="28"/>
        <v>0</v>
      </c>
      <c r="BE32" s="234">
        <f t="shared" si="28"/>
        <v>0</v>
      </c>
    </row>
    <row r="33" spans="1:10">
      <c r="H33" s="233"/>
      <c r="J33" s="233"/>
    </row>
    <row r="37" spans="1:10" s="218" customFormat="1">
      <c r="A37" s="231" t="s">
        <v>13</v>
      </c>
      <c r="B37" s="232" t="s">
        <v>2</v>
      </c>
      <c r="C37" s="231" t="s">
        <v>696</v>
      </c>
      <c r="D37" s="452" t="s">
        <v>666</v>
      </c>
      <c r="E37" s="452"/>
    </row>
    <row r="38" spans="1:10" ht="26.45" customHeight="1">
      <c r="A38" s="188" t="s">
        <v>695</v>
      </c>
      <c r="B38" s="191" t="s">
        <v>694</v>
      </c>
      <c r="C38" s="191">
        <v>56000</v>
      </c>
      <c r="D38" s="453" t="s">
        <v>693</v>
      </c>
      <c r="E38" s="454"/>
    </row>
    <row r="39" spans="1:10" ht="25.15" customHeight="1">
      <c r="A39" s="188" t="s">
        <v>692</v>
      </c>
      <c r="B39" s="191" t="s">
        <v>28</v>
      </c>
      <c r="C39" s="191">
        <v>35000</v>
      </c>
      <c r="D39" s="453" t="s">
        <v>691</v>
      </c>
      <c r="E39" s="454"/>
    </row>
    <row r="40" spans="1:10" ht="28.15" customHeight="1">
      <c r="A40" s="188" t="s">
        <v>690</v>
      </c>
      <c r="B40" s="191" t="s">
        <v>28</v>
      </c>
      <c r="C40" s="191">
        <v>35000</v>
      </c>
      <c r="D40" s="453" t="s">
        <v>689</v>
      </c>
      <c r="E40" s="454"/>
    </row>
    <row r="41" spans="1:10">
      <c r="A41" s="458" t="s">
        <v>688</v>
      </c>
      <c r="B41" s="458"/>
      <c r="C41" s="230">
        <f>SUM(C38:C40)</f>
        <v>126000</v>
      </c>
    </row>
    <row r="42" spans="1:10">
      <c r="A42" s="458" t="s">
        <v>687</v>
      </c>
      <c r="B42" s="458"/>
      <c r="C42" s="191">
        <v>3</v>
      </c>
    </row>
    <row r="43" spans="1:10">
      <c r="A43" s="458" t="s">
        <v>686</v>
      </c>
      <c r="B43" s="458"/>
      <c r="C43" s="185">
        <f>C41*C42</f>
        <v>378000</v>
      </c>
    </row>
    <row r="46" spans="1:10">
      <c r="A46" s="459" t="s">
        <v>685</v>
      </c>
      <c r="B46" s="459"/>
      <c r="C46" s="459"/>
      <c r="D46" s="459"/>
      <c r="E46" s="459"/>
      <c r="F46" s="459"/>
      <c r="G46" s="459"/>
      <c r="H46" s="459"/>
      <c r="I46" s="459"/>
      <c r="J46" s="459"/>
    </row>
    <row r="47" spans="1:10">
      <c r="A47" s="460" t="s">
        <v>13</v>
      </c>
      <c r="B47" s="460"/>
      <c r="C47" s="229" t="s">
        <v>2</v>
      </c>
      <c r="D47" s="229" t="s">
        <v>3</v>
      </c>
      <c r="E47" s="229" t="s">
        <v>668</v>
      </c>
      <c r="F47" s="228" t="s">
        <v>667</v>
      </c>
      <c r="G47" s="461" t="s">
        <v>666</v>
      </c>
      <c r="H47" s="461"/>
      <c r="I47" s="461"/>
      <c r="J47" s="461"/>
    </row>
    <row r="48" spans="1:10" ht="21" customHeight="1">
      <c r="A48" s="455" t="s">
        <v>665</v>
      </c>
      <c r="B48" s="456"/>
      <c r="C48" s="95" t="s">
        <v>202</v>
      </c>
      <c r="D48" s="95">
        <v>1</v>
      </c>
      <c r="E48" s="227">
        <v>13000</v>
      </c>
      <c r="F48" s="226">
        <f t="shared" ref="F48:F58" si="29">+D48*E48</f>
        <v>13000</v>
      </c>
      <c r="G48" s="457" t="s">
        <v>684</v>
      </c>
      <c r="H48" s="453"/>
      <c r="I48" s="453"/>
      <c r="J48" s="454"/>
    </row>
    <row r="49" spans="1:10" ht="23.45" customHeight="1">
      <c r="A49" s="455" t="s">
        <v>663</v>
      </c>
      <c r="B49" s="456"/>
      <c r="C49" s="95" t="s">
        <v>202</v>
      </c>
      <c r="D49" s="95">
        <v>2</v>
      </c>
      <c r="E49" s="227">
        <v>9000</v>
      </c>
      <c r="F49" s="226">
        <f t="shared" si="29"/>
        <v>18000</v>
      </c>
      <c r="G49" s="457" t="s">
        <v>662</v>
      </c>
      <c r="H49" s="453"/>
      <c r="I49" s="453"/>
      <c r="J49" s="454"/>
    </row>
    <row r="50" spans="1:10" ht="27" customHeight="1">
      <c r="A50" s="462" t="s">
        <v>683</v>
      </c>
      <c r="B50" s="463"/>
      <c r="C50" s="84" t="s">
        <v>678</v>
      </c>
      <c r="D50" s="95">
        <v>5.2</v>
      </c>
      <c r="E50" s="227">
        <v>14000</v>
      </c>
      <c r="F50" s="226">
        <f t="shared" si="29"/>
        <v>72800</v>
      </c>
      <c r="G50" s="457" t="s">
        <v>682</v>
      </c>
      <c r="H50" s="453"/>
      <c r="I50" s="453"/>
      <c r="J50" s="454"/>
    </row>
    <row r="51" spans="1:10" ht="22.15" customHeight="1">
      <c r="A51" s="462" t="s">
        <v>681</v>
      </c>
      <c r="B51" s="463"/>
      <c r="C51" s="84" t="s">
        <v>678</v>
      </c>
      <c r="D51" s="95">
        <v>26</v>
      </c>
      <c r="E51" s="227">
        <v>5000</v>
      </c>
      <c r="F51" s="226">
        <f t="shared" si="29"/>
        <v>130000</v>
      </c>
      <c r="G51" s="457" t="s">
        <v>680</v>
      </c>
      <c r="H51" s="453"/>
      <c r="I51" s="453"/>
      <c r="J51" s="454"/>
    </row>
    <row r="52" spans="1:10" ht="25.9" customHeight="1">
      <c r="A52" s="462" t="s">
        <v>679</v>
      </c>
      <c r="B52" s="463"/>
      <c r="C52" s="84" t="s">
        <v>678</v>
      </c>
      <c r="D52" s="95">
        <v>1.3</v>
      </c>
      <c r="E52" s="227">
        <v>41000</v>
      </c>
      <c r="F52" s="226">
        <f t="shared" si="29"/>
        <v>53300</v>
      </c>
      <c r="G52" s="457" t="s">
        <v>677</v>
      </c>
      <c r="H52" s="453"/>
      <c r="I52" s="453"/>
      <c r="J52" s="454"/>
    </row>
    <row r="53" spans="1:10" ht="24.6" customHeight="1">
      <c r="A53" s="462" t="s">
        <v>655</v>
      </c>
      <c r="B53" s="463"/>
      <c r="C53" s="84" t="s">
        <v>202</v>
      </c>
      <c r="D53" s="95">
        <v>4</v>
      </c>
      <c r="E53" s="227">
        <v>23000</v>
      </c>
      <c r="F53" s="226">
        <f t="shared" si="29"/>
        <v>92000</v>
      </c>
      <c r="G53" s="457" t="s">
        <v>676</v>
      </c>
      <c r="H53" s="453"/>
      <c r="I53" s="453"/>
      <c r="J53" s="454"/>
    </row>
    <row r="54" spans="1:10" ht="35.450000000000003" customHeight="1">
      <c r="A54" s="462" t="s">
        <v>675</v>
      </c>
      <c r="B54" s="463"/>
      <c r="C54" s="84" t="s">
        <v>202</v>
      </c>
      <c r="D54" s="95">
        <v>0.60000000000000009</v>
      </c>
      <c r="E54" s="227">
        <v>25000</v>
      </c>
      <c r="F54" s="226">
        <f t="shared" si="29"/>
        <v>15000.000000000002</v>
      </c>
      <c r="G54" s="457" t="s">
        <v>674</v>
      </c>
      <c r="H54" s="453"/>
      <c r="I54" s="453"/>
      <c r="J54" s="454"/>
    </row>
    <row r="55" spans="1:10" ht="27.6" customHeight="1">
      <c r="A55" s="462" t="s">
        <v>661</v>
      </c>
      <c r="B55" s="463"/>
      <c r="C55" s="84" t="s">
        <v>202</v>
      </c>
      <c r="D55" s="95">
        <v>10.4</v>
      </c>
      <c r="E55" s="227">
        <v>5000</v>
      </c>
      <c r="F55" s="226">
        <f t="shared" si="29"/>
        <v>52000</v>
      </c>
      <c r="G55" s="457" t="s">
        <v>673</v>
      </c>
      <c r="H55" s="453"/>
      <c r="I55" s="453"/>
      <c r="J55" s="454"/>
    </row>
    <row r="56" spans="1:10" ht="37.15" customHeight="1">
      <c r="A56" s="462" t="s">
        <v>657</v>
      </c>
      <c r="B56" s="463"/>
      <c r="C56" s="84" t="s">
        <v>202</v>
      </c>
      <c r="D56" s="95">
        <v>52</v>
      </c>
      <c r="E56" s="227">
        <v>2400</v>
      </c>
      <c r="F56" s="226">
        <f t="shared" si="29"/>
        <v>124800</v>
      </c>
      <c r="G56" s="457" t="s">
        <v>672</v>
      </c>
      <c r="H56" s="453"/>
      <c r="I56" s="453"/>
      <c r="J56" s="454"/>
    </row>
    <row r="57" spans="1:10" ht="30" customHeight="1">
      <c r="A57" s="462" t="s">
        <v>671</v>
      </c>
      <c r="B57" s="463"/>
      <c r="C57" s="84" t="s">
        <v>202</v>
      </c>
      <c r="D57" s="95">
        <v>1.2</v>
      </c>
      <c r="E57" s="227">
        <v>24000</v>
      </c>
      <c r="F57" s="226">
        <f t="shared" si="29"/>
        <v>28800</v>
      </c>
      <c r="G57" s="457" t="s">
        <v>670</v>
      </c>
      <c r="H57" s="453"/>
      <c r="I57" s="453"/>
      <c r="J57" s="454"/>
    </row>
    <row r="58" spans="1:10" ht="34.15" customHeight="1">
      <c r="A58" s="462" t="s">
        <v>653</v>
      </c>
      <c r="B58" s="463"/>
      <c r="C58" s="84" t="s">
        <v>202</v>
      </c>
      <c r="D58" s="95">
        <v>0.25</v>
      </c>
      <c r="E58" s="227">
        <v>250000</v>
      </c>
      <c r="F58" s="226">
        <f t="shared" si="29"/>
        <v>62500</v>
      </c>
      <c r="G58" s="457" t="s">
        <v>652</v>
      </c>
      <c r="H58" s="453"/>
      <c r="I58" s="453"/>
      <c r="J58" s="454"/>
    </row>
    <row r="59" spans="1:10">
      <c r="A59" s="464" t="s">
        <v>651</v>
      </c>
      <c r="B59" s="464"/>
      <c r="C59" s="225"/>
      <c r="D59" s="224"/>
      <c r="E59" s="223"/>
      <c r="F59" s="222">
        <f>SUM(F48:F58)</f>
        <v>662200</v>
      </c>
      <c r="G59" s="221"/>
      <c r="H59" s="221"/>
      <c r="I59" s="221"/>
      <c r="J59" s="221"/>
    </row>
    <row r="61" spans="1:10">
      <c r="A61" s="459" t="s">
        <v>669</v>
      </c>
      <c r="B61" s="459"/>
      <c r="C61" s="459"/>
      <c r="D61" s="459"/>
      <c r="E61" s="459"/>
      <c r="F61" s="459"/>
      <c r="G61" s="459"/>
      <c r="H61" s="459"/>
      <c r="I61" s="459"/>
      <c r="J61" s="459"/>
    </row>
    <row r="62" spans="1:10">
      <c r="A62" s="460" t="s">
        <v>13</v>
      </c>
      <c r="B62" s="460"/>
      <c r="C62" s="229" t="s">
        <v>2</v>
      </c>
      <c r="D62" s="229" t="s">
        <v>3</v>
      </c>
      <c r="E62" s="229" t="s">
        <v>668</v>
      </c>
      <c r="F62" s="228" t="s">
        <v>667</v>
      </c>
      <c r="G62" s="461" t="s">
        <v>666</v>
      </c>
      <c r="H62" s="461"/>
      <c r="I62" s="461"/>
      <c r="J62" s="461"/>
    </row>
    <row r="63" spans="1:10" ht="28.15" customHeight="1">
      <c r="A63" s="455" t="s">
        <v>665</v>
      </c>
      <c r="B63" s="456"/>
      <c r="C63" s="95" t="s">
        <v>202</v>
      </c>
      <c r="D63" s="95">
        <v>1</v>
      </c>
      <c r="E63" s="227">
        <v>23000</v>
      </c>
      <c r="F63" s="226">
        <f t="shared" ref="F63:F69" si="30">+D63*E63</f>
        <v>23000</v>
      </c>
      <c r="G63" s="457" t="s">
        <v>664</v>
      </c>
      <c r="H63" s="453"/>
      <c r="I63" s="453"/>
      <c r="J63" s="454"/>
    </row>
    <row r="64" spans="1:10" ht="28.15" customHeight="1">
      <c r="A64" s="455" t="s">
        <v>663</v>
      </c>
      <c r="B64" s="456"/>
      <c r="C64" s="95" t="s">
        <v>202</v>
      </c>
      <c r="D64" s="95">
        <v>2</v>
      </c>
      <c r="E64" s="227">
        <v>9000</v>
      </c>
      <c r="F64" s="226">
        <f t="shared" si="30"/>
        <v>18000</v>
      </c>
      <c r="G64" s="457" t="s">
        <v>662</v>
      </c>
      <c r="H64" s="453"/>
      <c r="I64" s="453"/>
      <c r="J64" s="454"/>
    </row>
    <row r="65" spans="1:10" ht="30" customHeight="1">
      <c r="A65" s="462" t="s">
        <v>661</v>
      </c>
      <c r="B65" s="463"/>
      <c r="C65" s="84" t="s">
        <v>202</v>
      </c>
      <c r="D65" s="95">
        <v>2</v>
      </c>
      <c r="E65" s="227">
        <v>17900</v>
      </c>
      <c r="F65" s="226">
        <f t="shared" si="30"/>
        <v>35800</v>
      </c>
      <c r="G65" s="457" t="s">
        <v>660</v>
      </c>
      <c r="H65" s="453"/>
      <c r="I65" s="453"/>
      <c r="J65" s="454"/>
    </row>
    <row r="66" spans="1:10" ht="28.9" customHeight="1">
      <c r="A66" s="462" t="s">
        <v>659</v>
      </c>
      <c r="B66" s="463"/>
      <c r="C66" s="84" t="s">
        <v>202</v>
      </c>
      <c r="D66" s="95">
        <v>2</v>
      </c>
      <c r="E66" s="227">
        <v>14000</v>
      </c>
      <c r="F66" s="226">
        <f t="shared" si="30"/>
        <v>28000</v>
      </c>
      <c r="G66" s="457" t="s">
        <v>658</v>
      </c>
      <c r="H66" s="453"/>
      <c r="I66" s="453"/>
      <c r="J66" s="454"/>
    </row>
    <row r="67" spans="1:10" ht="27" customHeight="1">
      <c r="A67" s="462" t="s">
        <v>657</v>
      </c>
      <c r="B67" s="463"/>
      <c r="C67" s="84" t="s">
        <v>202</v>
      </c>
      <c r="D67" s="95">
        <v>12</v>
      </c>
      <c r="E67" s="227">
        <v>3600</v>
      </c>
      <c r="F67" s="226">
        <f t="shared" si="30"/>
        <v>43200</v>
      </c>
      <c r="G67" s="457" t="s">
        <v>656</v>
      </c>
      <c r="H67" s="453"/>
      <c r="I67" s="453"/>
      <c r="J67" s="454"/>
    </row>
    <row r="68" spans="1:10" ht="32.450000000000003" customHeight="1">
      <c r="A68" s="462" t="s">
        <v>655</v>
      </c>
      <c r="B68" s="463"/>
      <c r="C68" s="84" t="s">
        <v>202</v>
      </c>
      <c r="D68" s="95">
        <v>2</v>
      </c>
      <c r="E68" s="227">
        <v>90000</v>
      </c>
      <c r="F68" s="226">
        <f t="shared" si="30"/>
        <v>180000</v>
      </c>
      <c r="G68" s="457" t="s">
        <v>654</v>
      </c>
      <c r="H68" s="453"/>
      <c r="I68" s="453"/>
      <c r="J68" s="454"/>
    </row>
    <row r="69" spans="1:10" ht="28.9" customHeight="1">
      <c r="A69" s="462" t="s">
        <v>653</v>
      </c>
      <c r="B69" s="463"/>
      <c r="C69" s="84" t="s">
        <v>202</v>
      </c>
      <c r="D69" s="95">
        <v>0.25</v>
      </c>
      <c r="E69" s="227">
        <v>250000</v>
      </c>
      <c r="F69" s="226">
        <f t="shared" si="30"/>
        <v>62500</v>
      </c>
      <c r="G69" s="457" t="s">
        <v>652</v>
      </c>
      <c r="H69" s="453"/>
      <c r="I69" s="453"/>
      <c r="J69" s="454"/>
    </row>
    <row r="70" spans="1:10">
      <c r="A70" s="464" t="s">
        <v>651</v>
      </c>
      <c r="B70" s="464"/>
      <c r="C70" s="225"/>
      <c r="D70" s="224"/>
      <c r="E70" s="223"/>
      <c r="F70" s="222">
        <f>SUM(F63:F69)</f>
        <v>390500</v>
      </c>
      <c r="G70" s="221"/>
      <c r="H70" s="221"/>
      <c r="I70" s="221"/>
      <c r="J70" s="221"/>
    </row>
  </sheetData>
  <protectedRanges>
    <protectedRange sqref="B10:BC10 BD8:BE10" name="Rango1"/>
  </protectedRanges>
  <mergeCells count="68">
    <mergeCell ref="A70:B70"/>
    <mergeCell ref="A66:B66"/>
    <mergeCell ref="G66:J66"/>
    <mergeCell ref="A67:B67"/>
    <mergeCell ref="G67:J67"/>
    <mergeCell ref="A68:B68"/>
    <mergeCell ref="G68:J68"/>
    <mergeCell ref="A64:B64"/>
    <mergeCell ref="G64:J64"/>
    <mergeCell ref="A65:B65"/>
    <mergeCell ref="G65:J65"/>
    <mergeCell ref="A69:B69"/>
    <mergeCell ref="G69:J69"/>
    <mergeCell ref="A59:B59"/>
    <mergeCell ref="A61:J61"/>
    <mergeCell ref="A62:B62"/>
    <mergeCell ref="G62:J62"/>
    <mergeCell ref="A63:B63"/>
    <mergeCell ref="G63:J63"/>
    <mergeCell ref="A56:B56"/>
    <mergeCell ref="G56:J56"/>
    <mergeCell ref="A57:B57"/>
    <mergeCell ref="G57:J57"/>
    <mergeCell ref="A58:B58"/>
    <mergeCell ref="G58:J58"/>
    <mergeCell ref="A53:B53"/>
    <mergeCell ref="G53:J53"/>
    <mergeCell ref="A54:B54"/>
    <mergeCell ref="G54:J54"/>
    <mergeCell ref="A55:B55"/>
    <mergeCell ref="G55:J55"/>
    <mergeCell ref="A50:B50"/>
    <mergeCell ref="G50:J50"/>
    <mergeCell ref="A51:B51"/>
    <mergeCell ref="G51:J51"/>
    <mergeCell ref="A52:B52"/>
    <mergeCell ref="G52:J52"/>
    <mergeCell ref="A49:B49"/>
    <mergeCell ref="G49:J49"/>
    <mergeCell ref="A41:B41"/>
    <mergeCell ref="A42:B42"/>
    <mergeCell ref="A43:B43"/>
    <mergeCell ref="A46:J46"/>
    <mergeCell ref="A47:B47"/>
    <mergeCell ref="G47:J47"/>
    <mergeCell ref="A48:B48"/>
    <mergeCell ref="G48:J48"/>
    <mergeCell ref="D37:E37"/>
    <mergeCell ref="D38:E38"/>
    <mergeCell ref="D39:E39"/>
    <mergeCell ref="D40:E40"/>
    <mergeCell ref="B3:O3"/>
    <mergeCell ref="A1:A5"/>
    <mergeCell ref="B1:O1"/>
    <mergeCell ref="P1:AC1"/>
    <mergeCell ref="AD1:AQ1"/>
    <mergeCell ref="AR1:BE1"/>
    <mergeCell ref="B2:O2"/>
    <mergeCell ref="P2:AC2"/>
    <mergeCell ref="AD2:AQ2"/>
    <mergeCell ref="AR2:BE2"/>
    <mergeCell ref="P3:AC3"/>
    <mergeCell ref="AD3:AQ3"/>
    <mergeCell ref="AR3:BE3"/>
    <mergeCell ref="B5:O5"/>
    <mergeCell ref="P5:AC5"/>
    <mergeCell ref="AD5:AQ5"/>
    <mergeCell ref="AR5:BE5"/>
  </mergeCells>
  <conditionalFormatting sqref="AK8:AO10">
    <cfRule type="cellIs" dxfId="0" priority="1" operator="equal">
      <formula>0</formula>
    </cfRule>
  </conditionalFormatting>
  <dataValidations count="2">
    <dataValidation type="list" allowBlank="1" showInputMessage="1" showErrorMessage="1" sqref="B9:BE9" xr:uid="{00000000-0002-0000-2000-000000000000}">
      <formula1>"ADMÓN,OBRA"</formula1>
    </dataValidation>
    <dataValidation type="decimal" allowBlank="1" showInputMessage="1" showErrorMessage="1" sqref="AM10:AO10" xr:uid="{00000000-0002-0000-2000-000001000000}">
      <formula1>1</formula1>
      <formula2>9.99</formula2>
    </dataValidation>
  </dataValidations>
  <pageMargins left="0.7" right="0.7" top="0.75" bottom="0.75" header="0.3" footer="0.3"/>
  <pageSetup scale="99" orientation="portrait" horizontalDpi="4294967292" r:id="rId1"/>
  <rowBreaks count="1" manualBreakCount="1">
    <brk id="32" max="54" man="1"/>
  </rowBreaks>
  <colBreaks count="1" manualBreakCount="1">
    <brk id="5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34</vt:i4>
      </vt:variant>
      <vt:variant>
        <vt:lpstr>Rangos con nombre</vt:lpstr>
      </vt:variant>
      <vt:variant>
        <vt:i4>49</vt:i4>
      </vt:variant>
    </vt:vector>
  </HeadingPairs>
  <TitlesOfParts>
    <vt:vector size="83" baseType="lpstr">
      <vt:lpstr>DATOS INICIALES</vt:lpstr>
      <vt:lpstr>FICHA TECNICA</vt:lpstr>
      <vt:lpstr>MEMORIAS</vt:lpstr>
      <vt:lpstr>PRESUPUESTO</vt:lpstr>
      <vt:lpstr>POLIZAS OBRA</vt:lpstr>
      <vt:lpstr>AIU</vt:lpstr>
      <vt:lpstr>INSUMOS MATERIALES</vt:lpstr>
      <vt:lpstr>INSUMOS EQUIPOS</vt:lpstr>
      <vt:lpstr>INSUMOS TRANSPORTES</vt:lpstr>
      <vt:lpstr>INSUMOS SERVICIOS</vt:lpstr>
      <vt:lpstr>INSUMOS MANO DE OBRA</vt:lpstr>
      <vt:lpstr>1.1</vt:lpstr>
      <vt:lpstr>1.2</vt:lpstr>
      <vt:lpstr>2,1</vt:lpstr>
      <vt:lpstr>2.2</vt:lpstr>
      <vt:lpstr>3,1</vt:lpstr>
      <vt:lpstr>3,2</vt:lpstr>
      <vt:lpstr>4,1</vt:lpstr>
      <vt:lpstr>5,1</vt:lpstr>
      <vt:lpstr>5.2</vt:lpstr>
      <vt:lpstr>5.3</vt:lpstr>
      <vt:lpstr>6,1</vt:lpstr>
      <vt:lpstr>6.2</vt:lpstr>
      <vt:lpstr>6.3</vt:lpstr>
      <vt:lpstr>7,1</vt:lpstr>
      <vt:lpstr>7.2</vt:lpstr>
      <vt:lpstr>7.3</vt:lpstr>
      <vt:lpstr>7.4</vt:lpstr>
      <vt:lpstr>7.5</vt:lpstr>
      <vt:lpstr>8.1</vt:lpstr>
      <vt:lpstr>9.1</vt:lpstr>
      <vt:lpstr>DOSIFICACION_CONCRETO</vt:lpstr>
      <vt:lpstr>APU AUXILIARES (2)</vt:lpstr>
      <vt:lpstr>FACTOR PRESTACIONAL</vt:lpstr>
      <vt:lpstr>'APU AUXILIARES (2)'!APUAUXILIARES</vt:lpstr>
      <vt:lpstr>'3,1'!Área_de_impresión</vt:lpstr>
      <vt:lpstr>'DATOS INICIALES'!Área_de_impresión</vt:lpstr>
      <vt:lpstr>'FACTOR PRESTACIONAL'!Área_de_impresión</vt:lpstr>
      <vt:lpstr>'FICHA TECNICA'!Área_de_impresión</vt:lpstr>
      <vt:lpstr>'INSUMOS MANO DE OBRA'!Área_de_impresión</vt:lpstr>
      <vt:lpstr>'INSUMOS MATERIALES'!Área_de_impresión</vt:lpstr>
      <vt:lpstr>MEMORIAS!Área_de_impresión</vt:lpstr>
      <vt:lpstr>PRESUPUESTO!Área_de_impresión</vt:lpstr>
      <vt:lpstr>CODIGOEQUIPOS</vt:lpstr>
      <vt:lpstr>'INSUMOS EQUIPOS'!CODIGOMATERIALES</vt:lpstr>
      <vt:lpstr>CODIGOMATERIALES</vt:lpstr>
      <vt:lpstr>AIU!CODIGOSMANODEOBRA</vt:lpstr>
      <vt:lpstr>'INSUMOS MANO DE OBRA'!CODIGOSMANODEOBRA</vt:lpstr>
      <vt:lpstr>'INSUMOS SERVICIOS'!CODIGOSMANODEOBRA</vt:lpstr>
      <vt:lpstr>'INSUMOS TRANSPORTES'!CODIGOSMANODEOBRA</vt:lpstr>
      <vt:lpstr>'POLIZAS OBRA'!CODIGOSMANODEOBRA</vt:lpstr>
      <vt:lpstr>AIU!CODIGOSSERVICIOS</vt:lpstr>
      <vt:lpstr>'INSUMOS MANO DE OBRA'!CODIGOSSERVICIOS</vt:lpstr>
      <vt:lpstr>'INSUMOS SERVICIOS'!CODIGOSSERVICIOS</vt:lpstr>
      <vt:lpstr>'INSUMOS TRANSPORTES'!CODIGOSSERVICIOS</vt:lpstr>
      <vt:lpstr>'POLIZAS OBRA'!CODIGOSSERVICIOS</vt:lpstr>
      <vt:lpstr>AIU!CODIGOTRANSPORTES</vt:lpstr>
      <vt:lpstr>'INSUMOS MANO DE OBRA'!CODIGOTRANSPORTES</vt:lpstr>
      <vt:lpstr>'INSUMOS SERVICIOS'!CODIGOTRANSPORTES</vt:lpstr>
      <vt:lpstr>'INSUMOS TRANSPORTES'!CODIGOTRANSPORTES</vt:lpstr>
      <vt:lpstr>'POLIZAS OBRA'!CODIGOTRANSPORTES</vt:lpstr>
      <vt:lpstr>'FACTOR PRESTACIONAL'!FACTORPRESTACIONAL</vt:lpstr>
      <vt:lpstr>INSUMOSEQUIPOS</vt:lpstr>
      <vt:lpstr>AIU!INSUMOSMANODEOBRA</vt:lpstr>
      <vt:lpstr>'INSUMOS MANO DE OBRA'!INSUMOSMANODEOBRA</vt:lpstr>
      <vt:lpstr>'INSUMOS SERVICIOS'!INSUMOSMANODEOBRA</vt:lpstr>
      <vt:lpstr>'INSUMOS TRANSPORTES'!INSUMOSMANODEOBRA</vt:lpstr>
      <vt:lpstr>'POLIZAS OBRA'!INSUMOSMANODEOBRA</vt:lpstr>
      <vt:lpstr>'INSUMOS EQUIPOS'!INSUMOSMATERIALES</vt:lpstr>
      <vt:lpstr>INSUMOSMATERIALES</vt:lpstr>
      <vt:lpstr>AIU!INSUMOSSERVICIOS</vt:lpstr>
      <vt:lpstr>'INSUMOS MANO DE OBRA'!INSUMOSSERVICIOS</vt:lpstr>
      <vt:lpstr>'INSUMOS SERVICIOS'!INSUMOSSERVICIOS</vt:lpstr>
      <vt:lpstr>'INSUMOS TRANSPORTES'!INSUMOSSERVICIOS</vt:lpstr>
      <vt:lpstr>'POLIZAS OBRA'!INSUMOSSERVICIOS</vt:lpstr>
      <vt:lpstr>AIU!INSUMOSTRANSPORTES</vt:lpstr>
      <vt:lpstr>'INSUMOS MANO DE OBRA'!INSUMOSTRANSPORTES</vt:lpstr>
      <vt:lpstr>'INSUMOS SERVICIOS'!INSUMOSTRANSPORTES</vt:lpstr>
      <vt:lpstr>'INSUMOS TRANSPORTES'!INSUMOSTRANSPORTES</vt:lpstr>
      <vt:lpstr>'POLIZAS OBRA'!INSUMOSTRANSPORTES</vt:lpstr>
      <vt:lpstr>MEMORIAS</vt:lpstr>
      <vt:lpstr>'FICHA TECNICA'!PRESUPUESTO</vt:lpstr>
      <vt:lpstr>PRESUPUESTO!PRESUPUESTO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PDET_SECRETARIO</dc:creator>
  <cp:lastModifiedBy>asus</cp:lastModifiedBy>
  <cp:lastPrinted>2025-02-15T16:36:47Z</cp:lastPrinted>
  <dcterms:created xsi:type="dcterms:W3CDTF">2024-04-02T16:52:47Z</dcterms:created>
  <dcterms:modified xsi:type="dcterms:W3CDTF">2025-10-17T17:55:54Z</dcterms:modified>
</cp:coreProperties>
</file>