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7470" windowHeight="5670" tabRatio="500"/>
  </bookViews>
  <sheets>
    <sheet name="PPTO SINT" sheetId="1" r:id="rId1"/>
    <sheet name="CRONOG CON FLUJO" sheetId="2" state="hidden" r:id="rId2"/>
    <sheet name="ANÁLISIS AIU " sheetId="3" r:id="rId3"/>
    <sheet name="APU" sheetId="6" r:id="rId4"/>
    <sheet name="APUS" sheetId="4" state="hidden" r:id="rId5"/>
    <sheet name="CADENA DE VALOR" sheetId="5" state="hidden" r:id="rId6"/>
  </sheets>
  <externalReferences>
    <externalReference r:id="rId7"/>
    <externalReference r:id="rId8"/>
  </externalReferences>
  <definedNames>
    <definedName name="\b" localSheetId="5">#REF!</definedName>
    <definedName name="\b">#REF!</definedName>
    <definedName name="\c" localSheetId="2">#REF!</definedName>
    <definedName name="\c" localSheetId="1">#REF!</definedName>
    <definedName name="\c">#REF!</definedName>
    <definedName name="\e">#REF!</definedName>
    <definedName name="\i" localSheetId="5">#REF!</definedName>
    <definedName name="\i">#REF!</definedName>
    <definedName name="\m" localSheetId="5">#REF!</definedName>
    <definedName name="\m">#REF!</definedName>
    <definedName name="\r" localSheetId="5">#REF!</definedName>
    <definedName name="\r">#REF!</definedName>
    <definedName name="\t" localSheetId="5">#REF!</definedName>
    <definedName name="\t">#REF!</definedName>
    <definedName name="\v">#REF!</definedName>
    <definedName name="\x" localSheetId="5">#REF!</definedName>
    <definedName name="\x">#REF!</definedName>
    <definedName name="\z">#REF!</definedName>
    <definedName name="_">#REF!</definedName>
    <definedName name="__CAP10" localSheetId="2">#REF!</definedName>
    <definedName name="__CAP10">#REF!</definedName>
    <definedName name="_000000" localSheetId="2">#REF!</definedName>
    <definedName name="_000000">#REF!</definedName>
    <definedName name="_0000000000000000" localSheetId="2">#REF!</definedName>
    <definedName name="_0000000000000000">#REF!</definedName>
    <definedName name="_000002" localSheetId="2">#REF!</definedName>
    <definedName name="_000002">#REF!</definedName>
    <definedName name="_CAP1" localSheetId="2">#REF!</definedName>
    <definedName name="_CAP1">#REF!</definedName>
    <definedName name="_CAP10" localSheetId="2">#REF!</definedName>
    <definedName name="_CAP10">#REF!</definedName>
    <definedName name="_CAP11" localSheetId="2">#REF!</definedName>
    <definedName name="_CAP11">#REF!</definedName>
    <definedName name="_CAP12" localSheetId="2">#REF!</definedName>
    <definedName name="_CAP12">#REF!</definedName>
    <definedName name="_CAP13" localSheetId="2">#REF!</definedName>
    <definedName name="_CAP13">#REF!</definedName>
    <definedName name="_CAP2" localSheetId="2">#REF!</definedName>
    <definedName name="_CAP2">#REF!</definedName>
    <definedName name="_CAP3" localSheetId="2">#REF!</definedName>
    <definedName name="_CAP3">#REF!</definedName>
    <definedName name="_CAP30" localSheetId="2">#REF!</definedName>
    <definedName name="_CAP30">#REF!</definedName>
    <definedName name="_CAP4" localSheetId="2">#REF!</definedName>
    <definedName name="_CAP4">#REF!</definedName>
    <definedName name="_CAP5" localSheetId="2">#REF!</definedName>
    <definedName name="_CAP5">#REF!</definedName>
    <definedName name="_CAP6" localSheetId="2">#REF!</definedName>
    <definedName name="_CAP6">#REF!</definedName>
    <definedName name="_CAP7" localSheetId="2">#REF!</definedName>
    <definedName name="_CAP7">#REF!</definedName>
    <definedName name="_CAP8" localSheetId="2">#REF!</definedName>
    <definedName name="_CAP8">#REF!</definedName>
    <definedName name="_CAP9" localSheetId="2">#REF!</definedName>
    <definedName name="_CAP9">#REF!</definedName>
    <definedName name="_Key1" localSheetId="5">#REF!</definedName>
    <definedName name="_Key1">#REF!</definedName>
    <definedName name="_MAYORESYMENORES" localSheetId="2">#REF!</definedName>
    <definedName name="_MAYORESYMENORES">#REF!</definedName>
    <definedName name="_Order1">255</definedName>
    <definedName name="_Sort" localSheetId="5">#REF!</definedName>
    <definedName name="_Sort">#REF!</definedName>
    <definedName name="a">#REF!</definedName>
    <definedName name="A_impresión_IM" localSheetId="2">#REF!</definedName>
    <definedName name="A_impresión_IM">#REF!</definedName>
    <definedName name="AAAAA">#REF!</definedName>
    <definedName name="Aasda">#REF!</definedName>
    <definedName name="AccessDatabase">"A:\SAIN.mdb"</definedName>
    <definedName name="Acero">#REF!</definedName>
    <definedName name="adfsf">#REF!</definedName>
    <definedName name="aDSA">#REF!</definedName>
    <definedName name="aghdj">#REF!</definedName>
    <definedName name="Agregados">#REF!</definedName>
    <definedName name="ANALISIS">#REF!</definedName>
    <definedName name="Apar.Sanitarios">#REF!</definedName>
    <definedName name="AREA" localSheetId="2">#REF!</definedName>
    <definedName name="AREA">#REF!</definedName>
    <definedName name="_xlnm.Print_Area" localSheetId="2">'ANÁLISIS AIU '!$A$1:$J$39</definedName>
    <definedName name="_xlnm.Print_Area" localSheetId="4">APUS!$A$1:$G$30</definedName>
    <definedName name="_xlnm.Print_Area" localSheetId="5">'CADENA DE VALOR'!$A$1:$J$15</definedName>
    <definedName name="_xlnm.Print_Area" localSheetId="1">'CRONOG CON FLUJO'!$A$1:$S$22</definedName>
    <definedName name="_xlnm.Print_Area" localSheetId="0">'PPTO SINT'!$B$1:$G$43</definedName>
    <definedName name="AREAPRIVADA" localSheetId="2">#REF!</definedName>
    <definedName name="AREAPRIVADA">#REF!</definedName>
    <definedName name="BALANCE">#REF!</definedName>
    <definedName name="Base_datos_IM">#REF!</definedName>
    <definedName name="BASE_DE_DATOS">#REF!</definedName>
    <definedName name="_xlnm.Database">#REF!</definedName>
    <definedName name="BORDE1" localSheetId="5">#N/A</definedName>
    <definedName name="BORDE1">#REF!</definedName>
    <definedName name="BORDE2">#REF!</definedName>
    <definedName name="BORDE3">#REF!</definedName>
    <definedName name="CAP" localSheetId="2">#REF!</definedName>
    <definedName name="CAP">#REF!</definedName>
    <definedName name="CapActividad">#REF!</definedName>
    <definedName name="CapComponent">#REF!</definedName>
    <definedName name="capd">#REF!</definedName>
    <definedName name="CapResumen">#REF!</definedName>
    <definedName name="Carp.Aluminio">#REF!</definedName>
    <definedName name="Carp.Metalica">#REF!</definedName>
    <definedName name="CDIRECTO" localSheetId="2">#REF!</definedName>
    <definedName name="CDIRECTO">#REF!</definedName>
    <definedName name="CER">{#N/A,#N/A,FALSE,"PROPON.2001"}</definedName>
    <definedName name="Cerrajeria">#REF!</definedName>
    <definedName name="cfgh">#REF!</definedName>
    <definedName name="Ciudades">#REF!</definedName>
    <definedName name="Combustible">#REF!</definedName>
    <definedName name="CONCRETO">#REF!</definedName>
    <definedName name="Concretos">#REF!</definedName>
    <definedName name="CORTE" localSheetId="2">#REF!</definedName>
    <definedName name="CORTE">#REF!</definedName>
    <definedName name="_xlnm.Criteria">#REF!</definedName>
    <definedName name="Criterios_IM" localSheetId="5">#REF!</definedName>
    <definedName name="Criterios_IM">#REF!</definedName>
    <definedName name="Cuadrillas">#REF!</definedName>
    <definedName name="Cubierta">#REF!</definedName>
    <definedName name="dagrsg">#REF!</definedName>
    <definedName name="DEMOLICIÓN">#REF!</definedName>
    <definedName name="DEMOLICIONES">#REF!</definedName>
    <definedName name="DESM">#REF!</definedName>
    <definedName name="df">#REF!</definedName>
    <definedName name="dfags">#REF!</definedName>
    <definedName name="dfdf">#REF!</definedName>
    <definedName name="DFGD" localSheetId="5">#REF!</definedName>
    <definedName name="dfsadf">#REF!</definedName>
    <definedName name="dfsdf">#REF!</definedName>
    <definedName name="dfsgf">#REF!</definedName>
    <definedName name="Diametro">#REF!</definedName>
    <definedName name="drw">{#N/A,#N/A,FALSE,"PROPON.2001"}</definedName>
    <definedName name="Drywall">#REF!</definedName>
    <definedName name="dv">#REF!</definedName>
    <definedName name="dvlm">#REF!</definedName>
    <definedName name="dw">#REF!</definedName>
    <definedName name="dxAASA">#REF!</definedName>
    <definedName name="e">#REF!</definedName>
    <definedName name="EEE">#REF!</definedName>
    <definedName name="efew">#REF!</definedName>
    <definedName name="Equipos">#REF!</definedName>
    <definedName name="EquiposEspeciales">#REF!</definedName>
    <definedName name="Estaquillado">#REF!</definedName>
    <definedName name="ESTUFAS">#REF!</definedName>
    <definedName name="ewq">#REF!</definedName>
    <definedName name="ewqf">#REF!</definedName>
    <definedName name="fad">#REF!</definedName>
    <definedName name="fasdfv">#REF!</definedName>
    <definedName name="Ferreteria">#REF!</definedName>
    <definedName name="fgh">#REF!</definedName>
    <definedName name="FGNDFGBDF">#REF!</definedName>
    <definedName name="fgshgdfs">#REF!</definedName>
    <definedName name="Formaletas">#REF!</definedName>
    <definedName name="Formato">#REF!</definedName>
    <definedName name="Formato1">#REF!</definedName>
    <definedName name="g">#REF!</definedName>
    <definedName name="Geosinteticos">#REF!</definedName>
    <definedName name="i">#REF!</definedName>
    <definedName name="i3yjrh">#REF!</definedName>
    <definedName name="ii">#REF!</definedName>
    <definedName name="iii">#REF!</definedName>
    <definedName name="Impermeabilizantes">#REF!</definedName>
    <definedName name="INDIVIDUALES">#REF!</definedName>
    <definedName name="inf" localSheetId="5">#REF!</definedName>
    <definedName name="inf">#REF!</definedName>
    <definedName name="Informe">{#N/A,#N/A,FALSE,"PROPON.2001"}</definedName>
    <definedName name="Inst.Electricas">#REF!</definedName>
    <definedName name="Inst.Hidrosanitarias">#REF!</definedName>
    <definedName name="INSUMOS" localSheetId="5">#REF!</definedName>
    <definedName name="INSUMOS">#REF!</definedName>
    <definedName name="ITEMS">#REF!</definedName>
    <definedName name="jcdbjdc">#REF!</definedName>
    <definedName name="K">#REF!</definedName>
    <definedName name="Ladrillos">#REF!</definedName>
    <definedName name="listado1">{#N/A,#N/A,FALSE,"PROPON.2001"}</definedName>
    <definedName name="ll">#REF!</definedName>
    <definedName name="LUZ">{#N/A,#N/A,FALSE,"PROPON.2001"}</definedName>
    <definedName name="M">{#N/A,#N/A,FALSE,"PROPON.2001"}</definedName>
    <definedName name="Maderas">#REF!</definedName>
    <definedName name="Marca">#REF!</definedName>
    <definedName name="MARIA">{#N/A,#N/A,FALSE,"PROPON.2001"}</definedName>
    <definedName name="MARTA">{#N/A,#N/A,FALSE,"PROPON.2001"}</definedName>
    <definedName name="MAYORESYMENORES" localSheetId="2">#REF!</definedName>
    <definedName name="MAYORESYMENORES">#REF!</definedName>
    <definedName name="Medidor">#REF!</definedName>
    <definedName name="mlm">{#N/A,#N/A,FALSE,"PROPON.2001"}</definedName>
    <definedName name="mmh">#REF!</definedName>
    <definedName name="mmm">{#N/A,#N/A,FALSE,"PROPON.2001"}</definedName>
    <definedName name="MT">#REF!</definedName>
    <definedName name="nhh">#REF!</definedName>
    <definedName name="NOVAF">#REF!</definedName>
    <definedName name="OL">#REF!</definedName>
    <definedName name="OTOTO">#REF!</definedName>
    <definedName name="p">#REF!</definedName>
    <definedName name="Pinturas">#REF!</definedName>
    <definedName name="PisosEnchapes">#REF!</definedName>
    <definedName name="Prefabricados">#REF!</definedName>
    <definedName name="Print_Area_0" localSheetId="2">'ANÁLISIS AIU '!$A$1:$G$38</definedName>
    <definedName name="programa">#REF!</definedName>
    <definedName name="PROGRAMADO">#REF!</definedName>
    <definedName name="q" localSheetId="5">#REF!</definedName>
    <definedName name="q">#REF!</definedName>
    <definedName name="qgsh">#REF!</definedName>
    <definedName name="regfdg">#REF!</definedName>
    <definedName name="RR">#REF!</definedName>
    <definedName name="safs">#REF!</definedName>
    <definedName name="SDF">#REF!</definedName>
    <definedName name="sdgfdsg">#REF!</definedName>
    <definedName name="semana2">#REF!</definedName>
    <definedName name="sfs">#REF!</definedName>
    <definedName name="SSSSS">#REF!</definedName>
    <definedName name="SUBTIPOACC">#REF!</definedName>
    <definedName name="t">#REF!</definedName>
    <definedName name="TODOANA">#REF!</definedName>
    <definedName name="TODOINSU">#REF!</definedName>
    <definedName name="TODOITEM">#REF!</definedName>
    <definedName name="TUBERIA">#REF!</definedName>
    <definedName name="VariosAnalisis">#REF!</definedName>
    <definedName name="wrn.listado.">{#N/A,#N/A,FALSE,"PROPON.2001"}</definedName>
    <definedName name="xxxxx">#REF!</definedName>
    <definedName name="YOR">{#N/A,#N/A,FALSE,"PROPON.2001"}</definedName>
    <definedName name="YORLY">{#N/A,#N/A,FALSE,"PROPON.2001"}</definedName>
    <definedName name="Z_37740202_80EB_4916_B922_B7E4F26DAB4F_.wvu.PrintArea" localSheetId="2">'ANÁLISIS AIU '!$A$1:$G$38</definedName>
    <definedName name="Z_37740202_80EB_4916_B922_B7E4F26DAB4F_.wvu.PrintTitles" localSheetId="2">'ANÁLISIS AIU '!$1:$6</definedName>
  </definedNames>
  <calcPr calcId="162913"/>
</workbook>
</file>

<file path=xl/calcChain.xml><?xml version="1.0" encoding="utf-8"?>
<calcChain xmlns="http://schemas.openxmlformats.org/spreadsheetml/2006/main">
  <c r="I194" i="6" l="1"/>
  <c r="C194" i="6"/>
  <c r="I189" i="6"/>
  <c r="C189" i="6"/>
  <c r="I184" i="6"/>
  <c r="C184" i="6"/>
  <c r="I179" i="6"/>
  <c r="C179" i="6"/>
  <c r="I174" i="6"/>
  <c r="C174" i="6"/>
  <c r="I169" i="6"/>
  <c r="C169" i="6"/>
  <c r="F17" i="1" l="1"/>
  <c r="I76" i="6" s="1"/>
  <c r="F16" i="1" l="1"/>
  <c r="G16" i="1" s="1"/>
  <c r="C16" i="1"/>
  <c r="E18" i="1" l="1"/>
  <c r="E13" i="1"/>
  <c r="F22" i="1"/>
  <c r="G22" i="1" s="1"/>
  <c r="C22" i="1"/>
  <c r="F12" i="1"/>
  <c r="G12" i="1" s="1"/>
  <c r="C12" i="1"/>
  <c r="G28" i="1" l="1"/>
  <c r="G29" i="1"/>
  <c r="G30" i="1"/>
  <c r="G31" i="1"/>
  <c r="G32" i="1"/>
  <c r="G33" i="1"/>
  <c r="F27" i="1" l="1"/>
  <c r="G27" i="1" s="1"/>
  <c r="C27" i="1"/>
  <c r="F26" i="1"/>
  <c r="G26" i="1" s="1"/>
  <c r="C26" i="1"/>
  <c r="F24" i="1"/>
  <c r="G24" i="1" s="1"/>
  <c r="C24" i="1"/>
  <c r="E23" i="1"/>
  <c r="F23" i="1"/>
  <c r="C23" i="1"/>
  <c r="F9" i="1"/>
  <c r="G9" i="1" s="1"/>
  <c r="C9" i="1"/>
  <c r="G23" i="1" l="1"/>
  <c r="G25" i="1"/>
  <c r="F21" i="1"/>
  <c r="G21" i="1" s="1"/>
  <c r="C21" i="1"/>
  <c r="F20" i="1" l="1"/>
  <c r="G20" i="1" s="1"/>
  <c r="G19" i="1" s="1"/>
  <c r="C20" i="1"/>
  <c r="E10" i="1"/>
  <c r="F10" i="1"/>
  <c r="C10" i="1"/>
  <c r="F15" i="1"/>
  <c r="C15" i="1"/>
  <c r="F11" i="1"/>
  <c r="C11" i="1"/>
  <c r="C17" i="1"/>
  <c r="F18" i="1"/>
  <c r="C18" i="1"/>
  <c r="F13" i="1"/>
  <c r="C13" i="1"/>
  <c r="E11" i="1" l="1"/>
  <c r="G11" i="1" s="1"/>
  <c r="G15" i="1"/>
  <c r="G10" i="1"/>
  <c r="G17" i="1"/>
  <c r="F35" i="1" l="1"/>
  <c r="E35" i="1"/>
  <c r="G18" i="1" l="1"/>
  <c r="G14" i="1" s="1"/>
  <c r="G35" i="1" l="1"/>
  <c r="G34" i="1" s="1"/>
  <c r="G13" i="1" l="1"/>
  <c r="G8" i="1" s="1"/>
  <c r="G36" i="1" s="1"/>
  <c r="D12" i="2"/>
  <c r="F38" i="1"/>
  <c r="F39" i="1" l="1"/>
  <c r="C3" i="3"/>
  <c r="G39" i="1" l="1"/>
  <c r="C5" i="5"/>
  <c r="G25" i="4"/>
  <c r="G24" i="4"/>
  <c r="G19" i="4"/>
  <c r="M3" i="4" s="1"/>
  <c r="G18" i="4"/>
  <c r="F13" i="4"/>
  <c r="E13" i="4"/>
  <c r="E12" i="4"/>
  <c r="G12" i="4" s="1"/>
  <c r="G8" i="4"/>
  <c r="G9" i="4" s="1"/>
  <c r="F4" i="4"/>
  <c r="B4" i="4"/>
  <c r="A4" i="4"/>
  <c r="J3" i="4"/>
  <c r="I16" i="3"/>
  <c r="I15" i="3"/>
  <c r="I14" i="3"/>
  <c r="F11" i="3"/>
  <c r="I11" i="3" s="1"/>
  <c r="F10" i="3"/>
  <c r="I10" i="3" s="1"/>
  <c r="F9" i="3"/>
  <c r="I9" i="3" s="1"/>
  <c r="G13" i="4" l="1"/>
  <c r="K3" i="4" s="1"/>
  <c r="I12" i="3"/>
  <c r="G21" i="4"/>
  <c r="I17" i="3"/>
  <c r="N3" i="4"/>
  <c r="G26" i="4"/>
  <c r="F8" i="5"/>
  <c r="C8" i="5"/>
  <c r="C10" i="5"/>
  <c r="C7" i="5"/>
  <c r="C9" i="5"/>
  <c r="C6" i="5"/>
  <c r="G15" i="4" l="1"/>
  <c r="G4" i="4" s="1"/>
  <c r="C10" i="2" s="1"/>
  <c r="E8" i="5"/>
  <c r="D8" i="5"/>
  <c r="E9" i="5"/>
  <c r="F28" i="4" l="1"/>
  <c r="G28" i="4" s="1"/>
  <c r="E5" i="5"/>
  <c r="D9" i="5"/>
  <c r="D5" i="5"/>
  <c r="F5" i="5"/>
  <c r="F7" i="5"/>
  <c r="F10" i="5"/>
  <c r="D7" i="5"/>
  <c r="E7" i="5"/>
  <c r="G9" i="5"/>
  <c r="F9" i="5"/>
  <c r="E6" i="5" l="1"/>
  <c r="F6" i="5"/>
  <c r="D6" i="5"/>
  <c r="F12" i="5"/>
  <c r="D10" i="5"/>
  <c r="E12" i="5"/>
  <c r="G8" i="5"/>
  <c r="D12" i="5"/>
  <c r="G7" i="5"/>
  <c r="G5" i="5"/>
  <c r="G10" i="5" l="1"/>
  <c r="G12" i="5" s="1"/>
  <c r="I31" i="3" l="1"/>
  <c r="I33" i="3" s="1"/>
  <c r="G38" i="1" l="1"/>
  <c r="G22" i="3"/>
  <c r="H22" i="3" s="1"/>
  <c r="I22" i="3" s="1"/>
  <c r="G23" i="3"/>
  <c r="H23" i="3" s="1"/>
  <c r="I23" i="3" s="1"/>
  <c r="G19" i="3"/>
  <c r="H19" i="3" s="1"/>
  <c r="I19" i="3" s="1"/>
  <c r="G24" i="3"/>
  <c r="H24" i="3" s="1"/>
  <c r="I24" i="3" s="1"/>
  <c r="G21" i="3"/>
  <c r="H21" i="3" s="1"/>
  <c r="I21" i="3" s="1"/>
  <c r="G20" i="3"/>
  <c r="H20" i="3" s="1"/>
  <c r="I20" i="3" s="1"/>
  <c r="I34" i="3"/>
  <c r="I25" i="3" l="1"/>
  <c r="I26" i="3" l="1"/>
  <c r="I28" i="3" s="1"/>
  <c r="I29" i="3" s="1"/>
  <c r="H32" i="3" l="1"/>
  <c r="I32" i="3" s="1"/>
  <c r="F37" i="1" l="1"/>
  <c r="G37" i="1" s="1"/>
  <c r="G40" i="1" s="1"/>
  <c r="I35" i="3"/>
  <c r="E10" i="5"/>
  <c r="H8" i="5"/>
  <c r="I8" i="5" s="1"/>
  <c r="H10" i="5"/>
  <c r="I10" i="5" s="1"/>
  <c r="H9" i="5"/>
  <c r="I9" i="5" s="1"/>
  <c r="H7" i="5"/>
  <c r="I7" i="5" s="1"/>
  <c r="C12" i="2" l="1"/>
  <c r="G6" i="5"/>
  <c r="F12" i="2"/>
  <c r="D13" i="2"/>
  <c r="H5" i="5" l="1"/>
  <c r="H12" i="5" s="1"/>
  <c r="I12" i="5" s="1"/>
  <c r="I14" i="5" s="1"/>
  <c r="H6" i="5"/>
  <c r="I6" i="5" s="1"/>
  <c r="I5" i="5"/>
  <c r="F13" i="2"/>
</calcChain>
</file>

<file path=xl/sharedStrings.xml><?xml version="1.0" encoding="utf-8"?>
<sst xmlns="http://schemas.openxmlformats.org/spreadsheetml/2006/main" count="671" uniqueCount="234">
  <si>
    <t>LOCALIZACIÓN</t>
  </si>
  <si>
    <t>PRESUPUESTO DE OBRA PÚBLICA</t>
  </si>
  <si>
    <t>ÍTEM</t>
  </si>
  <si>
    <t xml:space="preserve">DESCRIPCIÓN </t>
  </si>
  <si>
    <t>UNIDAD</t>
  </si>
  <si>
    <t>CANTIDAD</t>
  </si>
  <si>
    <t>V/UNITARIO</t>
  </si>
  <si>
    <t>V/TOTAL</t>
  </si>
  <si>
    <t xml:space="preserve">EQUIPOS </t>
  </si>
  <si>
    <t>MATERIALES</t>
  </si>
  <si>
    <t>M2</t>
  </si>
  <si>
    <t xml:space="preserve"> </t>
  </si>
  <si>
    <t>OTROS</t>
  </si>
  <si>
    <t>GLB</t>
  </si>
  <si>
    <t>TOTAL COSTO DIRECTO</t>
  </si>
  <si>
    <t>ADMINISTRACION:</t>
  </si>
  <si>
    <t>IMPREVISTO:</t>
  </si>
  <si>
    <t>Proyectó: NARCIZO ANTONIO SÁNCHEZ CASTRO</t>
  </si>
  <si>
    <t>Ingeniero civil Contratista</t>
  </si>
  <si>
    <t>UTILIDAD:</t>
  </si>
  <si>
    <t>TP: 17202-402767CLD</t>
  </si>
  <si>
    <t>COSTO TOTAL</t>
  </si>
  <si>
    <t>DESCRIPCIÓN GENERAL</t>
  </si>
  <si>
    <t>TIEMPO EN SEMANAS</t>
  </si>
  <si>
    <t>CRONOGRAMA DE OBRA CON FLUJO DE INVERSIÓN</t>
  </si>
  <si>
    <t>VALOR CAPITULO - INC AIU</t>
  </si>
  <si>
    <t>LIQUIDACIÓN DEL CONTRATO</t>
  </si>
  <si>
    <t>CAPITULO 1 – CUBIERTA</t>
  </si>
  <si>
    <t>MUNICIPIO DE PALESTINA CALDAS</t>
  </si>
  <si>
    <t>CALCULO DEL AIU</t>
  </si>
  <si>
    <t xml:space="preserve">PALESTINA </t>
  </si>
  <si>
    <t>Personal Administrativo</t>
  </si>
  <si>
    <t>DESCRIPCIÓN</t>
  </si>
  <si>
    <t>Salario y/u honorario</t>
  </si>
  <si>
    <t>Factor prestacional</t>
  </si>
  <si>
    <t>Aux de movilidad</t>
  </si>
  <si>
    <t>SUB TOTAL</t>
  </si>
  <si>
    <t>% dedicación</t>
  </si>
  <si>
    <t>Meses</t>
  </si>
  <si>
    <t>TOTAL</t>
  </si>
  <si>
    <t>Ingeniero residente de obra</t>
  </si>
  <si>
    <t>Técnico SST</t>
  </si>
  <si>
    <t>Maestro de obra</t>
  </si>
  <si>
    <t xml:space="preserve">Elementos operativos </t>
  </si>
  <si>
    <t>Cant</t>
  </si>
  <si>
    <t>Unidad</t>
  </si>
  <si>
    <t>Valor unitario</t>
  </si>
  <si>
    <t>Vr total</t>
  </si>
  <si>
    <t>Elementos para trabajo en alturas</t>
  </si>
  <si>
    <t>mes</t>
  </si>
  <si>
    <t>Servicios públicos de obra</t>
  </si>
  <si>
    <t>Servicio de mensajeria</t>
  </si>
  <si>
    <t>IMPUESTOS Y VALORES AGREGADOS</t>
  </si>
  <si>
    <t>Cant (%)</t>
  </si>
  <si>
    <t xml:space="preserve">Vr. Unitario </t>
  </si>
  <si>
    <t>Valor total</t>
  </si>
  <si>
    <t>Gastos bancarios 4 x 1000</t>
  </si>
  <si>
    <t xml:space="preserve">Industria y Comercio </t>
  </si>
  <si>
    <t>Adulto Mayor</t>
  </si>
  <si>
    <t xml:space="preserve">Pro cultura </t>
  </si>
  <si>
    <t>Universidad</t>
  </si>
  <si>
    <t>Seguridad ciudadana</t>
  </si>
  <si>
    <t>Valor mensual de la administración</t>
  </si>
  <si>
    <t>Periodo de ejecución</t>
  </si>
  <si>
    <t>Valor total de la administración</t>
  </si>
  <si>
    <t>% de administración</t>
  </si>
  <si>
    <t>ADMINISTRACIÓN</t>
  </si>
  <si>
    <t>UTILIDAD</t>
  </si>
  <si>
    <t xml:space="preserve"> COSTO TOTAL  </t>
  </si>
  <si>
    <t xml:space="preserve">EQUIPOS Y HERRAMIENTAS </t>
  </si>
  <si>
    <t xml:space="preserve">MATERIALES (INSUMOS) </t>
  </si>
  <si>
    <t xml:space="preserve">TRANSPORTE </t>
  </si>
  <si>
    <t xml:space="preserve">MANO DE OBRA NO CALIFICADA </t>
  </si>
  <si>
    <t>VALOR UNIT</t>
  </si>
  <si>
    <t>1.1</t>
  </si>
  <si>
    <t>DESPERDICIO</t>
  </si>
  <si>
    <t>VALOR UNIT.</t>
  </si>
  <si>
    <t>VALOR PARCIAL</t>
  </si>
  <si>
    <t>Tejas, caballetes, flanches, amarras y otros elementos a reemplazar</t>
  </si>
  <si>
    <t>SUBTOTAL MATERIALES</t>
  </si>
  <si>
    <t>MANO DE OBRA</t>
  </si>
  <si>
    <t>TRABAJADOR</t>
  </si>
  <si>
    <t>JORNAL</t>
  </si>
  <si>
    <t>PRESTACIONAL</t>
  </si>
  <si>
    <t>JORNAL TOTAL</t>
  </si>
  <si>
    <t>RENDIMIENTO</t>
  </si>
  <si>
    <t>Ayudante</t>
  </si>
  <si>
    <t>Oficial</t>
  </si>
  <si>
    <t>SUBTOTAL MANO DE OBRA</t>
  </si>
  <si>
    <t>EQUIPO</t>
  </si>
  <si>
    <t>USO</t>
  </si>
  <si>
    <t>TARIFA HORA</t>
  </si>
  <si>
    <t xml:space="preserve">Herramienta Menor </t>
  </si>
  <si>
    <t>MANUAL</t>
  </si>
  <si>
    <t>Andamio metálico certificado, incluye escalerilla con barandas y plataformas de trabajo</t>
  </si>
  <si>
    <t>SUBTOTAL EQUIPO</t>
  </si>
  <si>
    <t>VALOR</t>
  </si>
  <si>
    <t>Acarreo interno</t>
  </si>
  <si>
    <t>Volqueta 6m3</t>
  </si>
  <si>
    <t>Vje</t>
  </si>
  <si>
    <t>SUBTOTAL OTROS</t>
  </si>
  <si>
    <t>COSTO DIRECTO</t>
  </si>
  <si>
    <t xml:space="preserve">CADENA DE VALOR </t>
  </si>
  <si>
    <t xml:space="preserve">CAPITULO </t>
  </si>
  <si>
    <t xml:space="preserve">MATERIALES </t>
  </si>
  <si>
    <t>OTROS/TRANSPORTE</t>
  </si>
  <si>
    <t xml:space="preserve">OTROS GASTOS (AIU) </t>
  </si>
  <si>
    <t>TOTALES</t>
  </si>
  <si>
    <t xml:space="preserve">COSTO TOTAL </t>
  </si>
  <si>
    <t xml:space="preserve">Valor total </t>
  </si>
  <si>
    <t>IMPREVISTO</t>
  </si>
  <si>
    <t>Proyectó: FELIPE DUQUE RODRÍGUEZ</t>
  </si>
  <si>
    <t>Arquitecto Contratista</t>
  </si>
  <si>
    <t>TP: A19152018-1053824966</t>
  </si>
  <si>
    <t>FELIPE DUQUE RODRIGUEZ                                                                                                                                                                                                                                                                                                                                                                                                                            TP: A19152018-1053824966</t>
  </si>
  <si>
    <t>CAPITULO 1</t>
  </si>
  <si>
    <t>CAPITULO 1,1</t>
  </si>
  <si>
    <t>Proyectó: Felipe Duque Rodríguez</t>
  </si>
  <si>
    <t>UND</t>
  </si>
  <si>
    <t>DEMOLICIÓN</t>
  </si>
  <si>
    <t>ASEO GENERAL</t>
  </si>
  <si>
    <t>ACABADOS</t>
  </si>
  <si>
    <t>ML</t>
  </si>
  <si>
    <t>PROYECTO:</t>
  </si>
  <si>
    <t>Fecha de elaboración</t>
  </si>
  <si>
    <t>ANÁLISIS DE PRECIOS UNITARIOS</t>
  </si>
  <si>
    <t>Actividad</t>
  </si>
  <si>
    <t>Cuadrilla</t>
  </si>
  <si>
    <t>HR</t>
  </si>
  <si>
    <t>ANDAMIO METALICO CERTIFICADO, INCLUYE ESCALERILLA CON BARANDAS Y PLATAFORMAS DE TRABAJO</t>
  </si>
  <si>
    <t>Equipos</t>
  </si>
  <si>
    <t>VOLQUETA  6M3 (CARGUE A MANO)</t>
  </si>
  <si>
    <t>VJE</t>
  </si>
  <si>
    <t>EQUIPO BASICO (HERRAMIENTA MENOR)</t>
  </si>
  <si>
    <t>Herramienta</t>
  </si>
  <si>
    <t>ACARREO INTERNO</t>
  </si>
  <si>
    <t>Insumos</t>
  </si>
  <si>
    <t>CUADRILLA AA TIPO 1 (1 OFICIAL + 1 AYUDANTE) (Albañileria)</t>
  </si>
  <si>
    <t>"MANTENIMIENTO Y MEJORAMIENTO PARA CASA DE LA CULTURA DEL CASCO URBANO DE PALESTINA, MUNICIPIO DE PALESTINA CALDAS"</t>
  </si>
  <si>
    <t>CASA DE LA CULTURA, PALESTINA CALDAS</t>
  </si>
  <si>
    <t xml:space="preserve">CUBIERTA </t>
  </si>
  <si>
    <t>Adecuación para las instalaciones de la Casa de La Cultura del Municipio de Palestina, Caldas.</t>
  </si>
  <si>
    <t>ELÉCTRICO</t>
  </si>
  <si>
    <t>CHAZOS DE 1/4" CON TORNILLO DRYWALL DE 1" X 50 UND</t>
  </si>
  <si>
    <t>DESMONTE PUERTAS  (INCLUYE RETIRO)</t>
  </si>
  <si>
    <t xml:space="preserve">DESMONTE DE VENTANERIA </t>
  </si>
  <si>
    <t xml:space="preserve">DESMONTE DE CANALES Y BAJANTES </t>
  </si>
  <si>
    <t>CUADRILLA AA TIPO 2 (1 OFICIAL + 2 AYUDANTE) (Albañileria)</t>
  </si>
  <si>
    <t xml:space="preserve">DESMONTE PISOS EN MADERA </t>
  </si>
  <si>
    <t>DESMONTE DE CUBIERTA DE TECHO EN TEJA DE BARRO Y MADERA INCLUYE RETIRO</t>
  </si>
  <si>
    <t>SUMINISTRO, TRANSPORTE E INSTALACION CANAL EN LAMINA GALVANIZADA CAL .20 D/ 0.82 M. (SUMINISTRO E INSTALACIÓN CON WASH PRIMER + ESMALTE + ANCLAJE A MURO + SILICONA)</t>
  </si>
  <si>
    <t>CUADRILLA DD TIPO 2 (1 OFICIAL + 2 AYUDANTE) (Carpinteria)</t>
  </si>
  <si>
    <t>EQUIPO DE TRANSPORTE</t>
  </si>
  <si>
    <t>DIA</t>
  </si>
  <si>
    <t>ESCALERA CERTIFICADA</t>
  </si>
  <si>
    <t>ESMALTE SINTETICO PINTULUX - TIPO PINTUCO REF. SEGÚN COLOR DISEÑO O SIMILAR</t>
  </si>
  <si>
    <t>GAL</t>
  </si>
  <si>
    <t xml:space="preserve">WASH PRIMER COMPONENTE A - 1/4 GL  REF. 509A O SIMILAR </t>
  </si>
  <si>
    <t>WASH PRIMER COMPONENTE B - 1/4 GL REF. 509B O SIMILAR</t>
  </si>
  <si>
    <t>LAMINA GALVANIZADA CAL. 20 TIPO ACESCO O SIMILAR.</t>
  </si>
  <si>
    <t>PLATINA SOPORTE 3 MM</t>
  </si>
  <si>
    <t>SOLDADURA DE ESTAÑO 60-40 250GR 1/16"  (1.6 MM)</t>
  </si>
  <si>
    <t>SUMINISTRO, TRANSPORTE E INSTALACIÓN DE LISTÓN CHANUL DE MADERA PARA CUBIERTA DE 4 X 9 (SEGÚN DISEÑO)</t>
  </si>
  <si>
    <t>CUADRILLA DD TIPO 3 (1 OFICIAL + 3 AYUDANTE) (Carpinteria)</t>
  </si>
  <si>
    <t>LACA PINTULACA - TIPO PINTUCO O SIMILAR</t>
  </si>
  <si>
    <t>SELLADOR LIJABLE  - TIPO PINTUCO O SIMILAR</t>
  </si>
  <si>
    <t>LISTÓN CHANUL 4 X 9</t>
  </si>
  <si>
    <t xml:space="preserve">TORNILLO AUTOPERFORANTE TEJA TIPO CINDU O SIMILAR. DIAM. 2 1/2". </t>
  </si>
  <si>
    <t>PUNTILLA CON CABEZA 3"</t>
  </si>
  <si>
    <t>LB</t>
  </si>
  <si>
    <t>SUMINISTRO, TRANSPORTE E INSTALACION BAJANTE AGUAS LLUVIAS  PVC   3"   (INCLUYE CODO, UNION Y ACCESORIOS DE FIJACION)</t>
  </si>
  <si>
    <t>ABRAZADERA EN ACERO</t>
  </si>
  <si>
    <t>SUMINISTRO TRANSPORTE, E INSTLACION DE TEJA DE BARRO PARA CUBIERTA TIPO COLONIAL. (INCLUYE TODOS LOS ELEMENTOS Y ACCESORIOS NECESARIOS PARA SU CORRECTA INSTALACION. ALMACENAMIENTO EN SITIO QUE DISPONGA EL INTERVENTOR. LOS MATERIALES QUE NO PUEDAN SER REUTILIZABLES A CRITERIO DE LA ENTIDAD CONTRATANTE ESTARAN A CARGO DEL CONTRATISTA PARA EL CARGUE, RETIRO Y DISPOSICION DE ESCOMBROS.)</t>
  </si>
  <si>
    <t>MORTERO 1:4</t>
  </si>
  <si>
    <t>Analisis</t>
  </si>
  <si>
    <t>M3</t>
  </si>
  <si>
    <t>TEJA DE BARRO PARA CUBIERTA TIPO COLONIAL</t>
  </si>
  <si>
    <t>SUMINISTRO, TRANSPORTE E INSTALACION PASAMANOS EN MADERA TIPO CEDRO 2,5 X 18 X 300 CM  (INCLUYE ACCESORIOS DE INSTALACIÓN)</t>
  </si>
  <si>
    <t>CUADRILLA DD TIPO 1 (1 OFICIAL + 1 AYUDANTE) (Carpinteria)</t>
  </si>
  <si>
    <t>PINTURA BASE INMUNIZANTE TRANSPARENTE MADERA X1/4GAL</t>
  </si>
  <si>
    <t>TABLA 2,54 X 18 - 20 X 300 CM CEDRO ROJO CEPILLADA AMBAS CARAS</t>
  </si>
  <si>
    <t>BARNIZ TRANSPARENTE 1 GALÓN SINTÉTICO</t>
  </si>
  <si>
    <t>SOLDADURA ELECTRICA TIPO WESTARCO SUPER E- 6013  DE 1/8 O SIMILAR.</t>
  </si>
  <si>
    <t>KG</t>
  </si>
  <si>
    <t>SUMINISTRO, TRANSPORTE E INSTALACION PUERTA DE MADERA, ENTAMBORADA</t>
  </si>
  <si>
    <t>MORTERO 1:3</t>
  </si>
  <si>
    <t>ANTICORROSIVO PREMIUM - TIPO PINTUCO REF. 513 O SIMILAR</t>
  </si>
  <si>
    <t>MANIJA Y SEGURO PUERTA</t>
  </si>
  <si>
    <t>ESMALTE SINTETICO PINTULUX -  TIPO PINTUCO REF SEGUN COLOR DISEÑO O SIMILAR</t>
  </si>
  <si>
    <t>MARCO METALICO PUERTAS E= 12 CM SENCILLO EN LÁMINA GALVANIZADA CAL. 18 PARA HOJA DE PUERTA CON ANCHO 0.76 A 1.10 M. Y ALTURA 1.80 A 2.10 M. (SUMINISTRO).</t>
  </si>
  <si>
    <t>NAVE EN MADERA TRIPLEX DE 0,90 X 2,05 M, ENTAMBORADA</t>
  </si>
  <si>
    <t>TOPE PUERTA RESORTE CROMO</t>
  </si>
  <si>
    <t>CERRADURA BELL WOOD POMO MADERA - ENTRADA TIPO SCHALAGE REF. A80PD O SIMILAR. ACABADO SEGÚN DISEÑO.</t>
  </si>
  <si>
    <t>BISAGRAS ALUMINIO 3"</t>
  </si>
  <si>
    <t>SUMINISTRO, TRANSPORTE E INSTALACIÓN PISO EN TABLA DE ALGARROBO 18X1,8 MM Y CUARTÓN DE CHANUL 8X4 CM CADA 35 CM SELLADO CON BARNIZ MARINO. INCLUYE PLATINA ANGULAR DE ACERO DE 1 1/12 X 1/8". INCLUYE PULIDA DE PISO CON LIJA</t>
  </si>
  <si>
    <t>PULIDORA PISOS</t>
  </si>
  <si>
    <t>TABLA ALGARROBO 18 X 1,8 MM</t>
  </si>
  <si>
    <t>SELLADA CON BARNIZ MARINO 2 MANOS INCLUYE MATERIALES Y MANO DE OBRA</t>
  </si>
  <si>
    <t>TORNILLO DRWALL 1 1/4"</t>
  </si>
  <si>
    <t>ANGULO 1 1/12" X 1/8"</t>
  </si>
  <si>
    <t>VIGUETA CHANUL 3 MTRS</t>
  </si>
  <si>
    <t>SUMINISTRO, TRANSPORTE E INSTALACION ESTUCO Y PINTURA TIPO KORAZA O SIMILAR 3 MANOS FACHADAS (INCLUYE ESTUCO, 1 MANO EN PINTURA TIPO 2 Y DOS MANOS EN PINTURA TIPO KORAZA O SIMILAR, FILOS Y DILATACIONES). COLOR SEGÚN DISEÑO.</t>
  </si>
  <si>
    <t>CUADRILLA CC TIPO 1 (1 OFICIAL + 1 AYUDANTE) (Pintura)</t>
  </si>
  <si>
    <t>ESTUCO PARA EXTERIORES - TIPO PINTUCO REF. 27060 O SIMILAR.</t>
  </si>
  <si>
    <t>INTERVINILO - TIPO PINTUCO REF. SEGÚN COLOR DISEÑO O SIMILAR</t>
  </si>
  <si>
    <t>KORAZA - TIPO PINTUCO REF. 2650 SEGÚN COLOR DISEÑO O SIMILAR</t>
  </si>
  <si>
    <t>PABMERIL PLIEGO 9" X 11"</t>
  </si>
  <si>
    <t>SUMINISTRO, TRANSPORTE E INSTALACION ESTUCO Y VINILO 3 MANOS SOBRE MURO INTERIOR (INCLUYE ESTUCO, 1 MANO EN PINTURA TIPO 2  Y DOS MANOS EN PINTURA TIPO 1, FILOS Y DILATACIONES). COLOR SEGÚN DISEÑO POR M2</t>
  </si>
  <si>
    <t>ESTUCO PARA INTERIORES - TIPO PINTUCO REF. 117060 O SIMILAR.</t>
  </si>
  <si>
    <t xml:space="preserve">VINILTEX - TIPO PINTUCO REF. SEGÚN COLOR DISEÑO O SIMILAR. </t>
  </si>
  <si>
    <t>SUMINISTRO, TRANSPORTE E INSTALACIÓN SALIDA DE IILUMINACIÓN EN TUBERÍA PVC SCH40 1/2", CABLE 12 AWG HFFR LS</t>
  </si>
  <si>
    <t>CUADRILLA FF TIPO 2 (1 OFICIAL + 2 AYUDANTE) (Electricas)</t>
  </si>
  <si>
    <t>ACCESORIOS DE FIJACION</t>
  </si>
  <si>
    <t>TAPA CIEGA CON IMPACTO GALVANIZADA CUADRADA 4X4"</t>
  </si>
  <si>
    <t>CAJA PLASTICA OCTOGONAL</t>
  </si>
  <si>
    <t>SUMINISTRO DE CINTA AISLANTE SCOTH</t>
  </si>
  <si>
    <t>SUMINISTRO DE CABLE 12AWG HFFR LS 600V 75º CT</t>
  </si>
  <si>
    <t>TUBO CONDUIT SCH40 1/2"</t>
  </si>
  <si>
    <t>M</t>
  </si>
  <si>
    <t>TERMINAL PVC SCH40 1/2"</t>
  </si>
  <si>
    <t>SUMINISTRO, TRANSPORTE E INSTALACION SUMINISTRO E INSTALACIÓN DE LUMINARIA DE EMPOTRAR TIPO BALA PANEL LED REDONDO, 14W BLANCO OPAL. 1200lm . INCLUYE DRIVER SC</t>
  </si>
  <si>
    <t>BALA PANEL LED REDONDO, 14W BLANCO OPAL. 1200LM . INCLUYE DRIVER SC</t>
  </si>
  <si>
    <t>TOMA CORRIENTE DOBLE CON POLO A TIERRA</t>
  </si>
  <si>
    <t>SUMINISTRO E INSTALACIÓN DE TOMACORRIENTE DOBLE CON POLO A TIERRA DE INCRUSTAR</t>
  </si>
  <si>
    <t>SUMINISTRO E INSTALACIÓN DE CANALETA PLASTICA DE 100X45 X 2MT</t>
  </si>
  <si>
    <t xml:space="preserve">SUMINISTRO E INSTALACIÓN DE CAJA RECTANGULAR SENCILLA PARA CANALETA DE 100X45 </t>
  </si>
  <si>
    <t>SUMINISTRO E INSTALACIÓN DE CHAZOS DE 1/4" CON TORNILLO DRYWALL DE 1" X 50 UND</t>
  </si>
  <si>
    <t>SUMINISTRO E INSTALACIÓN DE CABLE 3X12 AWG HFFR LS Cu</t>
  </si>
  <si>
    <t>SUMINISTRO E INSTALACIÓN DE CONECTORES AUTODESFORRE X100 UND</t>
  </si>
  <si>
    <t>CANALETA PLASTICA 100X45X2MT</t>
  </si>
  <si>
    <t>CAJA RECTANGULAR SENCILLA CANALETA  100X45</t>
  </si>
  <si>
    <t xml:space="preserve">CABLE 3X12 AWG HFFR LS </t>
  </si>
  <si>
    <t xml:space="preserve">CONECTORES AUTODESFORRE X100 </t>
  </si>
  <si>
    <t>AYUDANTE AA (ALBAÑILERIA)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</si>
</sst>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* #,##0.00&quot; € &quot;;\-* #,##0.00&quot; € &quot;;* \-#&quot; € &quot;;@\ "/>
    <numFmt numFmtId="165" formatCode="* #,##0.00\ ;* \(#,##0.00\);* \-#\ ;@\ "/>
    <numFmt numFmtId="166" formatCode="_(* #,##0.00_);_(* \(#,##0.00\);_(* \-??_);_(@_)"/>
    <numFmt numFmtId="167" formatCode="&quot; $&quot;* #,##0.00\ ;&quot; $&quot;* \(#,##0.00\);&quot; $&quot;* \-#\ ;@\ "/>
    <numFmt numFmtId="168" formatCode="&quot;$ &quot;#,##0"/>
    <numFmt numFmtId="169" formatCode="* #,##0\ ;\-* #,##0\ ;* &quot;- &quot;;@\ "/>
    <numFmt numFmtId="170" formatCode="_-* #,##0_-;\-* #,##0_-;_-* \-_-;_-@_-"/>
    <numFmt numFmtId="171" formatCode="0.000"/>
    <numFmt numFmtId="172" formatCode="#,##0.00000"/>
    <numFmt numFmtId="173" formatCode="&quot;$ &quot;#,##0;[Red]&quot;$ &quot;#,##0"/>
    <numFmt numFmtId="174" formatCode="&quot; C$&quot;* #,##0.00\ ;&quot; C$&quot;* \(#,##0.00\);&quot; C$&quot;* \-#\ ;@\ "/>
    <numFmt numFmtId="175" formatCode="&quot; $&quot;* #,##0.00\ ;&quot;-$&quot;* #,##0.00\ ;&quot; $&quot;* \-#\ ;@\ "/>
    <numFmt numFmtId="176" formatCode="&quot; $ &quot;* #,##0.00\ ;&quot; $ &quot;* \(#,##0.00\);&quot; $ &quot;* \-#\ ;@\ "/>
    <numFmt numFmtId="177" formatCode="&quot; $&quot;* #,##0\ ;&quot;-$&quot;* #,##0\ ;&quot; $&quot;* &quot;- &quot;;@\ "/>
    <numFmt numFmtId="178" formatCode="_-\$* #,##0_-;&quot;-$&quot;* #,##0_-;_-\$* \-_-;_-@_-"/>
    <numFmt numFmtId="179" formatCode="#,##0.00_);\(#,##0.00\)"/>
    <numFmt numFmtId="180" formatCode="_-* #,##0.0_-;\-* #,##0.0_-;_-* \-_-;_-@_-"/>
    <numFmt numFmtId="181" formatCode="_-&quot;$ &quot;* #,##0_-;&quot;-$ &quot;* #,##0_-;_-&quot;$ &quot;* \-_-;_-@_-"/>
    <numFmt numFmtId="182" formatCode="_-\$* #,##0.00_-;&quot;-$&quot;* #,##0.00_-;_-\$* \-_-;_-@_-"/>
    <numFmt numFmtId="183" formatCode="_-[$$-240A]\ * #,##0.00_-;\-[$$-240A]\ * #,##0.00_-;_-[$$-240A]\ * \-??_-;_-@_-"/>
    <numFmt numFmtId="184" formatCode="_-&quot;$ &quot;* #,##0.00_-;&quot;-$ &quot;* #,##0.00_-;_-&quot;$ &quot;* \-??_-;_-@_-"/>
    <numFmt numFmtId="185" formatCode="_-* #,##0.00_-;\-* #,##0.00_-;_-* \-_-;_-@_-"/>
    <numFmt numFmtId="186" formatCode="[$$-240A]#,##0.00;[Red]\([$$-240A]#,##0.00\)"/>
    <numFmt numFmtId="187" formatCode="_-&quot;$ &quot;* #,##0.00_-;&quot;-$ &quot;* #,##0.00_-;_-&quot;$ &quot;* \-_-;_-@_-"/>
    <numFmt numFmtId="188" formatCode="_-\$* #,##0.00_-;&quot;-$&quot;* #,##0.00_-;_-\$* \-??_-;_-@_-"/>
    <numFmt numFmtId="189" formatCode="* #,##0&quot; € &quot;;\-* #,##0&quot; € &quot;;* &quot;- € &quot;;@\ "/>
    <numFmt numFmtId="190" formatCode="[$$-240A]\ * #,##0.00\ ;\-[$$-240A]\ * #,##0.00\ ;[$$-240A]\ * \-#\ ;@\ "/>
    <numFmt numFmtId="191" formatCode="* #,##0&quot;    &quot;;\-* #,##0&quot;    &quot;;* &quot;-    &quot;;@\ "/>
    <numFmt numFmtId="192" formatCode="* #,##0.00\ ;\-* #,##0.00\ ;* &quot;- &quot;;@\ "/>
    <numFmt numFmtId="193" formatCode="* #,##0.00\ ;* \(#,##0.00\);* \-#.00\ ;@\ "/>
    <numFmt numFmtId="194" formatCode="&quot; $ &quot;* #,##0.0\ ;&quot; $ &quot;* \(#,##0.0\);&quot; $ &quot;* \-#\ ;@\ "/>
    <numFmt numFmtId="195" formatCode="&quot; $ &quot;* #,##0\ ;&quot; $ &quot;* \(#,##0\);&quot; $ &quot;* \-#\ ;@\ "/>
    <numFmt numFmtId="196" formatCode="0.0"/>
    <numFmt numFmtId="197" formatCode="[$$-240A]\ * #,##0.00\ ;\-[$$-240A]\ * #,##0.00\ ;[$$-240A]\ * \-#.00\ ;@\ "/>
    <numFmt numFmtId="198" formatCode="_(* #,##0_);_(* \(#,##0\);_(* \-??_);_(@_)"/>
    <numFmt numFmtId="199" formatCode="_(* #,##0.000_);_(* \(#,##0.000\);_(* \-??_);_(@_)"/>
    <numFmt numFmtId="200" formatCode="#,##0.0"/>
    <numFmt numFmtId="201" formatCode="#,##0.000"/>
    <numFmt numFmtId="202" formatCode="_-* #,##0_-;\-* #,##0_-;_-* \-??_-;_-@_-"/>
    <numFmt numFmtId="203" formatCode="_-&quot;$&quot;* #,##0_-;\-&quot;$&quot;* #,##0_-;_-&quot;$&quot;* &quot;-&quot;_-;_-@_-"/>
    <numFmt numFmtId="204" formatCode="&quot;$&quot;\ #,##0"/>
  </numFmts>
  <fonts count="50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  <font>
      <sz val="10"/>
      <name val="Courier New"/>
      <family val="3"/>
    </font>
    <font>
      <sz val="11"/>
      <color rgb="FF000000"/>
      <name val="Calibri"/>
      <family val="2"/>
      <charset val="204"/>
    </font>
    <font>
      <sz val="10"/>
      <color rgb="FF000000"/>
      <name val="Calibri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1"/>
      <name val="Arial"/>
      <family val="2"/>
      <charset val="1"/>
    </font>
    <font>
      <b/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10"/>
      <color rgb="FF0000FF"/>
      <name val="Arial"/>
      <family val="2"/>
      <charset val="1"/>
    </font>
    <font>
      <sz val="8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3"/>
      <color rgb="FF000000"/>
      <name val="Calibri"/>
      <family val="2"/>
      <charset val="1"/>
    </font>
    <font>
      <b/>
      <sz val="20"/>
      <color rgb="FF000000"/>
      <name val="Calibri"/>
      <family val="2"/>
      <charset val="1"/>
    </font>
    <font>
      <b/>
      <sz val="14"/>
      <name val="Calibri"/>
      <family val="2"/>
      <charset val="1"/>
    </font>
    <font>
      <b/>
      <sz val="20"/>
      <name val="Calibri"/>
      <family val="2"/>
      <charset val="1"/>
    </font>
    <font>
      <sz val="14"/>
      <name val="Calibri"/>
      <family val="2"/>
      <charset val="1"/>
    </font>
    <font>
      <b/>
      <sz val="12"/>
      <color rgb="FFD9D9D9"/>
      <name val="Arial Narrow"/>
      <family val="2"/>
      <charset val="1"/>
    </font>
    <font>
      <b/>
      <sz val="16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1"/>
      <color rgb="FF000000"/>
      <name val="Arial Narrow"/>
      <family val="2"/>
      <charset val="1"/>
    </font>
    <font>
      <b/>
      <sz val="18"/>
      <color rgb="FF000000"/>
      <name val="Arial Narrow"/>
      <family val="2"/>
      <charset val="1"/>
    </font>
    <font>
      <b/>
      <sz val="9"/>
      <name val="Arial Narrow"/>
      <family val="2"/>
      <charset val="1"/>
    </font>
    <font>
      <sz val="9"/>
      <name val="Arial Narrow"/>
      <family val="2"/>
      <charset val="1"/>
    </font>
    <font>
      <sz val="11"/>
      <color rgb="FF000000"/>
      <name val="Arial Narrow"/>
      <family val="2"/>
      <charset val="1"/>
    </font>
    <font>
      <b/>
      <sz val="12"/>
      <name val="Arial"/>
      <family val="2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 Nova"/>
      <family val="2"/>
    </font>
    <font>
      <b/>
      <sz val="11"/>
      <name val="Arial Nova"/>
      <family val="2"/>
    </font>
    <font>
      <sz val="11"/>
      <name val="Arial Nova"/>
      <family val="2"/>
    </font>
    <font>
      <b/>
      <sz val="11"/>
      <color rgb="FF000000"/>
      <name val="Arial Nova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D9D9D9"/>
        <bgColor rgb="FFDAE3F3"/>
      </patternFill>
    </fill>
    <fill>
      <patternFill patternType="solid">
        <fgColor rgb="FFBFBFBF"/>
        <bgColor rgb="FFA6A6A6"/>
      </patternFill>
    </fill>
    <fill>
      <patternFill patternType="solid">
        <fgColor rgb="FFFBE5D6"/>
        <bgColor rgb="FFE7E6E6"/>
      </patternFill>
    </fill>
    <fill>
      <patternFill patternType="solid">
        <fgColor rgb="FFEDEDED"/>
        <bgColor rgb="FFF2F2F2"/>
      </patternFill>
    </fill>
    <fill>
      <patternFill patternType="solid">
        <fgColor rgb="FFE2F0D9"/>
        <bgColor rgb="FFE7E6E6"/>
      </patternFill>
    </fill>
    <fill>
      <patternFill patternType="solid">
        <fgColor rgb="FFE7E6E6"/>
        <bgColor rgb="FFEDEDED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F2F2F2"/>
      </patternFill>
    </fill>
    <fill>
      <patternFill patternType="solid">
        <fgColor rgb="FFC5E0B4"/>
        <bgColor rgb="FFD9D9D9"/>
      </patternFill>
    </fill>
    <fill>
      <patternFill patternType="solid">
        <fgColor rgb="FFDAE3F3"/>
        <bgColor rgb="FFE7E6E6"/>
      </patternFill>
    </fill>
    <fill>
      <patternFill patternType="solid">
        <fgColor rgb="FFF2F2F2"/>
        <bgColor rgb="FFEDEDED"/>
      </patternFill>
    </fill>
    <fill>
      <patternFill patternType="solid">
        <fgColor theme="8"/>
        <bgColor rgb="FF3366FF"/>
      </patternFill>
    </fill>
    <fill>
      <patternFill patternType="solid">
        <fgColor theme="0" tint="-0.14999847407452621"/>
        <bgColor rgb="FFEDEDED"/>
      </patternFill>
    </fill>
    <fill>
      <patternFill patternType="solid">
        <fgColor theme="4" tint="-0.249977111117893"/>
        <bgColor rgb="FFEDEDED"/>
      </patternFill>
    </fill>
    <fill>
      <patternFill patternType="solid">
        <fgColor theme="0"/>
        <bgColor rgb="FFDAE3F3"/>
      </patternFill>
    </fill>
    <fill>
      <patternFill patternType="solid">
        <fgColor theme="0" tint="-0.14999847407452621"/>
        <bgColor rgb="FFDAE3F3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AE3F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DC3E6"/>
      </patternFill>
    </fill>
    <fill>
      <patternFill patternType="solid">
        <fgColor theme="9" tint="0.59999389629810485"/>
        <bgColor rgb="FF9DC3E6"/>
      </patternFill>
    </fill>
    <fill>
      <patternFill patternType="solid">
        <fgColor theme="9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8">
    <xf numFmtId="0" fontId="0" fillId="0" borderId="0"/>
    <xf numFmtId="165" fontId="37" fillId="0" borderId="0" applyBorder="0" applyProtection="0"/>
    <xf numFmtId="164" fontId="37" fillId="0" borderId="0" applyBorder="0" applyProtection="0"/>
    <xf numFmtId="9" fontId="37" fillId="0" borderId="0" applyBorder="0" applyProtection="0"/>
    <xf numFmtId="164" fontId="37" fillId="0" borderId="0" applyBorder="0" applyProtection="0"/>
    <xf numFmtId="165" fontId="37" fillId="0" borderId="0" applyBorder="0" applyProtection="0"/>
    <xf numFmtId="0" fontId="37" fillId="0" borderId="0" applyBorder="0" applyProtection="0"/>
    <xf numFmtId="166" fontId="37" fillId="0" borderId="0" applyBorder="0" applyProtection="0"/>
    <xf numFmtId="165" fontId="37" fillId="0" borderId="0" applyBorder="0" applyProtection="0"/>
    <xf numFmtId="167" fontId="37" fillId="0" borderId="0" applyBorder="0" applyProtection="0"/>
    <xf numFmtId="168" fontId="37" fillId="0" borderId="0" applyBorder="0" applyProtection="0"/>
    <xf numFmtId="165" fontId="37" fillId="0" borderId="0" applyBorder="0" applyProtection="0"/>
    <xf numFmtId="166" fontId="37" fillId="0" borderId="0" applyBorder="0" applyProtection="0"/>
    <xf numFmtId="166" fontId="37" fillId="0" borderId="0" applyBorder="0" applyProtection="0"/>
    <xf numFmtId="169" fontId="37" fillId="0" borderId="0" applyBorder="0" applyProtection="0"/>
    <xf numFmtId="169" fontId="37" fillId="0" borderId="0" applyBorder="0" applyProtection="0"/>
    <xf numFmtId="170" fontId="37" fillId="0" borderId="0" applyBorder="0" applyProtection="0"/>
    <xf numFmtId="171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2" fontId="37" fillId="0" borderId="0" applyBorder="0" applyProtection="0"/>
    <xf numFmtId="173" fontId="37" fillId="0" borderId="0" applyBorder="0" applyProtection="0"/>
    <xf numFmtId="174" fontId="37" fillId="0" borderId="0" applyBorder="0" applyProtection="0"/>
    <xf numFmtId="175" fontId="37" fillId="0" borderId="0" applyBorder="0" applyProtection="0"/>
    <xf numFmtId="0" fontId="37" fillId="0" borderId="0" applyBorder="0" applyProtection="0"/>
    <xf numFmtId="176" fontId="37" fillId="0" borderId="0" applyBorder="0" applyProtection="0"/>
    <xf numFmtId="176" fontId="37" fillId="0" borderId="0" applyBorder="0" applyProtection="0"/>
    <xf numFmtId="177" fontId="37" fillId="0" borderId="0" applyBorder="0" applyProtection="0"/>
    <xf numFmtId="178" fontId="37" fillId="0" borderId="0" applyBorder="0" applyProtection="0"/>
    <xf numFmtId="178" fontId="37" fillId="0" borderId="0" applyBorder="0" applyProtection="0"/>
    <xf numFmtId="0" fontId="37" fillId="0" borderId="0"/>
    <xf numFmtId="0" fontId="37" fillId="0" borderId="0"/>
    <xf numFmtId="0" fontId="2" fillId="0" borderId="0"/>
    <xf numFmtId="0" fontId="3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37" fillId="0" borderId="0"/>
    <xf numFmtId="179" fontId="5" fillId="0" borderId="0"/>
    <xf numFmtId="0" fontId="37" fillId="0" borderId="0"/>
    <xf numFmtId="0" fontId="6" fillId="0" borderId="0"/>
    <xf numFmtId="0" fontId="7" fillId="0" borderId="0"/>
    <xf numFmtId="0" fontId="37" fillId="0" borderId="0"/>
    <xf numFmtId="0" fontId="37" fillId="0" borderId="0"/>
    <xf numFmtId="9" fontId="37" fillId="0" borderId="0" applyBorder="0" applyProtection="0"/>
    <xf numFmtId="9" fontId="37" fillId="0" borderId="0" applyBorder="0" applyProtection="0"/>
    <xf numFmtId="170" fontId="37" fillId="0" borderId="0" applyBorder="0" applyProtection="0"/>
    <xf numFmtId="181" fontId="37" fillId="0" borderId="0" applyBorder="0" applyProtection="0"/>
    <xf numFmtId="189" fontId="37" fillId="0" borderId="0" applyBorder="0" applyProtection="0"/>
    <xf numFmtId="191" fontId="37" fillId="0" borderId="0" applyBorder="0" applyProtection="0"/>
    <xf numFmtId="0" fontId="1" fillId="0" borderId="0"/>
    <xf numFmtId="203" fontId="1" fillId="0" borderId="0" applyFont="0" applyFill="0" applyBorder="0" applyAlignment="0" applyProtection="0"/>
    <xf numFmtId="184" fontId="37" fillId="0" borderId="0" applyBorder="0" applyProtection="0"/>
    <xf numFmtId="0" fontId="37" fillId="0" borderId="0"/>
  </cellStyleXfs>
  <cellXfs count="3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/>
    </xf>
    <xf numFmtId="183" fontId="0" fillId="0" borderId="0" xfId="0" applyNumberFormat="1"/>
    <xf numFmtId="0" fontId="10" fillId="2" borderId="0" xfId="0" applyFont="1" applyFill="1" applyAlignment="1">
      <alignment horizontal="center" vertical="center"/>
    </xf>
    <xf numFmtId="184" fontId="11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184" fontId="10" fillId="0" borderId="0" xfId="0" applyNumberFormat="1" applyFont="1" applyAlignment="1">
      <alignment horizontal="center" vertical="center"/>
    </xf>
    <xf numFmtId="181" fontId="13" fillId="0" borderId="0" xfId="0" applyNumberFormat="1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/>
    <xf numFmtId="182" fontId="8" fillId="0" borderId="1" xfId="61" applyNumberFormat="1" applyFont="1" applyBorder="1" applyAlignment="1" applyProtection="1">
      <alignment vertical="center"/>
    </xf>
    <xf numFmtId="184" fontId="0" fillId="0" borderId="0" xfId="0" applyNumberFormat="1"/>
    <xf numFmtId="186" fontId="0" fillId="0" borderId="0" xfId="0" applyNumberFormat="1"/>
    <xf numFmtId="182" fontId="4" fillId="0" borderId="1" xfId="61" applyNumberFormat="1" applyFont="1" applyBorder="1" applyAlignment="1" applyProtection="1">
      <alignment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/>
    <xf numFmtId="10" fontId="4" fillId="0" borderId="1" xfId="0" applyNumberFormat="1" applyFont="1" applyBorder="1" applyAlignment="1">
      <alignment vertical="center"/>
    </xf>
    <xf numFmtId="0" fontId="14" fillId="0" borderId="4" xfId="0" applyFont="1" applyBorder="1"/>
    <xf numFmtId="0" fontId="9" fillId="0" borderId="0" xfId="0" applyFont="1" applyAlignment="1">
      <alignment horizontal="left"/>
    </xf>
    <xf numFmtId="0" fontId="7" fillId="0" borderId="0" xfId="0" applyFont="1"/>
    <xf numFmtId="0" fontId="12" fillId="0" borderId="0" xfId="0" applyFont="1" applyAlignment="1">
      <alignment horizontal="left"/>
    </xf>
    <xf numFmtId="182" fontId="0" fillId="0" borderId="0" xfId="0" applyNumberFormat="1"/>
    <xf numFmtId="187" fontId="0" fillId="0" borderId="0" xfId="61" applyNumberFormat="1" applyFont="1" applyBorder="1" applyProtection="1"/>
    <xf numFmtId="188" fontId="0" fillId="0" borderId="0" xfId="0" applyNumberFormat="1" applyAlignment="1">
      <alignment vertical="center"/>
    </xf>
    <xf numFmtId="0" fontId="15" fillId="0" borderId="0" xfId="55" applyFont="1"/>
    <xf numFmtId="0" fontId="16" fillId="4" borderId="6" xfId="55" applyFont="1" applyFill="1" applyBorder="1" applyAlignment="1">
      <alignment vertical="center" wrapText="1"/>
    </xf>
    <xf numFmtId="0" fontId="16" fillId="4" borderId="5" xfId="55" applyFont="1" applyFill="1" applyBorder="1" applyAlignment="1">
      <alignment vertical="center" wrapText="1"/>
    </xf>
    <xf numFmtId="0" fontId="18" fillId="5" borderId="8" xfId="55" applyFont="1" applyFill="1" applyBorder="1" applyAlignment="1">
      <alignment horizontal="center" vertical="center" wrapText="1"/>
    </xf>
    <xf numFmtId="0" fontId="15" fillId="0" borderId="0" xfId="55" applyFont="1" applyAlignment="1">
      <alignment horizontal="center"/>
    </xf>
    <xf numFmtId="0" fontId="15" fillId="0" borderId="10" xfId="55" applyFont="1" applyBorder="1"/>
    <xf numFmtId="0" fontId="15" fillId="0" borderId="12" xfId="55" applyFont="1" applyBorder="1"/>
    <xf numFmtId="178" fontId="15" fillId="0" borderId="0" xfId="55" applyNumberFormat="1" applyFont="1"/>
    <xf numFmtId="0" fontId="15" fillId="0" borderId="14" xfId="55" applyFont="1" applyBorder="1"/>
    <xf numFmtId="0" fontId="15" fillId="0" borderId="5" xfId="55" applyFont="1" applyBorder="1"/>
    <xf numFmtId="178" fontId="15" fillId="0" borderId="15" xfId="41" applyFont="1" applyBorder="1" applyProtection="1"/>
    <xf numFmtId="178" fontId="15" fillId="0" borderId="5" xfId="41" applyFont="1" applyBorder="1" applyProtection="1"/>
    <xf numFmtId="0" fontId="18" fillId="0" borderId="7" xfId="55" applyFont="1" applyBorder="1" applyAlignment="1">
      <alignment horizontal="right"/>
    </xf>
    <xf numFmtId="178" fontId="14" fillId="7" borderId="6" xfId="55" applyNumberFormat="1" applyFont="1" applyFill="1" applyBorder="1" applyAlignment="1">
      <alignment horizontal="center"/>
    </xf>
    <xf numFmtId="182" fontId="14" fillId="7" borderId="6" xfId="55" applyNumberFormat="1" applyFont="1" applyFill="1" applyBorder="1" applyAlignment="1">
      <alignment horizontal="center"/>
    </xf>
    <xf numFmtId="0" fontId="15" fillId="0" borderId="16" xfId="55" applyFont="1" applyBorder="1"/>
    <xf numFmtId="0" fontId="15" fillId="0" borderId="0" xfId="55" applyFont="1" applyAlignment="1">
      <alignment vertical="center"/>
    </xf>
    <xf numFmtId="0" fontId="15" fillId="0" borderId="17" xfId="55" applyFont="1" applyBorder="1" applyAlignment="1">
      <alignment vertical="center" wrapText="1"/>
    </xf>
    <xf numFmtId="0" fontId="20" fillId="0" borderId="17" xfId="55" applyFont="1" applyBorder="1" applyAlignment="1">
      <alignment vertical="center" wrapText="1"/>
    </xf>
    <xf numFmtId="0" fontId="7" fillId="0" borderId="0" xfId="55"/>
    <xf numFmtId="165" fontId="21" fillId="0" borderId="0" xfId="1" applyFont="1" applyBorder="1" applyAlignment="1" applyProtection="1">
      <alignment vertical="center"/>
    </xf>
    <xf numFmtId="0" fontId="21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190" fontId="21" fillId="0" borderId="0" xfId="62" applyNumberFormat="1" applyFont="1" applyBorder="1" applyAlignment="1" applyProtection="1">
      <alignment vertical="center"/>
    </xf>
    <xf numFmtId="0" fontId="21" fillId="0" borderId="0" xfId="0" applyFont="1"/>
    <xf numFmtId="165" fontId="25" fillId="0" borderId="5" xfId="1" applyFont="1" applyBorder="1" applyAlignment="1" applyProtection="1">
      <alignment horizontal="center" vertical="center" wrapText="1"/>
    </xf>
    <xf numFmtId="0" fontId="25" fillId="0" borderId="6" xfId="44" applyFont="1" applyBorder="1" applyAlignment="1">
      <alignment horizontal="center" vertical="center"/>
    </xf>
    <xf numFmtId="0" fontId="26" fillId="0" borderId="6" xfId="44" applyFont="1" applyBorder="1" applyAlignment="1">
      <alignment horizontal="center" vertical="center"/>
    </xf>
    <xf numFmtId="165" fontId="16" fillId="8" borderId="19" xfId="1" applyFont="1" applyFill="1" applyBorder="1" applyAlignment="1" applyProtection="1">
      <alignment horizontal="center" vertical="center"/>
    </xf>
    <xf numFmtId="0" fontId="16" fillId="8" borderId="1" xfId="0" applyFont="1" applyFill="1" applyBorder="1" applyAlignment="1">
      <alignment horizontal="left" vertical="center" wrapText="1"/>
    </xf>
    <xf numFmtId="0" fontId="21" fillId="8" borderId="1" xfId="0" applyFont="1" applyFill="1" applyBorder="1" applyAlignment="1">
      <alignment horizontal="left" vertical="center"/>
    </xf>
    <xf numFmtId="192" fontId="21" fillId="8" borderId="1" xfId="63" applyNumberFormat="1" applyFont="1" applyFill="1" applyBorder="1" applyAlignment="1" applyProtection="1">
      <alignment horizontal="center" vertical="center"/>
    </xf>
    <xf numFmtId="190" fontId="21" fillId="8" borderId="1" xfId="62" applyNumberFormat="1" applyFont="1" applyFill="1" applyBorder="1" applyAlignment="1" applyProtection="1">
      <alignment horizontal="left" vertical="center"/>
    </xf>
    <xf numFmtId="192" fontId="21" fillId="8" borderId="20" xfId="63" applyNumberFormat="1" applyFont="1" applyFill="1" applyBorder="1" applyAlignment="1" applyProtection="1">
      <alignment horizontal="left" vertical="center"/>
    </xf>
    <xf numFmtId="193" fontId="21" fillId="0" borderId="19" xfId="1" applyNumberFormat="1" applyFont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194" fontId="21" fillId="0" borderId="1" xfId="38" applyNumberFormat="1" applyFont="1" applyBorder="1" applyAlignment="1" applyProtection="1">
      <alignment horizontal="center" vertical="center"/>
    </xf>
    <xf numFmtId="10" fontId="21" fillId="0" borderId="1" xfId="0" applyNumberFormat="1" applyFont="1" applyBorder="1" applyAlignment="1">
      <alignment horizontal="center" vertical="center"/>
    </xf>
    <xf numFmtId="195" fontId="21" fillId="0" borderId="20" xfId="0" applyNumberFormat="1" applyFont="1" applyBorder="1" applyAlignment="1">
      <alignment horizontal="center" vertical="center"/>
    </xf>
    <xf numFmtId="10" fontId="21" fillId="0" borderId="20" xfId="0" applyNumberFormat="1" applyFont="1" applyBorder="1" applyAlignment="1">
      <alignment horizontal="center" vertical="center"/>
    </xf>
    <xf numFmtId="196" fontId="21" fillId="0" borderId="1" xfId="0" applyNumberFormat="1" applyFont="1" applyBorder="1" applyAlignment="1">
      <alignment horizontal="center" vertical="center" wrapText="1"/>
    </xf>
    <xf numFmtId="165" fontId="21" fillId="0" borderId="19" xfId="1" applyFont="1" applyBorder="1" applyAlignment="1" applyProtection="1">
      <alignment horizontal="center" vertical="center"/>
    </xf>
    <xf numFmtId="194" fontId="21" fillId="0" borderId="1" xfId="38" applyNumberFormat="1" applyFont="1" applyBorder="1" applyAlignment="1" applyProtection="1">
      <alignment vertical="center"/>
    </xf>
    <xf numFmtId="165" fontId="21" fillId="0" borderId="19" xfId="1" applyFont="1" applyBorder="1" applyAlignment="1" applyProtection="1">
      <alignment horizontal="center" vertical="center" wrapText="1"/>
    </xf>
    <xf numFmtId="165" fontId="16" fillId="0" borderId="19" xfId="1" applyFont="1" applyBorder="1" applyAlignment="1" applyProtection="1">
      <alignment horizontal="center" vertical="center"/>
    </xf>
    <xf numFmtId="192" fontId="16" fillId="8" borderId="20" xfId="63" applyNumberFormat="1" applyFont="1" applyFill="1" applyBorder="1" applyAlignment="1" applyProtection="1">
      <alignment horizontal="left" vertical="center"/>
    </xf>
    <xf numFmtId="190" fontId="16" fillId="8" borderId="1" xfId="62" applyNumberFormat="1" applyFont="1" applyFill="1" applyBorder="1" applyAlignment="1" applyProtection="1">
      <alignment horizontal="left" vertical="center"/>
    </xf>
    <xf numFmtId="165" fontId="21" fillId="9" borderId="19" xfId="1" applyFont="1" applyFill="1" applyBorder="1" applyAlignment="1" applyProtection="1">
      <alignment horizontal="center" vertical="center"/>
    </xf>
    <xf numFmtId="190" fontId="21" fillId="9" borderId="1" xfId="62" applyNumberFormat="1" applyFont="1" applyFill="1" applyBorder="1" applyAlignment="1" applyProtection="1">
      <alignment horizontal="center" vertical="center"/>
    </xf>
    <xf numFmtId="0" fontId="27" fillId="0" borderId="21" xfId="54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10" fontId="21" fillId="0" borderId="1" xfId="3" applyNumberFormat="1" applyFont="1" applyBorder="1" applyProtection="1"/>
    <xf numFmtId="183" fontId="21" fillId="0" borderId="22" xfId="2" applyNumberFormat="1" applyFont="1" applyBorder="1" applyProtection="1"/>
    <xf numFmtId="192" fontId="21" fillId="0" borderId="22" xfId="63" applyNumberFormat="1" applyFont="1" applyBorder="1" applyAlignment="1" applyProtection="1">
      <alignment horizontal="left" vertical="center"/>
    </xf>
    <xf numFmtId="0" fontId="27" fillId="0" borderId="19" xfId="54" applyFont="1" applyBorder="1" applyAlignment="1">
      <alignment horizontal="left" vertical="center"/>
    </xf>
    <xf numFmtId="0" fontId="27" fillId="0" borderId="23" xfId="54" applyFont="1" applyBorder="1" applyAlignment="1">
      <alignment horizontal="left" vertical="center"/>
    </xf>
    <xf numFmtId="0" fontId="21" fillId="0" borderId="1" xfId="0" applyFont="1" applyBorder="1" applyAlignment="1">
      <alignment vertical="center" wrapText="1"/>
    </xf>
    <xf numFmtId="183" fontId="21" fillId="0" borderId="1" xfId="2" applyNumberFormat="1" applyFont="1" applyBorder="1" applyProtection="1"/>
    <xf numFmtId="165" fontId="21" fillId="0" borderId="16" xfId="1" applyFont="1" applyBorder="1" applyAlignment="1" applyProtection="1">
      <alignment vertical="center"/>
    </xf>
    <xf numFmtId="0" fontId="2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190" fontId="21" fillId="9" borderId="2" xfId="62" applyNumberFormat="1" applyFont="1" applyFill="1" applyBorder="1" applyAlignment="1" applyProtection="1">
      <alignment horizontal="center" vertical="center"/>
    </xf>
    <xf numFmtId="10" fontId="21" fillId="9" borderId="1" xfId="62" applyNumberFormat="1" applyFont="1" applyFill="1" applyBorder="1" applyAlignment="1" applyProtection="1">
      <alignment horizontal="center" vertical="center"/>
    </xf>
    <xf numFmtId="9" fontId="28" fillId="0" borderId="1" xfId="3" applyFont="1" applyBorder="1" applyAlignment="1" applyProtection="1">
      <alignment horizontal="center" vertical="center"/>
    </xf>
    <xf numFmtId="197" fontId="30" fillId="0" borderId="13" xfId="63" applyNumberFormat="1" applyFont="1" applyBorder="1" applyAlignment="1" applyProtection="1">
      <alignment horizontal="center" vertical="center"/>
    </xf>
    <xf numFmtId="10" fontId="16" fillId="0" borderId="22" xfId="3" applyNumberFormat="1" applyFont="1" applyBorder="1" applyAlignment="1" applyProtection="1">
      <alignment horizontal="center" vertical="center"/>
    </xf>
    <xf numFmtId="197" fontId="30" fillId="0" borderId="26" xfId="63" applyNumberFormat="1" applyFont="1" applyBorder="1" applyAlignment="1" applyProtection="1">
      <alignment horizontal="center" vertical="center"/>
    </xf>
    <xf numFmtId="9" fontId="16" fillId="0" borderId="22" xfId="3" applyFont="1" applyBorder="1" applyAlignment="1" applyProtection="1">
      <alignment horizontal="center" vertical="center"/>
    </xf>
    <xf numFmtId="192" fontId="30" fillId="0" borderId="11" xfId="63" applyNumberFormat="1" applyFont="1" applyBorder="1" applyAlignment="1" applyProtection="1">
      <alignment horizontal="center" vertical="center"/>
    </xf>
    <xf numFmtId="165" fontId="21" fillId="0" borderId="29" xfId="1" applyFont="1" applyBorder="1" applyAlignment="1" applyProtection="1">
      <alignment vertical="center"/>
    </xf>
    <xf numFmtId="0" fontId="10" fillId="0" borderId="0" xfId="0" applyFont="1" applyAlignment="1">
      <alignment vertical="center"/>
    </xf>
    <xf numFmtId="0" fontId="32" fillId="0" borderId="0" xfId="57" applyFont="1" applyAlignment="1">
      <alignment horizontal="center" vertical="center"/>
    </xf>
    <xf numFmtId="0" fontId="33" fillId="0" borderId="30" xfId="57" applyFont="1" applyBorder="1" applyAlignment="1">
      <alignment horizontal="center" vertical="center"/>
    </xf>
    <xf numFmtId="178" fontId="33" fillId="0" borderId="31" xfId="7" applyNumberFormat="1" applyFont="1" applyBorder="1" applyAlignment="1" applyProtection="1">
      <alignment horizontal="center" vertical="center"/>
      <protection hidden="1"/>
    </xf>
    <xf numFmtId="178" fontId="33" fillId="0" borderId="32" xfId="7" applyNumberFormat="1" applyFont="1" applyBorder="1" applyAlignment="1" applyProtection="1">
      <alignment horizontal="center" vertical="center"/>
      <protection hidden="1"/>
    </xf>
    <xf numFmtId="0" fontId="13" fillId="0" borderId="0" xfId="0" applyFont="1" applyAlignment="1">
      <alignment vertical="center"/>
    </xf>
    <xf numFmtId="0" fontId="33" fillId="11" borderId="33" xfId="57" applyFont="1" applyFill="1" applyBorder="1" applyAlignment="1">
      <alignment horizontal="center" vertical="center"/>
    </xf>
    <xf numFmtId="178" fontId="33" fillId="11" borderId="34" xfId="7" applyNumberFormat="1" applyFont="1" applyFill="1" applyBorder="1" applyAlignment="1" applyProtection="1">
      <alignment horizontal="center" vertical="center"/>
      <protection hidden="1"/>
    </xf>
    <xf numFmtId="178" fontId="33" fillId="11" borderId="35" xfId="7" applyNumberFormat="1" applyFont="1" applyFill="1" applyBorder="1" applyAlignment="1" applyProtection="1">
      <alignment horizontal="center" vertical="center"/>
      <protection hidden="1"/>
    </xf>
    <xf numFmtId="0" fontId="34" fillId="0" borderId="36" xfId="57" applyFont="1" applyBorder="1" applyAlignment="1">
      <alignment horizontal="left" vertical="center"/>
    </xf>
    <xf numFmtId="0" fontId="34" fillId="0" borderId="0" xfId="57" applyFont="1" applyAlignment="1">
      <alignment horizontal="left" vertical="center"/>
    </xf>
    <xf numFmtId="0" fontId="34" fillId="0" borderId="0" xfId="57" applyFont="1" applyAlignment="1">
      <alignment horizontal="center" vertical="center"/>
    </xf>
    <xf numFmtId="0" fontId="34" fillId="0" borderId="0" xfId="57" applyFont="1" applyAlignment="1">
      <alignment vertical="center"/>
    </xf>
    <xf numFmtId="166" fontId="34" fillId="0" borderId="0" xfId="7" applyFont="1" applyBorder="1" applyAlignment="1" applyProtection="1">
      <alignment horizontal="right" vertical="center"/>
      <protection hidden="1"/>
    </xf>
    <xf numFmtId="178" fontId="34" fillId="0" borderId="37" xfId="7" applyNumberFormat="1" applyFont="1" applyBorder="1" applyAlignment="1" applyProtection="1">
      <alignment horizontal="right" vertical="center"/>
      <protection hidden="1"/>
    </xf>
    <xf numFmtId="0" fontId="33" fillId="0" borderId="36" xfId="57" applyFont="1" applyBorder="1" applyAlignment="1">
      <alignment horizontal="left" vertical="center"/>
    </xf>
    <xf numFmtId="0" fontId="33" fillId="0" borderId="0" xfId="57" applyFont="1" applyAlignment="1">
      <alignment horizontal="left" vertical="center"/>
    </xf>
    <xf numFmtId="0" fontId="33" fillId="0" borderId="38" xfId="57" applyFont="1" applyBorder="1" applyAlignment="1">
      <alignment horizontal="center" vertical="center"/>
    </xf>
    <xf numFmtId="0" fontId="33" fillId="0" borderId="23" xfId="57" applyFont="1" applyBorder="1" applyAlignment="1">
      <alignment horizontal="center" vertical="center"/>
    </xf>
    <xf numFmtId="0" fontId="33" fillId="0" borderId="1" xfId="57" applyFont="1" applyBorder="1" applyAlignment="1">
      <alignment horizontal="center" vertical="center"/>
    </xf>
    <xf numFmtId="166" fontId="33" fillId="0" borderId="1" xfId="7" applyFont="1" applyBorder="1" applyAlignment="1" applyProtection="1">
      <alignment horizontal="center" vertical="center"/>
      <protection hidden="1"/>
    </xf>
    <xf numFmtId="178" fontId="33" fillId="0" borderId="39" xfId="7" applyNumberFormat="1" applyFont="1" applyBorder="1" applyAlignment="1" applyProtection="1">
      <alignment horizontal="center" vertical="center"/>
      <protection hidden="1"/>
    </xf>
    <xf numFmtId="0" fontId="34" fillId="9" borderId="38" xfId="42" applyFont="1" applyFill="1" applyBorder="1" applyAlignment="1">
      <alignment horizontal="left" vertical="center"/>
    </xf>
    <xf numFmtId="171" fontId="34" fillId="0" borderId="1" xfId="57" applyNumberFormat="1" applyFont="1" applyBorder="1" applyAlignment="1">
      <alignment vertical="center"/>
    </xf>
    <xf numFmtId="166" fontId="34" fillId="0" borderId="1" xfId="7" applyFont="1" applyBorder="1" applyAlignment="1" applyProtection="1">
      <alignment vertical="center"/>
    </xf>
    <xf numFmtId="178" fontId="34" fillId="0" borderId="1" xfId="7" applyNumberFormat="1" applyFont="1" applyBorder="1" applyAlignment="1" applyProtection="1">
      <alignment horizontal="right" vertical="center"/>
      <protection hidden="1"/>
    </xf>
    <xf numFmtId="178" fontId="34" fillId="0" borderId="39" xfId="7" applyNumberFormat="1" applyFont="1" applyBorder="1" applyAlignment="1" applyProtection="1">
      <alignment horizontal="right" vertical="center"/>
      <protection hidden="1"/>
    </xf>
    <xf numFmtId="171" fontId="34" fillId="0" borderId="0" xfId="57" applyNumberFormat="1" applyFont="1" applyAlignment="1">
      <alignment vertical="center"/>
    </xf>
    <xf numFmtId="166" fontId="34" fillId="0" borderId="0" xfId="7" applyFont="1" applyBorder="1" applyAlignment="1" applyProtection="1">
      <alignment vertical="center"/>
    </xf>
    <xf numFmtId="198" fontId="33" fillId="0" borderId="0" xfId="7" applyNumberFormat="1" applyFont="1" applyBorder="1" applyAlignment="1" applyProtection="1">
      <alignment horizontal="right" vertical="center"/>
      <protection hidden="1"/>
    </xf>
    <xf numFmtId="178" fontId="33" fillId="0" borderId="39" xfId="7" applyNumberFormat="1" applyFont="1" applyBorder="1" applyAlignment="1" applyProtection="1">
      <alignment horizontal="right" vertical="center"/>
      <protection hidden="1"/>
    </xf>
    <xf numFmtId="198" fontId="34" fillId="0" borderId="0" xfId="7" applyNumberFormat="1" applyFont="1" applyBorder="1" applyAlignment="1" applyProtection="1">
      <alignment horizontal="right" vertical="center"/>
      <protection hidden="1"/>
    </xf>
    <xf numFmtId="0" fontId="33" fillId="0" borderId="40" xfId="57" applyFont="1" applyBorder="1" applyAlignment="1">
      <alignment horizontal="left" vertical="center"/>
    </xf>
    <xf numFmtId="0" fontId="33" fillId="0" borderId="1" xfId="57" applyFont="1" applyBorder="1" applyAlignment="1">
      <alignment horizontal="left" vertical="center"/>
    </xf>
    <xf numFmtId="171" fontId="33" fillId="0" borderId="1" xfId="57" applyNumberFormat="1" applyFont="1" applyBorder="1" applyAlignment="1">
      <alignment vertical="center"/>
    </xf>
    <xf numFmtId="166" fontId="33" fillId="0" borderId="1" xfId="7" applyFont="1" applyBorder="1" applyAlignment="1" applyProtection="1">
      <alignment vertical="center"/>
    </xf>
    <xf numFmtId="198" fontId="33" fillId="0" borderId="1" xfId="7" applyNumberFormat="1" applyFont="1" applyBorder="1" applyAlignment="1" applyProtection="1">
      <alignment horizontal="right" vertical="center"/>
      <protection hidden="1"/>
    </xf>
    <xf numFmtId="0" fontId="34" fillId="0" borderId="38" xfId="57" applyFont="1" applyBorder="1" applyAlignment="1">
      <alignment vertical="center"/>
    </xf>
    <xf numFmtId="198" fontId="34" fillId="0" borderId="1" xfId="7" applyNumberFormat="1" applyFont="1" applyBorder="1" applyAlignment="1" applyProtection="1">
      <alignment vertical="center"/>
    </xf>
    <xf numFmtId="178" fontId="34" fillId="9" borderId="1" xfId="12" applyNumberFormat="1" applyFont="1" applyFill="1" applyBorder="1" applyAlignment="1" applyProtection="1">
      <alignment horizontal="center" vertical="center"/>
    </xf>
    <xf numFmtId="2" fontId="34" fillId="9" borderId="1" xfId="42" applyNumberFormat="1" applyFont="1" applyFill="1" applyBorder="1" applyAlignment="1">
      <alignment vertical="center"/>
    </xf>
    <xf numFmtId="178" fontId="34" fillId="0" borderId="1" xfId="7" applyNumberFormat="1" applyFont="1" applyBorder="1" applyAlignment="1" applyProtection="1">
      <alignment vertical="center"/>
    </xf>
    <xf numFmtId="0" fontId="34" fillId="0" borderId="1" xfId="7" applyNumberFormat="1" applyFont="1" applyBorder="1" applyAlignment="1" applyProtection="1">
      <alignment horizontal="right" vertical="center"/>
      <protection hidden="1"/>
    </xf>
    <xf numFmtId="0" fontId="34" fillId="0" borderId="1" xfId="57" applyFont="1" applyBorder="1" applyAlignment="1">
      <alignment vertical="center"/>
    </xf>
    <xf numFmtId="198" fontId="34" fillId="0" borderId="1" xfId="7" applyNumberFormat="1" applyFont="1" applyBorder="1" applyAlignment="1" applyProtection="1">
      <alignment horizontal="center" vertical="center"/>
    </xf>
    <xf numFmtId="2" fontId="34" fillId="0" borderId="1" xfId="57" applyNumberFormat="1" applyFont="1" applyBorder="1" applyAlignment="1">
      <alignment vertical="center"/>
    </xf>
    <xf numFmtId="0" fontId="33" fillId="0" borderId="38" xfId="57" applyFont="1" applyBorder="1" applyAlignment="1">
      <alignment horizontal="left" vertical="center"/>
    </xf>
    <xf numFmtId="0" fontId="33" fillId="0" borderId="41" xfId="57" applyFont="1" applyBorder="1" applyAlignment="1">
      <alignment horizontal="left" vertical="center"/>
    </xf>
    <xf numFmtId="0" fontId="34" fillId="0" borderId="1" xfId="57" applyFont="1" applyBorder="1" applyAlignment="1">
      <alignment horizontal="center" vertical="center"/>
    </xf>
    <xf numFmtId="199" fontId="34" fillId="0" borderId="1" xfId="7" applyNumberFormat="1" applyFont="1" applyBorder="1" applyAlignment="1" applyProtection="1">
      <alignment horizontal="right" vertical="center"/>
      <protection hidden="1"/>
    </xf>
    <xf numFmtId="178" fontId="34" fillId="0" borderId="1" xfId="40" applyFont="1" applyBorder="1" applyAlignment="1" applyProtection="1">
      <alignment vertical="center"/>
    </xf>
    <xf numFmtId="0" fontId="34" fillId="0" borderId="38" xfId="57" applyFont="1" applyBorder="1" applyAlignment="1">
      <alignment horizontal="left" vertical="center"/>
    </xf>
    <xf numFmtId="0" fontId="34" fillId="0" borderId="41" xfId="57" applyFont="1" applyBorder="1" applyAlignment="1">
      <alignment horizontal="left" vertical="center"/>
    </xf>
    <xf numFmtId="0" fontId="35" fillId="0" borderId="23" xfId="57" applyFont="1" applyBorder="1" applyAlignment="1">
      <alignment vertical="center"/>
    </xf>
    <xf numFmtId="166" fontId="33" fillId="0" borderId="0" xfId="7" applyFont="1" applyBorder="1" applyAlignment="1" applyProtection="1">
      <alignment horizontal="right" vertical="center"/>
      <protection hidden="1"/>
    </xf>
    <xf numFmtId="200" fontId="34" fillId="0" borderId="1" xfId="7" applyNumberFormat="1" applyFont="1" applyBorder="1" applyAlignment="1" applyProtection="1">
      <alignment horizontal="right" vertical="center"/>
      <protection hidden="1"/>
    </xf>
    <xf numFmtId="178" fontId="34" fillId="0" borderId="1" xfId="13" applyNumberFormat="1" applyFont="1" applyBorder="1" applyAlignment="1" applyProtection="1">
      <alignment vertical="center"/>
    </xf>
    <xf numFmtId="201" fontId="34" fillId="0" borderId="1" xfId="7" applyNumberFormat="1" applyFont="1" applyBorder="1" applyAlignment="1" applyProtection="1">
      <alignment horizontal="right" vertical="center"/>
      <protection hidden="1"/>
    </xf>
    <xf numFmtId="178" fontId="34" fillId="0" borderId="39" xfId="13" applyNumberFormat="1" applyFont="1" applyBorder="1" applyAlignment="1" applyProtection="1">
      <alignment horizontal="right" vertical="center"/>
      <protection hidden="1"/>
    </xf>
    <xf numFmtId="4" fontId="34" fillId="0" borderId="42" xfId="57" applyNumberFormat="1" applyFont="1" applyBorder="1" applyAlignment="1">
      <alignment horizontal="left" vertical="center"/>
    </xf>
    <xf numFmtId="4" fontId="34" fillId="0" borderId="43" xfId="57" applyNumberFormat="1" applyFont="1" applyBorder="1" applyAlignment="1">
      <alignment horizontal="left" vertical="center"/>
    </xf>
    <xf numFmtId="0" fontId="34" fillId="0" borderId="44" xfId="57" applyFont="1" applyBorder="1" applyAlignment="1">
      <alignment horizontal="center" vertical="center"/>
    </xf>
    <xf numFmtId="0" fontId="34" fillId="0" borderId="45" xfId="57" applyFont="1" applyBorder="1" applyAlignment="1">
      <alignment vertical="center"/>
    </xf>
    <xf numFmtId="0" fontId="33" fillId="0" borderId="45" xfId="57" applyFont="1" applyBorder="1" applyAlignment="1">
      <alignment horizontal="right" vertical="center"/>
    </xf>
    <xf numFmtId="202" fontId="34" fillId="0" borderId="45" xfId="57" applyNumberFormat="1" applyFont="1" applyBorder="1" applyAlignment="1" applyProtection="1">
      <alignment horizontal="right" vertical="center"/>
      <protection hidden="1"/>
    </xf>
    <xf numFmtId="178" fontId="33" fillId="0" borderId="46" xfId="7" applyNumberFormat="1" applyFont="1" applyBorder="1" applyAlignment="1" applyProtection="1">
      <alignment horizontal="right" vertical="center"/>
      <protection hidden="1"/>
    </xf>
    <xf numFmtId="4" fontId="34" fillId="0" borderId="0" xfId="57" applyNumberFormat="1" applyFont="1" applyAlignment="1">
      <alignment horizontal="left" vertical="center"/>
    </xf>
    <xf numFmtId="0" fontId="33" fillId="0" borderId="0" xfId="57" applyFont="1" applyAlignment="1">
      <alignment horizontal="right" vertical="center"/>
    </xf>
    <xf numFmtId="202" fontId="34" fillId="0" borderId="0" xfId="57" applyNumberFormat="1" applyFont="1" applyAlignment="1" applyProtection="1">
      <alignment horizontal="right" vertical="center"/>
      <protection hidden="1"/>
    </xf>
    <xf numFmtId="178" fontId="33" fillId="0" borderId="0" xfId="7" applyNumberFormat="1" applyFont="1" applyBorder="1" applyAlignment="1" applyProtection="1">
      <alignment horizontal="right" vertical="center"/>
      <protection hidden="1"/>
    </xf>
    <xf numFmtId="178" fontId="13" fillId="0" borderId="0" xfId="0" applyNumberFormat="1" applyFont="1" applyAlignment="1">
      <alignment vertical="center"/>
    </xf>
    <xf numFmtId="0" fontId="0" fillId="0" borderId="0" xfId="56" applyFont="1"/>
    <xf numFmtId="0" fontId="10" fillId="0" borderId="0" xfId="56" applyFont="1"/>
    <xf numFmtId="0" fontId="36" fillId="2" borderId="1" xfId="56" applyFont="1" applyFill="1" applyBorder="1" applyAlignment="1">
      <alignment horizontal="center" vertical="center" wrapText="1"/>
    </xf>
    <xf numFmtId="0" fontId="10" fillId="0" borderId="1" xfId="56" applyFont="1" applyBorder="1"/>
    <xf numFmtId="183" fontId="10" fillId="0" borderId="1" xfId="56" applyNumberFormat="1" applyFont="1" applyBorder="1"/>
    <xf numFmtId="184" fontId="10" fillId="0" borderId="1" xfId="56" applyNumberFormat="1" applyFont="1" applyBorder="1"/>
    <xf numFmtId="0" fontId="10" fillId="0" borderId="0" xfId="56" applyFont="1" applyAlignment="1">
      <alignment wrapText="1"/>
    </xf>
    <xf numFmtId="0" fontId="11" fillId="12" borderId="1" xfId="56" applyFont="1" applyFill="1" applyBorder="1" applyAlignment="1">
      <alignment horizontal="center"/>
    </xf>
    <xf numFmtId="184" fontId="10" fillId="12" borderId="1" xfId="56" applyNumberFormat="1" applyFont="1" applyFill="1" applyBorder="1"/>
    <xf numFmtId="0" fontId="11" fillId="2" borderId="1" xfId="56" applyFont="1" applyFill="1" applyBorder="1"/>
    <xf numFmtId="184" fontId="11" fillId="2" borderId="1" xfId="56" applyNumberFormat="1" applyFont="1" applyFill="1" applyBorder="1"/>
    <xf numFmtId="0" fontId="18" fillId="5" borderId="6" xfId="55" applyFont="1" applyFill="1" applyBorder="1" applyAlignment="1">
      <alignment horizontal="center" vertical="center" wrapText="1"/>
    </xf>
    <xf numFmtId="0" fontId="15" fillId="0" borderId="16" xfId="55" applyFont="1" applyBorder="1" applyAlignment="1">
      <alignment horizontal="center"/>
    </xf>
    <xf numFmtId="0" fontId="15" fillId="13" borderId="13" xfId="55" applyFont="1" applyFill="1" applyBorder="1"/>
    <xf numFmtId="178" fontId="15" fillId="14" borderId="11" xfId="41" applyFont="1" applyFill="1" applyBorder="1" applyProtection="1"/>
    <xf numFmtId="0" fontId="15" fillId="7" borderId="18" xfId="55" applyFont="1" applyFill="1" applyBorder="1"/>
    <xf numFmtId="0" fontId="15" fillId="15" borderId="13" xfId="55" applyFont="1" applyFill="1" applyBorder="1"/>
    <xf numFmtId="0" fontId="8" fillId="2" borderId="51" xfId="0" applyFont="1" applyFill="1" applyBorder="1" applyAlignment="1">
      <alignment horizontal="center" vertical="center"/>
    </xf>
    <xf numFmtId="0" fontId="8" fillId="2" borderId="52" xfId="0" applyFont="1" applyFill="1" applyBorder="1" applyAlignment="1">
      <alignment horizontal="center" vertical="center" wrapText="1"/>
    </xf>
    <xf numFmtId="181" fontId="8" fillId="2" borderId="52" xfId="61" applyFont="1" applyFill="1" applyBorder="1" applyAlignment="1" applyProtection="1">
      <alignment horizontal="center" vertical="center"/>
    </xf>
    <xf numFmtId="182" fontId="8" fillId="2" borderId="53" xfId="61" applyNumberFormat="1" applyFont="1" applyFill="1" applyBorder="1" applyAlignment="1" applyProtection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183" fontId="9" fillId="16" borderId="1" xfId="2" applyNumberFormat="1" applyFont="1" applyFill="1" applyBorder="1" applyAlignment="1" applyProtection="1">
      <alignment vertical="center"/>
    </xf>
    <xf numFmtId="183" fontId="12" fillId="16" borderId="1" xfId="2" applyNumberFormat="1" applyFont="1" applyFill="1" applyBorder="1" applyAlignment="1" applyProtection="1">
      <alignment vertical="center"/>
    </xf>
    <xf numFmtId="182" fontId="8" fillId="16" borderId="1" xfId="0" applyNumberFormat="1" applyFont="1" applyFill="1" applyBorder="1" applyAlignment="1">
      <alignment horizontal="center" vertical="center" wrapText="1"/>
    </xf>
    <xf numFmtId="2" fontId="21" fillId="0" borderId="1" xfId="0" applyNumberFormat="1" applyFont="1" applyBorder="1" applyAlignment="1">
      <alignment horizontal="center" vertical="center" wrapText="1"/>
    </xf>
    <xf numFmtId="10" fontId="4" fillId="0" borderId="1" xfId="3" applyNumberFormat="1" applyFont="1" applyBorder="1" applyAlignment="1" applyProtection="1">
      <alignment vertical="center"/>
    </xf>
    <xf numFmtId="0" fontId="8" fillId="0" borderId="1" xfId="0" applyFont="1" applyFill="1" applyBorder="1" applyAlignment="1">
      <alignment horizontal="center" vertical="center"/>
    </xf>
    <xf numFmtId="165" fontId="9" fillId="0" borderId="1" xfId="1" applyFont="1" applyFill="1" applyBorder="1" applyAlignment="1" applyProtection="1">
      <alignment horizontal="right" vertical="center"/>
    </xf>
    <xf numFmtId="0" fontId="8" fillId="18" borderId="1" xfId="0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left" vertical="center" wrapText="1"/>
    </xf>
    <xf numFmtId="182" fontId="8" fillId="18" borderId="1" xfId="0" applyNumberFormat="1" applyFont="1" applyFill="1" applyBorder="1" applyAlignment="1">
      <alignment horizontal="center" vertical="center" wrapText="1"/>
    </xf>
    <xf numFmtId="165" fontId="9" fillId="18" borderId="1" xfId="1" applyFont="1" applyFill="1" applyBorder="1" applyAlignment="1" applyProtection="1">
      <alignment horizontal="right" vertical="center"/>
    </xf>
    <xf numFmtId="183" fontId="9" fillId="18" borderId="1" xfId="2" applyNumberFormat="1" applyFont="1" applyFill="1" applyBorder="1" applyAlignment="1" applyProtection="1">
      <alignment vertical="center"/>
    </xf>
    <xf numFmtId="183" fontId="12" fillId="18" borderId="1" xfId="2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9" fillId="0" borderId="1" xfId="0" applyFont="1" applyFill="1" applyBorder="1" applyAlignment="1">
      <alignment horizontal="center" vertical="center"/>
    </xf>
    <xf numFmtId="0" fontId="39" fillId="18" borderId="1" xfId="0" applyFont="1" applyFill="1" applyBorder="1" applyAlignment="1">
      <alignment horizontal="center" vertical="center"/>
    </xf>
    <xf numFmtId="0" fontId="39" fillId="18" borderId="1" xfId="0" applyFont="1" applyFill="1" applyBorder="1" applyAlignment="1">
      <alignment horizontal="left" vertical="center" wrapText="1"/>
    </xf>
    <xf numFmtId="203" fontId="40" fillId="0" borderId="1" xfId="65" applyFont="1" applyBorder="1"/>
    <xf numFmtId="203" fontId="40" fillId="0" borderId="1" xfId="65" applyFont="1" applyBorder="1" applyAlignment="1">
      <alignment horizontal="center"/>
    </xf>
    <xf numFmtId="0" fontId="40" fillId="0" borderId="1" xfId="64" applyFont="1" applyBorder="1" applyAlignment="1">
      <alignment wrapText="1"/>
    </xf>
    <xf numFmtId="44" fontId="41" fillId="0" borderId="1" xfId="64" applyNumberFormat="1" applyFont="1" applyBorder="1"/>
    <xf numFmtId="0" fontId="42" fillId="0" borderId="1" xfId="64" applyFont="1" applyBorder="1" applyAlignment="1">
      <alignment horizontal="center"/>
    </xf>
    <xf numFmtId="0" fontId="43" fillId="0" borderId="0" xfId="51" applyFont="1"/>
    <xf numFmtId="0" fontId="43" fillId="0" borderId="0" xfId="51" applyFont="1" applyAlignment="1">
      <alignment wrapText="1"/>
    </xf>
    <xf numFmtId="184" fontId="43" fillId="0" borderId="0" xfId="66" applyFont="1" applyBorder="1" applyProtection="1"/>
    <xf numFmtId="0" fontId="44" fillId="20" borderId="24" xfId="67" applyFont="1" applyFill="1" applyBorder="1" applyAlignment="1">
      <alignment vertical="center"/>
    </xf>
    <xf numFmtId="0" fontId="44" fillId="20" borderId="25" xfId="67" applyFont="1" applyFill="1" applyBorder="1" applyAlignment="1">
      <alignment vertical="center"/>
    </xf>
    <xf numFmtId="0" fontId="44" fillId="20" borderId="25" xfId="67" applyFont="1" applyFill="1" applyBorder="1" applyAlignment="1">
      <alignment vertical="center" wrapText="1"/>
    </xf>
    <xf numFmtId="14" fontId="43" fillId="0" borderId="8" xfId="51" applyNumberFormat="1" applyFont="1" applyBorder="1" applyAlignment="1">
      <alignment horizontal="left"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/>
    </xf>
    <xf numFmtId="20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2" fontId="0" fillId="0" borderId="0" xfId="0" applyNumberFormat="1" applyBorder="1" applyAlignment="1">
      <alignment vertical="center"/>
    </xf>
    <xf numFmtId="204" fontId="0" fillId="0" borderId="0" xfId="0" applyNumberFormat="1" applyBorder="1" applyAlignment="1">
      <alignment vertical="center"/>
    </xf>
    <xf numFmtId="184" fontId="45" fillId="0" borderId="0" xfId="66" applyFont="1" applyBorder="1" applyAlignment="1" applyProtection="1">
      <alignment vertical="center"/>
    </xf>
    <xf numFmtId="0" fontId="0" fillId="0" borderId="0" xfId="0" applyBorder="1"/>
    <xf numFmtId="0" fontId="0" fillId="0" borderId="0" xfId="0" applyBorder="1" applyAlignment="1">
      <alignment vertical="center" wrapText="1"/>
    </xf>
    <xf numFmtId="204" fontId="0" fillId="0" borderId="0" xfId="0" applyNumberFormat="1" applyBorder="1"/>
    <xf numFmtId="0" fontId="46" fillId="21" borderId="0" xfId="67" applyFont="1" applyFill="1" applyBorder="1" applyAlignment="1">
      <alignment horizontal="center" vertical="center"/>
    </xf>
    <xf numFmtId="0" fontId="0" fillId="20" borderId="0" xfId="0" applyFill="1" applyBorder="1"/>
    <xf numFmtId="0" fontId="42" fillId="0" borderId="1" xfId="64" applyFont="1" applyBorder="1" applyAlignment="1">
      <alignment horizontal="center" vertical="center"/>
    </xf>
    <xf numFmtId="0" fontId="39" fillId="2" borderId="54" xfId="0" applyFont="1" applyFill="1" applyBorder="1" applyAlignment="1">
      <alignment horizontal="center" vertical="center"/>
    </xf>
    <xf numFmtId="0" fontId="39" fillId="2" borderId="55" xfId="0" applyFont="1" applyFill="1" applyBorder="1" applyAlignment="1">
      <alignment horizontal="left" vertical="center" wrapText="1"/>
    </xf>
    <xf numFmtId="0" fontId="39" fillId="2" borderId="55" xfId="0" applyFont="1" applyFill="1" applyBorder="1" applyAlignment="1">
      <alignment horizontal="center" vertical="center" wrapText="1"/>
    </xf>
    <xf numFmtId="181" fontId="39" fillId="2" borderId="55" xfId="61" applyFont="1" applyFill="1" applyBorder="1" applyAlignment="1" applyProtection="1">
      <alignment horizontal="center" vertical="center"/>
    </xf>
    <xf numFmtId="182" fontId="39" fillId="2" borderId="56" xfId="61" applyNumberFormat="1" applyFont="1" applyFill="1" applyBorder="1" applyAlignment="1" applyProtection="1">
      <alignment horizontal="center" vertical="center"/>
    </xf>
    <xf numFmtId="0" fontId="39" fillId="16" borderId="1" xfId="0" applyFont="1" applyFill="1" applyBorder="1" applyAlignment="1">
      <alignment horizontal="center" vertical="center"/>
    </xf>
    <xf numFmtId="182" fontId="39" fillId="16" borderId="1" xfId="0" applyNumberFormat="1" applyFont="1" applyFill="1" applyBorder="1" applyAlignment="1">
      <alignment horizontal="center" vertical="center" wrapText="1"/>
    </xf>
    <xf numFmtId="183" fontId="47" fillId="16" borderId="1" xfId="2" applyNumberFormat="1" applyFont="1" applyFill="1" applyBorder="1" applyAlignment="1" applyProtection="1">
      <alignment vertical="center"/>
    </xf>
    <xf numFmtId="183" fontId="48" fillId="16" borderId="1" xfId="2" applyNumberFormat="1" applyFont="1" applyFill="1" applyBorder="1" applyAlignment="1" applyProtection="1">
      <alignment vertical="center"/>
    </xf>
    <xf numFmtId="0" fontId="39" fillId="17" borderId="1" xfId="0" applyFont="1" applyFill="1" applyBorder="1" applyAlignment="1">
      <alignment horizontal="center" vertical="center"/>
    </xf>
    <xf numFmtId="182" fontId="39" fillId="17" borderId="1" xfId="0" applyNumberFormat="1" applyFont="1" applyFill="1" applyBorder="1" applyAlignment="1">
      <alignment horizontal="center" vertical="center" wrapText="1"/>
    </xf>
    <xf numFmtId="165" fontId="47" fillId="17" borderId="1" xfId="1" applyFont="1" applyFill="1" applyBorder="1" applyAlignment="1" applyProtection="1">
      <alignment horizontal="right" vertical="center"/>
    </xf>
    <xf numFmtId="183" fontId="47" fillId="17" borderId="1" xfId="2" applyNumberFormat="1" applyFont="1" applyFill="1" applyBorder="1" applyAlignment="1" applyProtection="1">
      <alignment vertical="center"/>
    </xf>
    <xf numFmtId="183" fontId="48" fillId="17" borderId="1" xfId="2" applyNumberFormat="1" applyFont="1" applyFill="1" applyBorder="1" applyAlignment="1" applyProtection="1">
      <alignment vertical="center"/>
    </xf>
    <xf numFmtId="165" fontId="47" fillId="0" borderId="1" xfId="1" applyFont="1" applyFill="1" applyBorder="1" applyAlignment="1" applyProtection="1">
      <alignment horizontal="right" vertical="center"/>
    </xf>
    <xf numFmtId="183" fontId="47" fillId="0" borderId="1" xfId="2" applyNumberFormat="1" applyFont="1" applyFill="1" applyBorder="1" applyAlignment="1" applyProtection="1">
      <alignment vertical="center"/>
    </xf>
    <xf numFmtId="183" fontId="48" fillId="0" borderId="1" xfId="2" applyNumberFormat="1" applyFont="1" applyFill="1" applyBorder="1" applyAlignment="1" applyProtection="1">
      <alignment vertical="center"/>
    </xf>
    <xf numFmtId="182" fontId="39" fillId="19" borderId="1" xfId="0" applyNumberFormat="1" applyFont="1" applyFill="1" applyBorder="1" applyAlignment="1">
      <alignment horizontal="center" vertical="center" wrapText="1"/>
    </xf>
    <xf numFmtId="165" fontId="47" fillId="18" borderId="1" xfId="1" applyFont="1" applyFill="1" applyBorder="1" applyAlignment="1" applyProtection="1">
      <alignment horizontal="right" vertical="center"/>
    </xf>
    <xf numFmtId="183" fontId="47" fillId="18" borderId="1" xfId="2" applyNumberFormat="1" applyFont="1" applyFill="1" applyBorder="1" applyAlignment="1" applyProtection="1">
      <alignment vertical="center"/>
    </xf>
    <xf numFmtId="183" fontId="48" fillId="18" borderId="1" xfId="2" applyNumberFormat="1" applyFont="1" applyFill="1" applyBorder="1" applyAlignment="1" applyProtection="1">
      <alignment vertical="center"/>
    </xf>
    <xf numFmtId="0" fontId="47" fillId="0" borderId="1" xfId="0" applyFont="1" applyBorder="1" applyAlignment="1">
      <alignment wrapText="1"/>
    </xf>
    <xf numFmtId="0" fontId="47" fillId="0" borderId="1" xfId="0" applyFont="1" applyBorder="1" applyAlignment="1">
      <alignment horizontal="right" vertical="center"/>
    </xf>
    <xf numFmtId="0" fontId="47" fillId="0" borderId="1" xfId="0" applyFont="1" applyBorder="1" applyAlignment="1">
      <alignment horizontal="left" vertical="center" wrapText="1"/>
    </xf>
    <xf numFmtId="44" fontId="47" fillId="0" borderId="1" xfId="0" applyNumberFormat="1" applyFont="1" applyBorder="1" applyAlignment="1">
      <alignment vertical="center"/>
    </xf>
    <xf numFmtId="0" fontId="47" fillId="0" borderId="0" xfId="0" applyFont="1" applyAlignment="1">
      <alignment wrapText="1"/>
    </xf>
    <xf numFmtId="0" fontId="47" fillId="0" borderId="0" xfId="0" applyFont="1" applyAlignment="1">
      <alignment vertical="center"/>
    </xf>
    <xf numFmtId="43" fontId="47" fillId="0" borderId="1" xfId="0" applyNumberFormat="1" applyFont="1" applyBorder="1" applyAlignment="1">
      <alignment horizontal="right" vertical="center"/>
    </xf>
    <xf numFmtId="0" fontId="49" fillId="0" borderId="1" xfId="64" applyFont="1" applyBorder="1" applyAlignment="1">
      <alignment horizontal="right" vertical="center"/>
    </xf>
    <xf numFmtId="203" fontId="49" fillId="0" borderId="1" xfId="65" applyFont="1" applyBorder="1" applyAlignment="1">
      <alignment horizontal="right" vertical="center"/>
    </xf>
    <xf numFmtId="0" fontId="49" fillId="0" borderId="1" xfId="64" applyFont="1" applyBorder="1" applyAlignment="1">
      <alignment horizontal="right"/>
    </xf>
    <xf numFmtId="203" fontId="49" fillId="0" borderId="1" xfId="65" applyFont="1" applyBorder="1" applyAlignment="1">
      <alignment horizontal="center"/>
    </xf>
    <xf numFmtId="0" fontId="8" fillId="20" borderId="1" xfId="0" applyFont="1" applyFill="1" applyBorder="1" applyAlignment="1">
      <alignment horizontal="center" vertical="center"/>
    </xf>
    <xf numFmtId="165" fontId="9" fillId="20" borderId="1" xfId="1" applyFont="1" applyFill="1" applyBorder="1" applyAlignment="1" applyProtection="1">
      <alignment horizontal="right" vertical="center"/>
    </xf>
    <xf numFmtId="183" fontId="9" fillId="20" borderId="1" xfId="2" applyNumberFormat="1" applyFont="1" applyFill="1" applyBorder="1" applyAlignment="1" applyProtection="1">
      <alignment vertical="center"/>
    </xf>
    <xf numFmtId="0" fontId="3" fillId="20" borderId="1" xfId="0" applyFont="1" applyFill="1" applyBorder="1" applyAlignment="1">
      <alignment horizontal="left" vertical="center" wrapText="1"/>
    </xf>
    <xf numFmtId="0" fontId="21" fillId="9" borderId="1" xfId="62" applyNumberFormat="1" applyFont="1" applyFill="1" applyBorder="1" applyAlignment="1" applyProtection="1">
      <alignment horizontal="center" vertical="center"/>
    </xf>
    <xf numFmtId="2" fontId="49" fillId="0" borderId="1" xfId="64" applyNumberFormat="1" applyFont="1" applyBorder="1" applyAlignment="1">
      <alignment horizontal="right"/>
    </xf>
    <xf numFmtId="0" fontId="46" fillId="22" borderId="6" xfId="67" applyFont="1" applyFill="1" applyBorder="1" applyAlignment="1">
      <alignment horizontal="center" vertical="center"/>
    </xf>
    <xf numFmtId="0" fontId="39" fillId="23" borderId="28" xfId="0" applyFont="1" applyFill="1" applyBorder="1" applyAlignment="1">
      <alignment vertical="center" wrapText="1"/>
    </xf>
    <xf numFmtId="0" fontId="39" fillId="23" borderId="50" xfId="0" applyFont="1" applyFill="1" applyBorder="1" applyAlignment="1">
      <alignment vertical="center"/>
    </xf>
    <xf numFmtId="2" fontId="39" fillId="23" borderId="50" xfId="0" applyNumberFormat="1" applyFont="1" applyFill="1" applyBorder="1" applyAlignment="1">
      <alignment vertical="center"/>
    </xf>
    <xf numFmtId="204" fontId="39" fillId="23" borderId="50" xfId="0" applyNumberFormat="1" applyFont="1" applyFill="1" applyBorder="1" applyAlignment="1">
      <alignment vertical="center"/>
    </xf>
    <xf numFmtId="204" fontId="39" fillId="23" borderId="8" xfId="0" applyNumberFormat="1" applyFont="1" applyFill="1" applyBorder="1" applyAlignment="1">
      <alignment vertical="center"/>
    </xf>
    <xf numFmtId="0" fontId="39" fillId="23" borderId="5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3" fontId="0" fillId="0" borderId="0" xfId="0" applyNumberFormat="1"/>
    <xf numFmtId="204" fontId="0" fillId="0" borderId="0" xfId="0" applyNumberFormat="1"/>
    <xf numFmtId="203" fontId="49" fillId="23" borderId="53" xfId="65" applyFont="1" applyFill="1" applyBorder="1"/>
    <xf numFmtId="185" fontId="8" fillId="0" borderId="22" xfId="60" applyNumberFormat="1" applyFont="1" applyBorder="1" applyAlignment="1" applyProtection="1">
      <alignment horizontal="center" vertical="center"/>
    </xf>
    <xf numFmtId="185" fontId="8" fillId="0" borderId="41" xfId="60" applyNumberFormat="1" applyFont="1" applyBorder="1" applyAlignment="1" applyProtection="1">
      <alignment horizontal="center" vertical="center"/>
    </xf>
    <xf numFmtId="185" fontId="8" fillId="0" borderId="23" xfId="60" applyNumberFormat="1" applyFont="1" applyBorder="1" applyAlignment="1" applyProtection="1">
      <alignment horizontal="center" vertical="center"/>
    </xf>
    <xf numFmtId="185" fontId="9" fillId="0" borderId="22" xfId="60" applyNumberFormat="1" applyFont="1" applyBorder="1" applyAlignment="1" applyProtection="1">
      <alignment horizontal="left" vertical="center"/>
    </xf>
    <xf numFmtId="185" fontId="9" fillId="0" borderId="23" xfId="60" applyNumberFormat="1" applyFont="1" applyBorder="1" applyAlignment="1" applyProtection="1">
      <alignment horizontal="left" vertical="center"/>
    </xf>
    <xf numFmtId="185" fontId="4" fillId="0" borderId="22" xfId="60" applyNumberFormat="1" applyFont="1" applyBorder="1" applyAlignment="1" applyProtection="1">
      <alignment horizontal="left" vertical="center"/>
    </xf>
    <xf numFmtId="185" fontId="4" fillId="0" borderId="23" xfId="60" applyNumberFormat="1" applyFont="1" applyBorder="1" applyAlignment="1" applyProtection="1">
      <alignment horizontal="left" vertical="center"/>
    </xf>
    <xf numFmtId="180" fontId="8" fillId="0" borderId="47" xfId="60" applyNumberFormat="1" applyFont="1" applyBorder="1" applyAlignment="1" applyProtection="1">
      <alignment horizontal="center" vertical="center" wrapText="1"/>
    </xf>
    <xf numFmtId="180" fontId="8" fillId="0" borderId="4" xfId="60" applyNumberFormat="1" applyFont="1" applyBorder="1" applyAlignment="1" applyProtection="1">
      <alignment horizontal="center" vertical="center" wrapText="1"/>
    </xf>
    <xf numFmtId="180" fontId="8" fillId="0" borderId="48" xfId="60" applyNumberFormat="1" applyFont="1" applyBorder="1" applyAlignment="1" applyProtection="1">
      <alignment horizontal="center" vertical="center" wrapText="1"/>
    </xf>
    <xf numFmtId="180" fontId="8" fillId="2" borderId="47" xfId="60" applyNumberFormat="1" applyFont="1" applyFill="1" applyBorder="1" applyAlignment="1" applyProtection="1">
      <alignment horizontal="center" vertical="center" wrapText="1"/>
    </xf>
    <xf numFmtId="180" fontId="8" fillId="2" borderId="4" xfId="60" applyNumberFormat="1" applyFont="1" applyFill="1" applyBorder="1" applyAlignment="1" applyProtection="1">
      <alignment horizontal="center" vertical="center" wrapText="1"/>
    </xf>
    <xf numFmtId="180" fontId="8" fillId="2" borderId="48" xfId="60" applyNumberFormat="1" applyFont="1" applyFill="1" applyBorder="1" applyAlignment="1" applyProtection="1">
      <alignment horizontal="center" vertical="center" wrapText="1"/>
    </xf>
    <xf numFmtId="180" fontId="8" fillId="2" borderId="49" xfId="60" applyNumberFormat="1" applyFont="1" applyFill="1" applyBorder="1" applyAlignment="1" applyProtection="1">
      <alignment horizontal="center" vertical="center" wrapText="1"/>
    </xf>
    <xf numFmtId="180" fontId="8" fillId="2" borderId="2" xfId="60" applyNumberFormat="1" applyFont="1" applyFill="1" applyBorder="1" applyAlignment="1" applyProtection="1">
      <alignment horizontal="center" vertical="center" wrapText="1"/>
    </xf>
    <xf numFmtId="180" fontId="8" fillId="2" borderId="3" xfId="60" applyNumberFormat="1" applyFont="1" applyFill="1" applyBorder="1" applyAlignment="1" applyProtection="1">
      <alignment horizontal="center" vertical="center" wrapText="1"/>
    </xf>
    <xf numFmtId="180" fontId="8" fillId="0" borderId="22" xfId="60" applyNumberFormat="1" applyFont="1" applyBorder="1" applyAlignment="1" applyProtection="1">
      <alignment horizontal="center" vertical="center" wrapText="1"/>
    </xf>
    <xf numFmtId="180" fontId="8" fillId="0" borderId="23" xfId="60" applyNumberFormat="1" applyFont="1" applyBorder="1" applyAlignment="1" applyProtection="1">
      <alignment horizontal="center" vertical="center" wrapText="1"/>
    </xf>
    <xf numFmtId="180" fontId="4" fillId="0" borderId="22" xfId="60" applyNumberFormat="1" applyFont="1" applyBorder="1" applyAlignment="1" applyProtection="1">
      <alignment horizontal="left" vertical="center" wrapText="1"/>
    </xf>
    <xf numFmtId="180" fontId="4" fillId="0" borderId="41" xfId="60" applyNumberFormat="1" applyFont="1" applyBorder="1" applyAlignment="1" applyProtection="1">
      <alignment horizontal="left" vertical="center" wrapText="1"/>
    </xf>
    <xf numFmtId="180" fontId="4" fillId="0" borderId="23" xfId="60" applyNumberFormat="1" applyFont="1" applyBorder="1" applyAlignment="1" applyProtection="1">
      <alignment horizontal="left" vertical="center" wrapText="1"/>
    </xf>
    <xf numFmtId="49" fontId="4" fillId="0" borderId="22" xfId="60" applyNumberFormat="1" applyFont="1" applyBorder="1" applyAlignment="1" applyProtection="1">
      <alignment horizontal="left" vertical="center" wrapText="1"/>
    </xf>
    <xf numFmtId="49" fontId="4" fillId="0" borderId="41" xfId="60" applyNumberFormat="1" applyFont="1" applyBorder="1" applyAlignment="1" applyProtection="1">
      <alignment horizontal="left" vertical="center" wrapText="1"/>
    </xf>
    <xf numFmtId="49" fontId="4" fillId="0" borderId="23" xfId="60" applyNumberFormat="1" applyFont="1" applyBorder="1" applyAlignment="1" applyProtection="1">
      <alignment horizontal="left" vertical="center" wrapText="1"/>
    </xf>
    <xf numFmtId="0" fontId="19" fillId="0" borderId="6" xfId="49" applyFont="1" applyBorder="1"/>
    <xf numFmtId="182" fontId="14" fillId="0" borderId="9" xfId="41" applyNumberFormat="1" applyFont="1" applyBorder="1" applyProtection="1"/>
    <xf numFmtId="0" fontId="15" fillId="0" borderId="5" xfId="55" applyFont="1" applyBorder="1" applyAlignment="1">
      <alignment horizontal="center"/>
    </xf>
    <xf numFmtId="0" fontId="15" fillId="0" borderId="7" xfId="55" applyFont="1" applyBorder="1" applyAlignment="1">
      <alignment horizontal="center"/>
    </xf>
    <xf numFmtId="182" fontId="16" fillId="0" borderId="6" xfId="55" applyNumberFormat="1" applyFont="1" applyBorder="1" applyAlignment="1">
      <alignment horizontal="center" vertical="center"/>
    </xf>
    <xf numFmtId="0" fontId="16" fillId="0" borderId="5" xfId="55" applyFont="1" applyBorder="1" applyAlignment="1">
      <alignment horizontal="center"/>
    </xf>
    <xf numFmtId="0" fontId="16" fillId="0" borderId="7" xfId="55" applyFont="1" applyBorder="1" applyAlignment="1">
      <alignment horizontal="center" vertical="center" wrapText="1"/>
    </xf>
    <xf numFmtId="0" fontId="16" fillId="0" borderId="6" xfId="55" applyFont="1" applyBorder="1" applyAlignment="1">
      <alignment horizontal="center" vertical="center" wrapText="1"/>
    </xf>
    <xf numFmtId="0" fontId="17" fillId="0" borderId="6" xfId="55" applyFont="1" applyBorder="1" applyAlignment="1">
      <alignment horizontal="center" vertical="center" wrapText="1"/>
    </xf>
    <xf numFmtId="0" fontId="16" fillId="6" borderId="6" xfId="55" applyFont="1" applyFill="1" applyBorder="1" applyAlignment="1">
      <alignment horizontal="center" vertical="center" wrapText="1"/>
    </xf>
    <xf numFmtId="0" fontId="16" fillId="4" borderId="28" xfId="55" applyFont="1" applyFill="1" applyBorder="1" applyAlignment="1">
      <alignment horizontal="center" vertical="center" wrapText="1"/>
    </xf>
    <xf numFmtId="0" fontId="16" fillId="4" borderId="50" xfId="55" applyFont="1" applyFill="1" applyBorder="1" applyAlignment="1">
      <alignment horizontal="center" vertical="center" wrapText="1"/>
    </xf>
    <xf numFmtId="0" fontId="16" fillId="4" borderId="8" xfId="55" applyFont="1" applyFill="1" applyBorder="1" applyAlignment="1">
      <alignment horizontal="center" vertical="center" wrapText="1"/>
    </xf>
    <xf numFmtId="9" fontId="16" fillId="0" borderId="22" xfId="3" applyFont="1" applyBorder="1" applyAlignment="1" applyProtection="1">
      <alignment horizontal="left" vertical="center"/>
    </xf>
    <xf numFmtId="9" fontId="16" fillId="0" borderId="41" xfId="3" applyFont="1" applyBorder="1" applyAlignment="1" applyProtection="1">
      <alignment horizontal="left" vertical="center"/>
    </xf>
    <xf numFmtId="9" fontId="16" fillId="0" borderId="23" xfId="3" applyFont="1" applyBorder="1" applyAlignment="1" applyProtection="1">
      <alignment horizontal="left" vertical="center"/>
    </xf>
    <xf numFmtId="0" fontId="21" fillId="0" borderId="22" xfId="0" applyFont="1" applyBorder="1" applyAlignment="1">
      <alignment horizontal="left" vertical="center" wrapText="1"/>
    </xf>
    <xf numFmtId="0" fontId="21" fillId="0" borderId="41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176" fontId="24" fillId="0" borderId="27" xfId="0" applyNumberFormat="1" applyFont="1" applyBorder="1" applyAlignment="1">
      <alignment horizontal="left" vertical="center"/>
    </xf>
    <xf numFmtId="176" fontId="29" fillId="0" borderId="28" xfId="0" applyNumberFormat="1" applyFont="1" applyBorder="1" applyAlignment="1">
      <alignment horizontal="center" vertical="center"/>
    </xf>
    <xf numFmtId="0" fontId="14" fillId="0" borderId="28" xfId="0" applyFont="1" applyBorder="1" applyAlignment="1">
      <alignment horizontal="left" vertical="center" wrapText="1"/>
    </xf>
    <xf numFmtId="9" fontId="16" fillId="0" borderId="1" xfId="3" applyFont="1" applyBorder="1" applyAlignment="1" applyProtection="1">
      <alignment horizontal="left" vertical="center"/>
    </xf>
    <xf numFmtId="176" fontId="29" fillId="0" borderId="24" xfId="2" applyNumberFormat="1" applyFont="1" applyBorder="1" applyAlignment="1" applyProtection="1">
      <alignment horizontal="left" vertical="center"/>
    </xf>
    <xf numFmtId="176" fontId="29" fillId="0" borderId="25" xfId="0" applyNumberFormat="1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26" fillId="0" borderId="6" xfId="44" applyFont="1" applyBorder="1" applyAlignment="1">
      <alignment horizontal="center" vertical="center"/>
    </xf>
    <xf numFmtId="0" fontId="25" fillId="0" borderId="6" xfId="44" applyFont="1" applyBorder="1" applyAlignment="1">
      <alignment horizontal="center" vertical="center"/>
    </xf>
    <xf numFmtId="0" fontId="21" fillId="0" borderId="6" xfId="0" applyFont="1" applyBorder="1"/>
    <xf numFmtId="0" fontId="22" fillId="0" borderId="13" xfId="0" applyFont="1" applyBorder="1" applyAlignment="1">
      <alignment horizontal="center" vertical="center"/>
    </xf>
    <xf numFmtId="0" fontId="16" fillId="0" borderId="18" xfId="0" applyFont="1" applyBorder="1" applyAlignment="1">
      <alignment vertical="center"/>
    </xf>
    <xf numFmtId="0" fontId="23" fillId="0" borderId="6" xfId="0" applyFont="1" applyBorder="1" applyAlignment="1">
      <alignment vertical="center" wrapText="1"/>
    </xf>
    <xf numFmtId="0" fontId="21" fillId="0" borderId="6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center" vertical="center"/>
    </xf>
    <xf numFmtId="0" fontId="46" fillId="0" borderId="28" xfId="51" applyFont="1" applyBorder="1" applyAlignment="1">
      <alignment horizontal="center"/>
    </xf>
    <xf numFmtId="0" fontId="46" fillId="0" borderId="50" xfId="51" applyFont="1" applyBorder="1" applyAlignment="1">
      <alignment horizontal="center"/>
    </xf>
    <xf numFmtId="0" fontId="46" fillId="0" borderId="6" xfId="51" applyFont="1" applyBorder="1" applyAlignment="1">
      <alignment horizontal="center" vertical="center"/>
    </xf>
    <xf numFmtId="0" fontId="44" fillId="20" borderId="57" xfId="67" applyFont="1" applyFill="1" applyBorder="1" applyAlignment="1">
      <alignment horizontal="center" vertical="center"/>
    </xf>
    <xf numFmtId="0" fontId="44" fillId="20" borderId="14" xfId="67" applyFont="1" applyFill="1" applyBorder="1" applyAlignment="1">
      <alignment horizontal="center" vertical="center"/>
    </xf>
    <xf numFmtId="0" fontId="44" fillId="20" borderId="25" xfId="67" applyFont="1" applyFill="1" applyBorder="1" applyAlignment="1">
      <alignment horizontal="left" vertical="center"/>
    </xf>
    <xf numFmtId="49" fontId="45" fillId="20" borderId="4" xfId="67" applyNumberFormat="1" applyFont="1" applyFill="1" applyBorder="1" applyAlignment="1">
      <alignment horizontal="center" vertical="center" wrapText="1"/>
    </xf>
    <xf numFmtId="0" fontId="45" fillId="20" borderId="4" xfId="67" applyFont="1" applyFill="1" applyBorder="1" applyAlignment="1">
      <alignment horizontal="center" vertical="center" wrapText="1"/>
    </xf>
    <xf numFmtId="0" fontId="45" fillId="20" borderId="58" xfId="67" applyFont="1" applyFill="1" applyBorder="1" applyAlignment="1">
      <alignment horizontal="center" vertical="center" wrapText="1"/>
    </xf>
    <xf numFmtId="0" fontId="45" fillId="20" borderId="2" xfId="67" applyFont="1" applyFill="1" applyBorder="1" applyAlignment="1">
      <alignment horizontal="center" vertical="center" wrapText="1"/>
    </xf>
    <xf numFmtId="0" fontId="45" fillId="20" borderId="10" xfId="67" applyFont="1" applyFill="1" applyBorder="1" applyAlignment="1">
      <alignment horizontal="center" vertical="center" wrapText="1"/>
    </xf>
    <xf numFmtId="0" fontId="45" fillId="20" borderId="41" xfId="67" applyFont="1" applyFill="1" applyBorder="1" applyAlignment="1">
      <alignment horizontal="center" vertical="center"/>
    </xf>
    <xf numFmtId="0" fontId="45" fillId="20" borderId="59" xfId="67" applyFont="1" applyFill="1" applyBorder="1" applyAlignment="1">
      <alignment horizontal="center" vertical="center"/>
    </xf>
    <xf numFmtId="0" fontId="45" fillId="20" borderId="41" xfId="67" applyFont="1" applyFill="1" applyBorder="1" applyAlignment="1">
      <alignment horizontal="center" vertical="center" wrapText="1"/>
    </xf>
    <xf numFmtId="0" fontId="34" fillId="9" borderId="38" xfId="42" applyFont="1" applyFill="1" applyBorder="1" applyAlignment="1">
      <alignment horizontal="left" vertical="center" wrapText="1"/>
    </xf>
    <xf numFmtId="0" fontId="34" fillId="9" borderId="38" xfId="42" applyFont="1" applyFill="1" applyBorder="1" applyAlignment="1">
      <alignment horizontal="left" vertical="center"/>
    </xf>
    <xf numFmtId="0" fontId="34" fillId="0" borderId="40" xfId="57" applyFont="1" applyBorder="1" applyAlignment="1">
      <alignment horizontal="left" vertical="center"/>
    </xf>
    <xf numFmtId="0" fontId="31" fillId="10" borderId="6" xfId="57" applyFont="1" applyFill="1" applyBorder="1" applyAlignment="1">
      <alignment horizontal="center" vertical="center"/>
    </xf>
    <xf numFmtId="0" fontId="33" fillId="0" borderId="31" xfId="57" applyFont="1" applyBorder="1" applyAlignment="1">
      <alignment horizontal="center" vertical="center"/>
    </xf>
    <xf numFmtId="0" fontId="33" fillId="11" borderId="1" xfId="57" applyFont="1" applyFill="1" applyBorder="1" applyAlignment="1">
      <alignment horizontal="left" vertical="center" wrapText="1"/>
    </xf>
    <xf numFmtId="0" fontId="11" fillId="8" borderId="1" xfId="56" applyFont="1" applyFill="1" applyBorder="1" applyAlignment="1">
      <alignment horizontal="center"/>
    </xf>
  </cellXfs>
  <cellStyles count="68">
    <cellStyle name="Euro" xfId="4"/>
    <cellStyle name="Excel Built-in Comma [0] 1" xfId="60"/>
    <cellStyle name="Excel Built-in Comma [0] 2" xfId="63"/>
    <cellStyle name="Excel Built-in Currency [0] 1" xfId="62"/>
    <cellStyle name="Excel Built-in Currency [0] 2" xfId="61"/>
    <cellStyle name="Millares" xfId="1" builtinId="3"/>
    <cellStyle name="Millares [0] 2" xfId="14"/>
    <cellStyle name="Millares [0] 2 2" xfId="15"/>
    <cellStyle name="Millares [0] 3" xfId="16"/>
    <cellStyle name="Millares 2" xfId="5"/>
    <cellStyle name="Millares 2 2" xfId="6"/>
    <cellStyle name="Millares 2 3 2 2" xfId="7"/>
    <cellStyle name="Millares 2_APUS Y CUADRO DE VALORES UNITARIOS intricon s.a." xfId="8"/>
    <cellStyle name="Millares 3" xfId="9"/>
    <cellStyle name="Millares 4" xfId="10"/>
    <cellStyle name="Millares 5" xfId="11"/>
    <cellStyle name="Millares 5 2 2" xfId="12"/>
    <cellStyle name="Millares 6 2" xfId="13"/>
    <cellStyle name="Moneda" xfId="2" builtinId="4"/>
    <cellStyle name="Moneda [0] 2" xfId="39"/>
    <cellStyle name="Moneda [0] 2 2 2 2" xfId="40"/>
    <cellStyle name="Moneda [0] 3" xfId="41"/>
    <cellStyle name="Moneda [0] 4" xfId="65"/>
    <cellStyle name="Moneda 2" xfId="17"/>
    <cellStyle name="Moneda 2 10" xfId="18"/>
    <cellStyle name="Moneda 2 11" xfId="19"/>
    <cellStyle name="Moneda 2 12" xfId="20"/>
    <cellStyle name="Moneda 2 13" xfId="21"/>
    <cellStyle name="Moneda 2 14" xfId="22"/>
    <cellStyle name="Moneda 2 15" xfId="23"/>
    <cellStyle name="Moneda 2 16" xfId="24"/>
    <cellStyle name="Moneda 2 2" xfId="25"/>
    <cellStyle name="Moneda 2 3" xfId="26"/>
    <cellStyle name="Moneda 2 4" xfId="27"/>
    <cellStyle name="Moneda 2 5" xfId="28"/>
    <cellStyle name="Moneda 2 6" xfId="29"/>
    <cellStyle name="Moneda 2 7" xfId="30"/>
    <cellStyle name="Moneda 2 8" xfId="31"/>
    <cellStyle name="Moneda 2 9" xfId="32"/>
    <cellStyle name="Moneda 3" xfId="33"/>
    <cellStyle name="Moneda 4" xfId="34"/>
    <cellStyle name="Moneda 4 2" xfId="35"/>
    <cellStyle name="Moneda 5" xfId="36"/>
    <cellStyle name="Moneda 6" xfId="37"/>
    <cellStyle name="Moneda 7" xfId="38"/>
    <cellStyle name="Moneda 8" xfId="66"/>
    <cellStyle name="Normal" xfId="0" builtinId="0"/>
    <cellStyle name="Normal 10 2 2" xfId="42"/>
    <cellStyle name="Normal 11 2" xfId="43"/>
    <cellStyle name="Normal 2" xfId="44"/>
    <cellStyle name="Normal 2 14" xfId="45"/>
    <cellStyle name="Normal 2 2" xfId="46"/>
    <cellStyle name="Normal 2 3" xfId="47"/>
    <cellStyle name="Normal 2 3 2 2" xfId="48"/>
    <cellStyle name="Normal 3" xfId="49"/>
    <cellStyle name="Normal 3 11" xfId="67"/>
    <cellStyle name="Normal 3 2" xfId="50"/>
    <cellStyle name="Normal 3 3" xfId="51"/>
    <cellStyle name="Normal 3 4" xfId="52"/>
    <cellStyle name="Normal 4" xfId="53"/>
    <cellStyle name="Normal 4 2" xfId="54"/>
    <cellStyle name="Normal 5" xfId="55"/>
    <cellStyle name="Normal 6" xfId="56"/>
    <cellStyle name="Normal 6 2 2 2" xfId="57"/>
    <cellStyle name="Normal 7" xfId="64"/>
    <cellStyle name="Porcentaje" xfId="3" builtinId="5"/>
    <cellStyle name="Porcentaje 2" xfId="58"/>
    <cellStyle name="Porcentual 2" xfId="59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7030A0"/>
      <rgbColor rgb="FFF2F2F2"/>
      <rgbColor rgb="FFDAE3F3"/>
      <rgbColor rgb="FF660066"/>
      <rgbColor rgb="FFFF8080"/>
      <rgbColor rgb="FF0563C1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EDEDED"/>
      <rgbColor rgb="FFE2F0D9"/>
      <rgbColor rgb="FFE7E6E6"/>
      <rgbColor rgb="FFC5E0B4"/>
      <rgbColor rgb="FFFF99CC"/>
      <rgbColor rgb="FFCC99FF"/>
      <rgbColor rgb="FFFBE5D6"/>
      <rgbColor rgb="FF3366FF"/>
      <rgbColor rgb="FF33CCCC"/>
      <rgbColor rgb="FF92D050"/>
      <rgbColor rgb="FFFFC0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FF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811965</xdr:colOff>
      <xdr:row>4</xdr:row>
      <xdr:rowOff>60255</xdr:rowOff>
    </xdr:from>
    <xdr:to>
      <xdr:col>2</xdr:col>
      <xdr:colOff>2169885</xdr:colOff>
      <xdr:row>4</xdr:row>
      <xdr:rowOff>1147815</xdr:rowOff>
    </xdr:to>
    <xdr:pic>
      <xdr:nvPicPr>
        <xdr:cNvPr id="2" name="Imagen 2" descr="Puede ser una imagen de texto que dice &quot;Ab Initio In Bace ALCALDÍA DE PALESTINA MANOS LIMPIAS PARA GOBERNAR&quot;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17547" t="10361" r="17547" b="25358"/>
        <a:stretch/>
      </xdr:blipFill>
      <xdr:spPr>
        <a:xfrm>
          <a:off x="1821615" y="955605"/>
          <a:ext cx="1357920" cy="1087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624960</xdr:colOff>
      <xdr:row>13</xdr:row>
      <xdr:rowOff>102240</xdr:rowOff>
    </xdr:from>
    <xdr:to>
      <xdr:col>1</xdr:col>
      <xdr:colOff>1963080</xdr:colOff>
      <xdr:row>21</xdr:row>
      <xdr:rowOff>24810</xdr:rowOff>
    </xdr:to>
    <xdr:pic>
      <xdr:nvPicPr>
        <xdr:cNvPr id="2" name="Imagen 1" descr="Puede ser una imagen de texto que dice &quot;Ab Initio In Bace ALCALDÍA DE PALESTINA MANOS LIMPIAS PARA GOBERNAR&quot;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17547" t="10361" r="17547" b="14508"/>
        <a:stretch/>
      </xdr:blipFill>
      <xdr:spPr>
        <a:xfrm>
          <a:off x="797040" y="4665960"/>
          <a:ext cx="1338120" cy="12751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5400</xdr:colOff>
      <xdr:row>0</xdr:row>
      <xdr:rowOff>126360</xdr:rowOff>
    </xdr:from>
    <xdr:to>
      <xdr:col>1</xdr:col>
      <xdr:colOff>2185920</xdr:colOff>
      <xdr:row>3</xdr:row>
      <xdr:rowOff>174240</xdr:rowOff>
    </xdr:to>
    <xdr:pic>
      <xdr:nvPicPr>
        <xdr:cNvPr id="3" name="Imagen 1" descr="Puede ser una imagen de texto que dice &quot;Ab Initio In Bace ALCALDÍA DE PALESTINA MANOS LIMPIAS PARA GOBERNAR&quot;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/>
        <a:srcRect l="17547" t="10361" r="17547" b="26300"/>
        <a:stretch/>
      </xdr:blipFill>
      <xdr:spPr>
        <a:xfrm>
          <a:off x="5400" y="126360"/>
          <a:ext cx="2871083" cy="2155286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172291</xdr:colOff>
      <xdr:row>0</xdr:row>
      <xdr:rowOff>0</xdr:rowOff>
    </xdr:from>
    <xdr:to>
      <xdr:col>2</xdr:col>
      <xdr:colOff>11500</xdr:colOff>
      <xdr:row>6</xdr:row>
      <xdr:rowOff>136836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xmlns="" id="{47FD3FAB-8E12-43A2-890D-7558C4E739F5}"/>
            </a:ext>
          </a:extLst>
        </xdr:cNvPr>
        <xdr:cNvPicPr/>
      </xdr:nvPicPr>
      <xdr:blipFill>
        <a:blip xmlns:r="http://schemas.openxmlformats.org/officeDocument/2006/relationships" r:embed="rId1"/>
        <a:srcRect l="55858" r="33276"/>
        <a:stretch/>
      </xdr:blipFill>
      <xdr:spPr>
        <a:xfrm>
          <a:off x="934291" y="0"/>
          <a:ext cx="972684" cy="127983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153738</xdr:colOff>
      <xdr:row>1</xdr:row>
      <xdr:rowOff>136571</xdr:rowOff>
    </xdr:from>
    <xdr:to>
      <xdr:col>2</xdr:col>
      <xdr:colOff>3085578</xdr:colOff>
      <xdr:row>4</xdr:row>
      <xdr:rowOff>126346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xmlns="" id="{90356439-5F64-4BA4-AC1D-A89951D0ABA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67450" t="26125" b="29547"/>
        <a:stretch/>
      </xdr:blipFill>
      <xdr:spPr>
        <a:xfrm>
          <a:off x="2201613" y="327071"/>
          <a:ext cx="2931840" cy="561275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sktop\TRABAJOS%202025\SECRETAR&#205;A%20DE%20PLANEACI&#211;N\PROYECTOS\BASE%20DE%20DATOS%20CRYSTAL%202025_sinvinculos%20enero%203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sktop\TRABAJOS%202025\SECRETAR&#205;A%20DE%20PLANEACI&#211;N\HOSPITALES\BASE%20DE%20DATOS%20CRYSTAL%202025_sinvinculos%20enero%20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.P.U"/>
    </sheetNames>
    <sheetDataSet>
      <sheetData sheetId="0"/>
      <sheetData sheetId="1">
        <row r="879">
          <cell r="C879" t="str">
            <v>SUMINISTRO, TRANSPORTE E INSTALACION BAJANTE AGUAS LLUVIAS  PVC   4"   (INCLUYE CODO, UNION Y ACCESORIOS DE FIJACION)</v>
          </cell>
        </row>
        <row r="2690">
          <cell r="C2690" t="str">
            <v>SUMINISTRO, TRANSPORTE E INSTALACIÓN DE LISTÓN CHANUL DE MADERA PARA CUBIERTA DE 4 X 9 (SEGÚN DISEÑO)</v>
          </cell>
          <cell r="I2690">
            <v>53980</v>
          </cell>
        </row>
        <row r="6353">
          <cell r="C6353" t="str">
            <v>SUMINISTRO, TRANSPORTE E INSTALACION SUMINISTRO E INSTALACIÓN DE LUMINARIA DE EMPOTRAR TIPO BALA PANEL LED REDONDO, 14W BLANCO OPAL. 1200lm . INCLUYE DRIVER SC</v>
          </cell>
          <cell r="I6353">
            <v>313217</v>
          </cell>
        </row>
        <row r="7116">
          <cell r="I7116">
            <v>143608</v>
          </cell>
        </row>
        <row r="7127">
          <cell r="C7127" t="str">
            <v>SUMINISTRO E INSTALACIÓN SALIDA DE ILUMINACIÓN EN TUBERÍA CONDUIT EMT1/2", CABLE 12 AWG</v>
          </cell>
        </row>
        <row r="8541">
          <cell r="C8541" t="str">
            <v>SUMINISTRO, TRANSPORTE E INSTALACION CANAL EN LAMINA GALVANIZADA CAL .20 D/ 0.82 M. (SUMINISTRO E INSTALACIÓN CON WASH PRIMER + ESMALTE + ANCLAJE A MURO + SILICONA)</v>
          </cell>
          <cell r="I8541">
            <v>130262</v>
          </cell>
        </row>
        <row r="8610">
          <cell r="C8610" t="str">
            <v>SUMINISTRO TRANSPORTE, E INSTLACION DE TEJA DE BARRO PARA CUBIERTA TIPO COLONIAL. (INCLUYE TODOS LOS ELEMENTOS Y ACCESORIOS NECESARIOS PARA SU CORRECTA INSTALACION. ALMACENAMIENTO EN SITIO QUE DISPONGA EL INTERVENTOR. LOS MATERIALES QUE NO PUEDAN SER REUTILIZABLES A CRITERIO DE LA ENTIDAD CONTRATANTE ESTARAN A CARGO DEL CONTRATISTA PARA EL CARGUE, RETIRO Y DISPOSICION DE ESCOMBROS.)</v>
          </cell>
          <cell r="I8610">
            <v>57969</v>
          </cell>
        </row>
        <row r="9497">
          <cell r="C9497" t="str">
            <v>SUMINISTRO, TRANSPORTE E INSTALACIÓN PISO EN TABLA DE ALGARROBO 18X1,8 MM Y CUARTÓN DE CHANUL 8X4 CM CADA 35 CM SELLADO CON BARNIZ MARINO. INCLUYE PLATINA ANGULAR DE ACERO DE 1 1/12 X 1/8". INCLUYE PULIDA DE PISO CON LIJA</v>
          </cell>
          <cell r="I9497">
            <v>300529</v>
          </cell>
        </row>
        <row r="10334">
          <cell r="C10334" t="str">
            <v>SUMINISTRO, TRANSPORTE E INSTALACION PASAMANOS EN MADERA TIPO CEDRO 2,5 X 18 X 300 CM  (INCLUYE ACCESORIOS DE INSTALACIÓN)</v>
          </cell>
          <cell r="I10334">
            <v>54667</v>
          </cell>
        </row>
        <row r="10343">
          <cell r="C10343" t="str">
            <v>SUMINISTRO, TRANSPORTE E INSTALACION PUERTA DE MADERA, ENTAMBORADA</v>
          </cell>
          <cell r="I10343">
            <v>480530</v>
          </cell>
        </row>
        <row r="11005">
          <cell r="C11005" t="str">
            <v>SUMINISTRO, TRANSPORTE E INSTALACION ESTUCO Y VINILO 3 MANOS SOBRE MURO INTERIOR (INCLUYE ESTUCO, 1 MANO EN PINTURA TIPO 2  Y DOS MANOS EN PINTURA TIPO 1, FILOS Y DILATACIONES). COLOR SEGÚN DISEÑO POR M2</v>
          </cell>
          <cell r="I11005">
            <v>26214</v>
          </cell>
        </row>
        <row r="11118">
          <cell r="C11118" t="str">
            <v>SUMINISTRO, TRANSPORTE E INSTALACION ESTUCO Y PINTURA TIPO KORAZA O SIMILAR 3 MANOS FACHADAS (INCLUYE ESTUCO, 1 MANO EN PINTURA TIPO 2 Y DOS MANOS EN PINTURA TIPO KORAZA O SIMILAR, FILOS Y DILATACIONES). COLOR SEGÚN DISEÑO.</v>
          </cell>
          <cell r="I11118">
            <v>30324</v>
          </cell>
        </row>
        <row r="16304">
          <cell r="C16304" t="str">
            <v>DESMONTE DE CUBIERTA DE TECHO EN TEJA DE BARRO Y MADERA INCLUYE RETIRO</v>
          </cell>
          <cell r="I16304">
            <v>22001</v>
          </cell>
        </row>
        <row r="16350">
          <cell r="C16350" t="str">
            <v xml:space="preserve">DESMONTE DE VENTANERIA </v>
          </cell>
          <cell r="I16350">
            <v>17583</v>
          </cell>
        </row>
        <row r="16363">
          <cell r="C16363" t="str">
            <v>DESMONTE PUERTAS  (INCLUYE RETIRO)</v>
          </cell>
          <cell r="I16363">
            <v>42934</v>
          </cell>
        </row>
        <row r="16368">
          <cell r="C16368" t="str">
            <v xml:space="preserve">DESMONTE PISOS EN MADERA </v>
          </cell>
          <cell r="I16368">
            <v>16333</v>
          </cell>
        </row>
        <row r="16379">
          <cell r="C16379" t="str">
            <v xml:space="preserve">DESMONTE DE CANALES Y BAJANTES </v>
          </cell>
          <cell r="I16379">
            <v>5659</v>
          </cell>
        </row>
        <row r="16930">
          <cell r="I16930">
            <v>3763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.P.U"/>
    </sheetNames>
    <sheetDataSet>
      <sheetData sheetId="0"/>
      <sheetData sheetId="1">
        <row r="12032">
          <cell r="I12032">
            <v>3843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W42"/>
  <sheetViews>
    <sheetView tabSelected="1" zoomScale="98" zoomScaleNormal="98" workbookViewId="0">
      <pane xSplit="2" topLeftCell="C1" activePane="topRight" state="frozen"/>
      <selection pane="topRight" activeCell="B1" sqref="B1"/>
    </sheetView>
  </sheetViews>
  <sheetFormatPr baseColWidth="10" defaultColWidth="11.42578125" defaultRowHeight="15"/>
  <cols>
    <col min="1" max="1" width="1.42578125" customWidth="1"/>
    <col min="2" max="2" width="13.7109375" style="1" customWidth="1"/>
    <col min="3" max="3" width="53.42578125" customWidth="1"/>
    <col min="4" max="4" width="7.85546875" customWidth="1"/>
    <col min="5" max="5" width="13.42578125" style="2" customWidth="1"/>
    <col min="6" max="6" width="14.85546875" style="2" customWidth="1"/>
    <col min="7" max="7" width="16.7109375" style="2" customWidth="1"/>
    <col min="8" max="8" width="18.28515625" hidden="1" customWidth="1"/>
    <col min="9" max="9" width="11.42578125" hidden="1"/>
    <col min="10" max="10" width="17.140625" hidden="1" customWidth="1"/>
    <col min="11" max="11" width="16.85546875" hidden="1" customWidth="1"/>
    <col min="12" max="12" width="17.140625" hidden="1" customWidth="1"/>
    <col min="13" max="13" width="19.7109375" hidden="1" customWidth="1"/>
    <col min="14" max="14" width="18.85546875" hidden="1" customWidth="1"/>
    <col min="15" max="15" width="17.28515625" hidden="1" customWidth="1"/>
    <col min="16" max="16" width="20.28515625" hidden="1" customWidth="1"/>
    <col min="17" max="17" width="24.140625" hidden="1" customWidth="1"/>
    <col min="18" max="18" width="21.85546875" hidden="1" customWidth="1"/>
    <col min="19" max="19" width="11.42578125" hidden="1"/>
    <col min="20" max="20" width="21.28515625" hidden="1" customWidth="1"/>
    <col min="21" max="21" width="11.42578125" hidden="1"/>
    <col min="22" max="22" width="8.28515625" hidden="1" customWidth="1"/>
    <col min="23" max="23" width="15.5703125" customWidth="1"/>
    <col min="24" max="24" width="15.85546875" customWidth="1"/>
    <col min="27" max="27" width="15.85546875" customWidth="1"/>
  </cols>
  <sheetData>
    <row r="1" spans="2:22" ht="7.5" customHeight="1"/>
    <row r="2" spans="2:22" ht="14.25" customHeight="1">
      <c r="B2" s="292" t="s">
        <v>138</v>
      </c>
      <c r="C2" s="293"/>
      <c r="D2" s="293"/>
      <c r="E2" s="293"/>
      <c r="F2" s="293"/>
      <c r="G2" s="294"/>
    </row>
    <row r="3" spans="2:22" ht="23.25" customHeight="1">
      <c r="B3" s="295"/>
      <c r="C3" s="296"/>
      <c r="D3" s="296"/>
      <c r="E3" s="296"/>
      <c r="F3" s="296"/>
      <c r="G3" s="297"/>
    </row>
    <row r="4" spans="2:22" ht="25.5" customHeight="1">
      <c r="B4" s="298" t="s">
        <v>0</v>
      </c>
      <c r="C4" s="299"/>
      <c r="D4" s="300" t="s">
        <v>139</v>
      </c>
      <c r="E4" s="301"/>
      <c r="F4" s="301"/>
      <c r="G4" s="302"/>
    </row>
    <row r="5" spans="2:22" ht="90.75" customHeight="1">
      <c r="B5" s="298"/>
      <c r="C5" s="299"/>
      <c r="D5" s="303" t="s">
        <v>141</v>
      </c>
      <c r="E5" s="304"/>
      <c r="F5" s="304"/>
      <c r="G5" s="305"/>
    </row>
    <row r="6" spans="2:22" ht="14.25" customHeight="1" thickBot="1">
      <c r="B6" s="289" t="s">
        <v>1</v>
      </c>
      <c r="C6" s="290"/>
      <c r="D6" s="290"/>
      <c r="E6" s="290"/>
      <c r="F6" s="290"/>
      <c r="G6" s="291"/>
    </row>
    <row r="7" spans="2:22" ht="25.5" customHeight="1" thickBot="1">
      <c r="B7" s="186" t="s">
        <v>2</v>
      </c>
      <c r="C7" s="187" t="s">
        <v>3</v>
      </c>
      <c r="D7" s="187" t="s">
        <v>4</v>
      </c>
      <c r="E7" s="187" t="s">
        <v>5</v>
      </c>
      <c r="F7" s="188" t="s">
        <v>6</v>
      </c>
      <c r="G7" s="189" t="s">
        <v>7</v>
      </c>
      <c r="J7">
        <v>10</v>
      </c>
      <c r="K7">
        <v>11</v>
      </c>
      <c r="L7">
        <v>12</v>
      </c>
      <c r="M7">
        <v>13</v>
      </c>
      <c r="N7">
        <v>14</v>
      </c>
      <c r="O7">
        <v>15</v>
      </c>
      <c r="P7">
        <v>16</v>
      </c>
      <c r="Q7">
        <v>17</v>
      </c>
      <c r="R7">
        <v>18</v>
      </c>
    </row>
    <row r="8" spans="2:22" ht="15.75" customHeight="1">
      <c r="B8" s="233">
        <v>1</v>
      </c>
      <c r="C8" s="234" t="s">
        <v>119</v>
      </c>
      <c r="D8" s="235"/>
      <c r="E8" s="235"/>
      <c r="F8" s="236"/>
      <c r="G8" s="237">
        <f>G13+G11+G10+G9+G12</f>
        <v>9173198.9799999986</v>
      </c>
    </row>
    <row r="9" spans="2:22" ht="24.75" customHeight="1">
      <c r="B9" s="238">
        <v>1.2</v>
      </c>
      <c r="C9" s="256" t="str">
        <f>[1]A.P.U!$C$16363</f>
        <v>DESMONTE PUERTAS  (INCLUYE RETIRO)</v>
      </c>
      <c r="D9" s="212" t="s">
        <v>118</v>
      </c>
      <c r="E9" s="255">
        <v>14</v>
      </c>
      <c r="F9" s="240">
        <f>[1]A.P.U!$I$16363</f>
        <v>42934</v>
      </c>
      <c r="G9" s="241">
        <f>F9*E9</f>
        <v>601076</v>
      </c>
      <c r="H9" s="5"/>
      <c r="J9" s="6"/>
      <c r="K9" s="7"/>
      <c r="L9" s="8"/>
      <c r="M9" s="7"/>
      <c r="N9" s="8"/>
      <c r="O9" s="7"/>
      <c r="P9" s="8"/>
      <c r="Q9" s="7"/>
      <c r="R9" s="7"/>
      <c r="S9" s="9"/>
      <c r="T9" s="10"/>
      <c r="U9" s="9"/>
      <c r="V9" s="10"/>
    </row>
    <row r="10" spans="2:22" ht="24.75" customHeight="1">
      <c r="B10" s="238">
        <v>1.3</v>
      </c>
      <c r="C10" s="256" t="str">
        <f>[1]A.P.U!$C$16350</f>
        <v xml:space="preserve">DESMONTE DE VENTANERIA </v>
      </c>
      <c r="D10" s="239" t="s">
        <v>10</v>
      </c>
      <c r="E10" s="255">
        <f>1.6*7</f>
        <v>11.200000000000001</v>
      </c>
      <c r="F10" s="240">
        <f>[1]A.P.U!$I$16350</f>
        <v>17583</v>
      </c>
      <c r="G10" s="241">
        <f>F10*E10</f>
        <v>196929.6</v>
      </c>
      <c r="H10" s="5"/>
      <c r="J10" s="6"/>
      <c r="K10" s="7"/>
      <c r="L10" s="8"/>
      <c r="M10" s="7"/>
      <c r="N10" s="8"/>
      <c r="O10" s="7"/>
      <c r="P10" s="8"/>
      <c r="Q10" s="7"/>
      <c r="R10" s="7"/>
      <c r="S10" s="9"/>
      <c r="T10" s="10"/>
      <c r="U10" s="9"/>
      <c r="V10" s="10"/>
    </row>
    <row r="11" spans="2:22" ht="24.75" customHeight="1">
      <c r="B11" s="238">
        <v>1.4</v>
      </c>
      <c r="C11" s="256" t="str">
        <f>[1]A.P.U!$C$16379</f>
        <v xml:space="preserve">DESMONTE DE CANALES Y BAJANTES </v>
      </c>
      <c r="D11" s="239" t="s">
        <v>122</v>
      </c>
      <c r="E11" s="260">
        <f>E15+E17</f>
        <v>44.9</v>
      </c>
      <c r="F11" s="240">
        <f>[1]A.P.U!$I$16379</f>
        <v>5659</v>
      </c>
      <c r="G11" s="241">
        <f>F11*E11</f>
        <v>254089.1</v>
      </c>
      <c r="H11" s="5"/>
      <c r="J11" s="6"/>
      <c r="K11" s="7"/>
      <c r="L11" s="8"/>
      <c r="M11" s="7"/>
      <c r="N11" s="8"/>
      <c r="O11" s="7"/>
      <c r="P11" s="8"/>
      <c r="Q11" s="7"/>
      <c r="R11" s="7"/>
      <c r="S11" s="9"/>
      <c r="T11" s="10"/>
      <c r="U11" s="9"/>
      <c r="V11" s="10"/>
    </row>
    <row r="12" spans="2:22" ht="24.75" customHeight="1">
      <c r="B12" s="238">
        <v>1.5</v>
      </c>
      <c r="C12" s="256" t="str">
        <f>[1]A.P.U!$C$16368</f>
        <v xml:space="preserve">DESMONTE PISOS EN MADERA </v>
      </c>
      <c r="D12" s="239" t="s">
        <v>10</v>
      </c>
      <c r="E12" s="260">
        <v>159.44</v>
      </c>
      <c r="F12" s="240">
        <f>[1]A.P.U!$I$16368</f>
        <v>16333</v>
      </c>
      <c r="G12" s="241">
        <f>F12*E12</f>
        <v>2604133.52</v>
      </c>
      <c r="H12" s="5"/>
      <c r="J12" s="6"/>
      <c r="K12" s="7"/>
      <c r="L12" s="8"/>
      <c r="M12" s="7"/>
      <c r="N12" s="8"/>
      <c r="O12" s="7"/>
      <c r="P12" s="8"/>
      <c r="Q12" s="7"/>
      <c r="R12" s="7"/>
      <c r="S12" s="9"/>
      <c r="T12" s="10"/>
      <c r="U12" s="9"/>
      <c r="V12" s="10"/>
    </row>
    <row r="13" spans="2:22" ht="33.75" customHeight="1">
      <c r="B13" s="238">
        <v>1.6</v>
      </c>
      <c r="C13" s="254" t="str">
        <f>[1]A.P.U!$C$16304</f>
        <v>DESMONTE DE CUBIERTA DE TECHO EN TEJA DE BARRO Y MADERA INCLUYE RETIRO</v>
      </c>
      <c r="D13" s="239" t="s">
        <v>10</v>
      </c>
      <c r="E13" s="255">
        <f>250.76</f>
        <v>250.76</v>
      </c>
      <c r="F13" s="257">
        <f>[1]A.P.U!$I$16304</f>
        <v>22001</v>
      </c>
      <c r="G13" s="241">
        <f>F13*E13</f>
        <v>5516970.7599999998</v>
      </c>
      <c r="H13" s="5"/>
      <c r="J13" s="6"/>
      <c r="K13" s="7"/>
      <c r="L13" s="8"/>
      <c r="M13" s="7"/>
      <c r="N13" s="8"/>
      <c r="O13" s="7"/>
      <c r="P13" s="8"/>
      <c r="Q13" s="7"/>
      <c r="R13" s="7"/>
      <c r="S13" s="9"/>
      <c r="T13" s="10"/>
      <c r="U13" s="9"/>
      <c r="V13" s="10"/>
    </row>
    <row r="14" spans="2:22" ht="15" customHeight="1">
      <c r="B14" s="242">
        <v>2</v>
      </c>
      <c r="C14" s="234" t="s">
        <v>140</v>
      </c>
      <c r="D14" s="243"/>
      <c r="E14" s="244"/>
      <c r="F14" s="245"/>
      <c r="G14" s="246">
        <f>G15+G17+G18+G16</f>
        <v>24421456.439999998</v>
      </c>
      <c r="H14" s="5"/>
      <c r="J14" s="6"/>
      <c r="K14" s="7"/>
      <c r="L14" s="8"/>
      <c r="M14" s="7"/>
      <c r="N14" s="8"/>
      <c r="O14" s="7"/>
      <c r="P14" s="8"/>
      <c r="Q14" s="7"/>
      <c r="R14" s="7"/>
      <c r="S14" s="9"/>
      <c r="T14" s="10"/>
      <c r="U14" s="9"/>
      <c r="V14" s="10"/>
    </row>
    <row r="15" spans="2:22" ht="65.25" customHeight="1">
      <c r="B15" s="205">
        <v>2.1</v>
      </c>
      <c r="C15" s="204" t="str">
        <f>[1]A.P.U!$C$8541</f>
        <v>SUMINISTRO, TRANSPORTE E INSTALACION CANAL EN LAMINA GALVANIZADA CAL .20 D/ 0.82 M. (SUMINISTRO E INSTALACIÓN CON WASH PRIMER + ESMALTE + ANCLAJE A MURO + SILICONA)</v>
      </c>
      <c r="D15" s="239" t="s">
        <v>122</v>
      </c>
      <c r="E15" s="247">
        <v>22.7</v>
      </c>
      <c r="F15" s="248">
        <f>[1]A.P.U!$I$8541</f>
        <v>130262</v>
      </c>
      <c r="G15" s="249">
        <f>F15*E15</f>
        <v>2956947.4</v>
      </c>
      <c r="H15" s="5"/>
      <c r="J15" s="6"/>
      <c r="K15" s="7"/>
      <c r="L15" s="8"/>
      <c r="M15" s="7"/>
      <c r="N15" s="8"/>
      <c r="O15" s="7"/>
      <c r="P15" s="8"/>
      <c r="Q15" s="7"/>
      <c r="R15" s="7"/>
      <c r="S15" s="9"/>
      <c r="T15" s="10"/>
      <c r="U15" s="9"/>
      <c r="V15" s="10"/>
    </row>
    <row r="16" spans="2:22" ht="56.25" customHeight="1">
      <c r="B16" s="205">
        <v>2.2000000000000002</v>
      </c>
      <c r="C16" s="204" t="str">
        <f>[1]A.P.U!$C$2690</f>
        <v>SUMINISTRO, TRANSPORTE E INSTALACIÓN DE LISTÓN CHANUL DE MADERA PARA CUBIERTA DE 4 X 9 (SEGÚN DISEÑO)</v>
      </c>
      <c r="D16" s="239" t="s">
        <v>122</v>
      </c>
      <c r="E16" s="247">
        <v>126.8</v>
      </c>
      <c r="F16" s="248">
        <f>[1]A.P.U!$I$2690</f>
        <v>53980</v>
      </c>
      <c r="G16" s="249">
        <f>F16*E16</f>
        <v>6844664</v>
      </c>
      <c r="H16" s="5"/>
      <c r="J16" s="6"/>
      <c r="K16" s="7"/>
      <c r="L16" s="8"/>
      <c r="M16" s="7"/>
      <c r="N16" s="8"/>
      <c r="O16" s="7"/>
      <c r="P16" s="8"/>
      <c r="Q16" s="7"/>
      <c r="R16" s="7"/>
      <c r="S16" s="9"/>
      <c r="T16" s="10"/>
      <c r="U16" s="9"/>
      <c r="V16" s="10"/>
    </row>
    <row r="17" spans="2:22" ht="40.5" customHeight="1">
      <c r="B17" s="205">
        <v>2.2999999999999998</v>
      </c>
      <c r="C17" s="258" t="str">
        <f>[1]A.P.U!$C$879</f>
        <v>SUMINISTRO, TRANSPORTE E INSTALACION BAJANTE AGUAS LLUVIAS  PVC   4"   (INCLUYE CODO, UNION Y ACCESORIOS DE FIJACION)</v>
      </c>
      <c r="D17" s="239" t="s">
        <v>122</v>
      </c>
      <c r="E17" s="259">
        <v>22.2</v>
      </c>
      <c r="F17" s="248">
        <f>[1]A.P.U!$I$16930</f>
        <v>3763</v>
      </c>
      <c r="G17" s="249">
        <f>F17*E17</f>
        <v>83538.599999999991</v>
      </c>
      <c r="H17" s="5"/>
      <c r="J17" s="6"/>
      <c r="K17" s="7"/>
      <c r="L17" s="8"/>
      <c r="M17" s="7"/>
      <c r="N17" s="8"/>
      <c r="O17" s="7"/>
      <c r="P17" s="8"/>
      <c r="Q17" s="7"/>
      <c r="R17" s="7"/>
      <c r="S17" s="9"/>
      <c r="T17" s="10"/>
      <c r="U17" s="9"/>
      <c r="V17" s="10"/>
    </row>
    <row r="18" spans="2:22" ht="121.5" customHeight="1">
      <c r="B18" s="205">
        <v>2.4</v>
      </c>
      <c r="C18" s="204" t="str">
        <f>[1]A.P.U!$C$8610</f>
        <v>SUMINISTRO TRANSPORTE, E INSTLACION DE TEJA DE BARRO PARA CUBIERTA TIPO COLONIAL. (INCLUYE TODOS LOS ELEMENTOS Y ACCESORIOS NECESARIOS PARA SU CORRECTA INSTALACION. ALMACENAMIENTO EN SITIO QUE DISPONGA EL INTERVENTOR. LOS MATERIALES QUE NO PUEDAN SER REUTILIZABLES A CRITERIO DE LA ENTIDAD CONTRATANTE ESTARAN A CARGO DEL CONTRATISTA PARA EL CARGUE, RETIRO Y DISPOSICION DE ESCOMBROS.)</v>
      </c>
      <c r="D18" s="239" t="s">
        <v>10</v>
      </c>
      <c r="E18" s="255">
        <f>250.76</f>
        <v>250.76</v>
      </c>
      <c r="F18" s="248">
        <f>[1]A.P.U!$I$8610</f>
        <v>57969</v>
      </c>
      <c r="G18" s="249">
        <f>F18*E18</f>
        <v>14536306.439999999</v>
      </c>
      <c r="H18" s="5"/>
      <c r="J18" s="6"/>
      <c r="K18" s="7"/>
      <c r="L18" s="8"/>
      <c r="M18" s="7"/>
      <c r="N18" s="8"/>
      <c r="O18" s="7"/>
      <c r="P18" s="8"/>
      <c r="Q18" s="7"/>
      <c r="R18" s="7"/>
      <c r="S18" s="9"/>
      <c r="T18" s="10"/>
      <c r="U18" s="9"/>
      <c r="V18" s="10"/>
    </row>
    <row r="19" spans="2:22" ht="18" customHeight="1">
      <c r="B19" s="206">
        <v>3</v>
      </c>
      <c r="C19" s="207" t="s">
        <v>121</v>
      </c>
      <c r="D19" s="250"/>
      <c r="E19" s="251"/>
      <c r="F19" s="252"/>
      <c r="G19" s="253">
        <f>G20+G21+G23+G24+G22</f>
        <v>57583534.959999993</v>
      </c>
      <c r="H19" s="5"/>
      <c r="J19" s="6"/>
      <c r="K19" s="7"/>
      <c r="L19" s="8"/>
      <c r="M19" s="7"/>
      <c r="N19" s="8"/>
      <c r="O19" s="7"/>
      <c r="P19" s="8"/>
      <c r="Q19" s="7"/>
      <c r="R19" s="7"/>
      <c r="S19" s="9"/>
      <c r="T19" s="10"/>
      <c r="U19" s="9"/>
      <c r="V19" s="10"/>
    </row>
    <row r="20" spans="2:22" ht="45.75" customHeight="1">
      <c r="B20" s="205">
        <v>3.1</v>
      </c>
      <c r="C20" s="210" t="str">
        <f>[1]A.P.U!$C$10334</f>
        <v>SUMINISTRO, TRANSPORTE E INSTALACION PASAMANOS EN MADERA TIPO CEDRO 2,5 X 18 X 300 CM  (INCLUYE ACCESORIOS DE INSTALACIÓN)</v>
      </c>
      <c r="D20" s="232" t="s">
        <v>122</v>
      </c>
      <c r="E20" s="261">
        <v>31.2</v>
      </c>
      <c r="F20" s="262">
        <f>[1]A.P.U!$I$10334</f>
        <v>54667</v>
      </c>
      <c r="G20" s="211">
        <f>F20*E20</f>
        <v>1705610.4</v>
      </c>
      <c r="H20" s="5"/>
      <c r="J20" s="6"/>
      <c r="K20" s="7"/>
      <c r="L20" s="8"/>
      <c r="M20" s="7"/>
      <c r="N20" s="8"/>
      <c r="O20" s="7"/>
      <c r="P20" s="8"/>
      <c r="Q20" s="7"/>
      <c r="R20" s="7"/>
      <c r="S20" s="9"/>
      <c r="T20" s="10"/>
      <c r="U20" s="9"/>
      <c r="V20" s="10"/>
    </row>
    <row r="21" spans="2:22" ht="34.5" customHeight="1">
      <c r="B21" s="205">
        <v>3.2</v>
      </c>
      <c r="C21" s="210" t="str">
        <f>[1]A.P.U!$C$10343</f>
        <v>SUMINISTRO, TRANSPORTE E INSTALACION PUERTA DE MADERA, ENTAMBORADA</v>
      </c>
      <c r="D21" s="193" t="s">
        <v>10</v>
      </c>
      <c r="E21" s="263">
        <v>31.5</v>
      </c>
      <c r="F21" s="264">
        <f>[1]A.P.U!$I$10343</f>
        <v>480530</v>
      </c>
      <c r="G21" s="211">
        <f>F21*E21</f>
        <v>15136695</v>
      </c>
      <c r="H21" s="5"/>
      <c r="J21" s="6"/>
      <c r="K21" s="7"/>
      <c r="L21" s="8"/>
      <c r="M21" s="7"/>
      <c r="N21" s="8"/>
      <c r="O21" s="7"/>
      <c r="P21" s="8"/>
      <c r="Q21" s="7"/>
      <c r="R21" s="7"/>
      <c r="S21" s="9"/>
      <c r="T21" s="10"/>
      <c r="U21" s="9"/>
      <c r="V21" s="10"/>
    </row>
    <row r="22" spans="2:22" ht="83.25" customHeight="1">
      <c r="B22" s="205">
        <v>3.3</v>
      </c>
      <c r="C22" s="210" t="str">
        <f>[1]A.P.U!$C$9497</f>
        <v>SUMINISTRO, TRANSPORTE E INSTALACIÓN PISO EN TABLA DE ALGARROBO 18X1,8 MM Y CUARTÓN DE CHANUL 8X4 CM CADA 35 CM SELLADO CON BARNIZ MARINO. INCLUYE PLATINA ANGULAR DE ACERO DE 1 1/12 X 1/8". INCLUYE PULIDA DE PISO CON LIJA</v>
      </c>
      <c r="D22" s="193" t="s">
        <v>10</v>
      </c>
      <c r="E22" s="263">
        <v>104.44</v>
      </c>
      <c r="F22" s="264">
        <f>[1]A.P.U!$I$9497</f>
        <v>300529</v>
      </c>
      <c r="G22" s="211">
        <f>F22*E22</f>
        <v>31387248.759999998</v>
      </c>
      <c r="H22" s="5"/>
      <c r="J22" s="6"/>
      <c r="K22" s="7"/>
      <c r="L22" s="8"/>
      <c r="M22" s="7"/>
      <c r="N22" s="8"/>
      <c r="O22" s="7"/>
      <c r="P22" s="8"/>
      <c r="Q22" s="7"/>
      <c r="R22" s="7"/>
      <c r="S22" s="9"/>
      <c r="T22" s="10"/>
      <c r="U22" s="9"/>
      <c r="V22" s="10"/>
    </row>
    <row r="23" spans="2:22" ht="90" customHeight="1">
      <c r="B23" s="196">
        <v>3.4</v>
      </c>
      <c r="C23" s="210" t="str">
        <f>[1]A.P.U!$C$11118</f>
        <v>SUMINISTRO, TRANSPORTE E INSTALACION ESTUCO Y PINTURA TIPO KORAZA O SIMILAR 3 MANOS FACHADAS (INCLUYE ESTUCO, 1 MANO EN PINTURA TIPO 2 Y DOS MANOS EN PINTURA TIPO KORAZA O SIMILAR, FILOS Y DILATACIONES). COLOR SEGÚN DISEÑO.</v>
      </c>
      <c r="D23" s="193" t="s">
        <v>10</v>
      </c>
      <c r="E23" s="263">
        <f>84.2+29.85</f>
        <v>114.05000000000001</v>
      </c>
      <c r="F23" s="208">
        <f>[1]A.P.U!$I$11118</f>
        <v>30324</v>
      </c>
      <c r="G23" s="211">
        <f>F23*E23</f>
        <v>3458452.2</v>
      </c>
      <c r="H23" s="5"/>
      <c r="J23" s="6"/>
      <c r="K23" s="7"/>
      <c r="L23" s="8"/>
      <c r="M23" s="7"/>
      <c r="N23" s="8"/>
      <c r="O23" s="7"/>
      <c r="P23" s="8"/>
      <c r="Q23" s="7"/>
      <c r="R23" s="7"/>
      <c r="S23" s="9"/>
      <c r="T23" s="10"/>
      <c r="U23" s="9"/>
      <c r="V23" s="10"/>
    </row>
    <row r="24" spans="2:22" ht="79.5" customHeight="1">
      <c r="B24" s="196">
        <v>3.5</v>
      </c>
      <c r="C24" s="210" t="str">
        <f>[1]A.P.U!$C$11005</f>
        <v>SUMINISTRO, TRANSPORTE E INSTALACION ESTUCO Y VINILO 3 MANOS SOBRE MURO INTERIOR (INCLUYE ESTUCO, 1 MANO EN PINTURA TIPO 2  Y DOS MANOS EN PINTURA TIPO 1, FILOS Y DILATACIONES). COLOR SEGÚN DISEÑO POR M2</v>
      </c>
      <c r="D24" s="193" t="s">
        <v>10</v>
      </c>
      <c r="E24" s="263">
        <v>224.9</v>
      </c>
      <c r="F24" s="209">
        <f>[1]A.P.U!$I$11005</f>
        <v>26214</v>
      </c>
      <c r="G24" s="211">
        <f>F24*E24</f>
        <v>5895528.6000000006</v>
      </c>
      <c r="H24" s="5"/>
      <c r="J24" s="6"/>
      <c r="K24" s="7"/>
      <c r="L24" s="8"/>
      <c r="M24" s="7"/>
      <c r="N24" s="8"/>
      <c r="O24" s="7"/>
      <c r="P24" s="8"/>
      <c r="Q24" s="7"/>
      <c r="R24" s="7"/>
      <c r="S24" s="9"/>
      <c r="T24" s="10"/>
      <c r="U24" s="9"/>
      <c r="V24" s="10"/>
    </row>
    <row r="25" spans="2:22" ht="15" customHeight="1">
      <c r="B25" s="198">
        <v>4</v>
      </c>
      <c r="C25" s="199" t="s">
        <v>142</v>
      </c>
      <c r="D25" s="200"/>
      <c r="E25" s="201"/>
      <c r="F25" s="202"/>
      <c r="G25" s="203">
        <f>G27+G26+G28+G29+G30+G31+G32+G33</f>
        <v>10715726</v>
      </c>
      <c r="H25" s="5"/>
      <c r="J25" s="6"/>
      <c r="K25" s="7"/>
      <c r="L25" s="8"/>
      <c r="M25" s="7"/>
      <c r="N25" s="8"/>
      <c r="O25" s="7"/>
      <c r="P25" s="8"/>
      <c r="Q25" s="7"/>
      <c r="R25" s="7"/>
      <c r="S25" s="9"/>
      <c r="T25" s="10"/>
      <c r="U25" s="9"/>
      <c r="V25" s="10"/>
    </row>
    <row r="26" spans="2:22" ht="42.75" customHeight="1">
      <c r="B26" s="196">
        <v>4.0999999999999996</v>
      </c>
      <c r="C26" s="268" t="str">
        <f>[1]A.P.U!$C$7127</f>
        <v>SUMINISTRO E INSTALACIÓN SALIDA DE ILUMINACIÓN EN TUBERÍA CONDUIT EMT1/2", CABLE 12 AWG</v>
      </c>
      <c r="D26" s="193" t="s">
        <v>118</v>
      </c>
      <c r="E26" s="266">
        <v>1</v>
      </c>
      <c r="F26" s="267">
        <f>[1]A.P.U!$I$7116</f>
        <v>143608</v>
      </c>
      <c r="G26" s="211">
        <f>F26*E26</f>
        <v>143608</v>
      </c>
      <c r="H26" s="5"/>
      <c r="J26" s="6"/>
      <c r="K26" s="7"/>
      <c r="L26" s="8"/>
      <c r="M26" s="7"/>
      <c r="N26" s="8"/>
      <c r="O26" s="7"/>
      <c r="P26" s="8"/>
      <c r="Q26" s="7"/>
      <c r="R26" s="7"/>
      <c r="S26" s="9"/>
      <c r="T26" s="10"/>
      <c r="U26" s="9"/>
      <c r="V26" s="10"/>
    </row>
    <row r="27" spans="2:22" ht="66" customHeight="1">
      <c r="B27" s="265">
        <v>4.2</v>
      </c>
      <c r="C27" s="268" t="str">
        <f>[1]A.P.U!$C$6353</f>
        <v>SUMINISTRO, TRANSPORTE E INSTALACION SUMINISTRO E INSTALACIÓN DE LUMINARIA DE EMPOTRAR TIPO BALA PANEL LED REDONDO, 14W BLANCO OPAL. 1200lm . INCLUYE DRIVER SC</v>
      </c>
      <c r="D27" s="193" t="s">
        <v>118</v>
      </c>
      <c r="E27" s="266">
        <v>22</v>
      </c>
      <c r="F27" s="267">
        <f>[1]A.P.U!$I$6353</f>
        <v>313217</v>
      </c>
      <c r="G27" s="211">
        <f>F27*E27</f>
        <v>6890774</v>
      </c>
      <c r="H27" s="5"/>
      <c r="J27" s="6"/>
      <c r="K27" s="7"/>
      <c r="L27" s="8"/>
      <c r="M27" s="7"/>
      <c r="N27" s="8"/>
      <c r="O27" s="7"/>
      <c r="P27" s="8"/>
      <c r="Q27" s="7"/>
      <c r="R27" s="7"/>
      <c r="S27" s="9"/>
      <c r="T27" s="10"/>
      <c r="U27" s="9"/>
      <c r="V27" s="10"/>
    </row>
    <row r="28" spans="2:22" ht="34.5" customHeight="1">
      <c r="B28" s="265">
        <v>4.3</v>
      </c>
      <c r="C28" s="210" t="s">
        <v>223</v>
      </c>
      <c r="D28" s="212" t="s">
        <v>118</v>
      </c>
      <c r="E28" s="270">
        <v>24</v>
      </c>
      <c r="F28" s="208">
        <v>22165.5</v>
      </c>
      <c r="G28" s="211">
        <f t="shared" ref="G28:G33" si="0">F28*E28</f>
        <v>531972</v>
      </c>
      <c r="H28" s="5"/>
      <c r="J28" s="6"/>
      <c r="K28" s="7"/>
      <c r="L28" s="8"/>
      <c r="M28" s="7"/>
      <c r="N28" s="8"/>
      <c r="O28" s="7"/>
      <c r="P28" s="8"/>
      <c r="Q28" s="7"/>
      <c r="R28" s="7"/>
      <c r="S28" s="9"/>
      <c r="T28" s="10"/>
      <c r="U28" s="9"/>
      <c r="V28" s="10"/>
    </row>
    <row r="29" spans="2:22" ht="32.25" customHeight="1">
      <c r="B29" s="265">
        <v>4.4000000000000004</v>
      </c>
      <c r="C29" s="210" t="s">
        <v>224</v>
      </c>
      <c r="D29" s="212" t="s">
        <v>118</v>
      </c>
      <c r="E29" s="270">
        <v>18</v>
      </c>
      <c r="F29" s="208">
        <v>86850</v>
      </c>
      <c r="G29" s="211">
        <f t="shared" si="0"/>
        <v>1563300</v>
      </c>
      <c r="H29" s="5"/>
      <c r="J29" s="6"/>
      <c r="K29" s="7"/>
      <c r="L29" s="8"/>
      <c r="M29" s="7"/>
      <c r="N29" s="8"/>
      <c r="O29" s="7"/>
      <c r="P29" s="8"/>
      <c r="Q29" s="7"/>
      <c r="R29" s="7"/>
      <c r="S29" s="9"/>
      <c r="T29" s="10"/>
      <c r="U29" s="9"/>
      <c r="V29" s="10"/>
    </row>
    <row r="30" spans="2:22" ht="32.25" customHeight="1">
      <c r="B30" s="265">
        <v>4.5</v>
      </c>
      <c r="C30" s="210" t="s">
        <v>225</v>
      </c>
      <c r="D30" s="212" t="s">
        <v>118</v>
      </c>
      <c r="E30" s="270">
        <v>12</v>
      </c>
      <c r="F30" s="208">
        <v>12150</v>
      </c>
      <c r="G30" s="211">
        <f t="shared" si="0"/>
        <v>145800</v>
      </c>
      <c r="H30" s="5"/>
      <c r="J30" s="6"/>
      <c r="K30" s="7"/>
      <c r="L30" s="8"/>
      <c r="M30" s="7"/>
      <c r="N30" s="8"/>
      <c r="O30" s="7"/>
      <c r="P30" s="8"/>
      <c r="Q30" s="7"/>
      <c r="R30" s="7"/>
      <c r="S30" s="9"/>
      <c r="T30" s="10"/>
      <c r="U30" s="9"/>
      <c r="V30" s="10"/>
    </row>
    <row r="31" spans="2:22" ht="29.25" customHeight="1">
      <c r="B31" s="265">
        <v>4.5999999999999996</v>
      </c>
      <c r="C31" s="210" t="s">
        <v>226</v>
      </c>
      <c r="D31" s="212" t="s">
        <v>118</v>
      </c>
      <c r="E31" s="270">
        <v>2</v>
      </c>
      <c r="F31" s="209">
        <v>31350</v>
      </c>
      <c r="G31" s="211">
        <f t="shared" si="0"/>
        <v>62700</v>
      </c>
      <c r="H31" s="5"/>
      <c r="J31" s="6"/>
      <c r="K31" s="7"/>
      <c r="L31" s="8"/>
      <c r="M31" s="7"/>
      <c r="N31" s="8"/>
      <c r="O31" s="7"/>
      <c r="P31" s="8"/>
      <c r="Q31" s="7"/>
      <c r="R31" s="7"/>
      <c r="S31" s="9"/>
      <c r="T31" s="10"/>
      <c r="U31" s="9"/>
      <c r="V31" s="10"/>
    </row>
    <row r="32" spans="2:22" ht="35.25" customHeight="1">
      <c r="B32" s="265">
        <v>4.7</v>
      </c>
      <c r="C32" s="210" t="s">
        <v>227</v>
      </c>
      <c r="D32" s="212" t="s">
        <v>122</v>
      </c>
      <c r="E32" s="270">
        <v>50</v>
      </c>
      <c r="F32" s="208">
        <v>21104.440000000002</v>
      </c>
      <c r="G32" s="211">
        <f t="shared" si="0"/>
        <v>1055222</v>
      </c>
      <c r="H32" s="5"/>
      <c r="J32" s="6"/>
      <c r="K32" s="7"/>
      <c r="L32" s="8"/>
      <c r="M32" s="7"/>
      <c r="N32" s="8"/>
      <c r="O32" s="7"/>
      <c r="P32" s="8"/>
      <c r="Q32" s="7"/>
      <c r="R32" s="7"/>
      <c r="S32" s="9"/>
      <c r="T32" s="10"/>
      <c r="U32" s="9"/>
      <c r="V32" s="10"/>
    </row>
    <row r="33" spans="2:23" ht="32.25" customHeight="1">
      <c r="B33" s="265">
        <v>4.8</v>
      </c>
      <c r="C33" s="210" t="s">
        <v>228</v>
      </c>
      <c r="D33" s="212" t="s">
        <v>118</v>
      </c>
      <c r="E33" s="270">
        <v>1</v>
      </c>
      <c r="F33" s="209">
        <v>322350</v>
      </c>
      <c r="G33" s="211">
        <f t="shared" si="0"/>
        <v>322350</v>
      </c>
      <c r="H33" s="5"/>
      <c r="J33" s="6"/>
      <c r="K33" s="7"/>
      <c r="L33" s="8"/>
      <c r="M33" s="7"/>
      <c r="N33" s="8"/>
      <c r="O33" s="7"/>
      <c r="P33" s="8"/>
      <c r="Q33" s="7"/>
      <c r="R33" s="7"/>
      <c r="S33" s="9"/>
      <c r="T33" s="10"/>
      <c r="U33" s="9"/>
      <c r="V33" s="10"/>
    </row>
    <row r="34" spans="2:23" ht="15" customHeight="1">
      <c r="B34" s="198">
        <v>5</v>
      </c>
      <c r="C34" s="199" t="s">
        <v>12</v>
      </c>
      <c r="D34" s="200"/>
      <c r="E34" s="201"/>
      <c r="F34" s="202"/>
      <c r="G34" s="203">
        <f>G35</f>
        <v>327308.30999999994</v>
      </c>
      <c r="H34" s="5"/>
      <c r="J34" s="6"/>
      <c r="K34" s="7"/>
      <c r="L34" s="8"/>
      <c r="M34" s="7"/>
      <c r="N34" s="8"/>
      <c r="O34" s="7"/>
      <c r="P34" s="8"/>
      <c r="Q34" s="7"/>
      <c r="R34" s="7"/>
      <c r="S34" s="9"/>
      <c r="T34" s="10"/>
      <c r="U34" s="9"/>
      <c r="V34" s="10"/>
    </row>
    <row r="35" spans="2:23" ht="17.25" customHeight="1">
      <c r="B35" s="190">
        <v>5.0999999999999996</v>
      </c>
      <c r="C35" s="204" t="s">
        <v>120</v>
      </c>
      <c r="D35" s="193" t="s">
        <v>10</v>
      </c>
      <c r="E35" s="197">
        <f>(12.5+12.5+8.4)*2.55</f>
        <v>85.169999999999987</v>
      </c>
      <c r="F35" s="191">
        <f>[2]A.P.U!$I$12032</f>
        <v>3843</v>
      </c>
      <c r="G35" s="192">
        <f>F35*E35</f>
        <v>327308.30999999994</v>
      </c>
      <c r="H35" s="5"/>
      <c r="J35" s="6"/>
      <c r="K35" s="7"/>
      <c r="L35" s="8"/>
      <c r="M35" s="7"/>
      <c r="N35" s="8"/>
      <c r="O35" s="7"/>
      <c r="P35" s="8"/>
      <c r="Q35" s="7"/>
      <c r="R35" s="7"/>
      <c r="S35" s="9"/>
      <c r="T35" s="10"/>
      <c r="U35" s="9"/>
      <c r="V35" s="10"/>
    </row>
    <row r="36" spans="2:23">
      <c r="B36" s="12"/>
      <c r="C36" s="13"/>
      <c r="D36" s="282" t="s">
        <v>14</v>
      </c>
      <c r="E36" s="283"/>
      <c r="F36" s="284"/>
      <c r="G36" s="14">
        <f>G8+G14+G34+G19+G25</f>
        <v>102221224.69</v>
      </c>
      <c r="H36" s="15"/>
      <c r="T36" s="10"/>
      <c r="W36" s="16"/>
    </row>
    <row r="37" spans="2:23">
      <c r="B37" s="12"/>
      <c r="C37" s="13"/>
      <c r="D37" s="285" t="s">
        <v>15</v>
      </c>
      <c r="E37" s="286"/>
      <c r="F37" s="195">
        <f>ROUND('ANÁLISIS AIU '!H32,4)</f>
        <v>0.2702</v>
      </c>
      <c r="G37" s="17">
        <f>G36*F37</f>
        <v>27620174.911238</v>
      </c>
    </row>
    <row r="38" spans="2:23">
      <c r="B38" s="18"/>
      <c r="C38" s="19"/>
      <c r="D38" s="287" t="s">
        <v>16</v>
      </c>
      <c r="E38" s="288"/>
      <c r="F38" s="20">
        <f>+'ANÁLISIS AIU '!H33</f>
        <v>0</v>
      </c>
      <c r="G38" s="17">
        <f>+'ANÁLISIS AIU '!I33</f>
        <v>0</v>
      </c>
    </row>
    <row r="39" spans="2:23">
      <c r="B39" s="21" t="s">
        <v>111</v>
      </c>
      <c r="C39" s="22"/>
      <c r="D39" s="287" t="s">
        <v>19</v>
      </c>
      <c r="E39" s="288"/>
      <c r="F39" s="20">
        <f>'ANÁLISIS AIU '!H34</f>
        <v>0.05</v>
      </c>
      <c r="G39" s="17">
        <f>G36*F39</f>
        <v>5111061.2345000003</v>
      </c>
    </row>
    <row r="40" spans="2:23">
      <c r="B40" s="23" t="s">
        <v>112</v>
      </c>
      <c r="C40" s="24"/>
      <c r="D40" s="282" t="s">
        <v>21</v>
      </c>
      <c r="E40" s="283"/>
      <c r="F40" s="284"/>
      <c r="G40" s="14">
        <f>G36+G37+G39</f>
        <v>134952460.835738</v>
      </c>
      <c r="H40" s="25"/>
    </row>
    <row r="41" spans="2:23">
      <c r="B41" s="23" t="s">
        <v>113</v>
      </c>
      <c r="C41" s="13"/>
      <c r="F41" s="27"/>
      <c r="H41" s="25"/>
    </row>
    <row r="42" spans="2:23">
      <c r="B42" s="12"/>
      <c r="C42" s="13"/>
      <c r="F42" s="27"/>
      <c r="H42" s="26"/>
    </row>
  </sheetData>
  <mergeCells count="11">
    <mergeCell ref="B6:G6"/>
    <mergeCell ref="B2:G3"/>
    <mergeCell ref="B4:C4"/>
    <mergeCell ref="D4:G4"/>
    <mergeCell ref="B5:C5"/>
    <mergeCell ref="D5:G5"/>
    <mergeCell ref="D40:F40"/>
    <mergeCell ref="D36:F36"/>
    <mergeCell ref="D37:E37"/>
    <mergeCell ref="D38:E38"/>
    <mergeCell ref="D39:E39"/>
  </mergeCells>
  <phoneticPr fontId="38" type="noConversion"/>
  <hyperlinks>
    <hyperlink ref="D37" location="'ANALISIS DEL A,I,U  '!A1" display="ADMINISTRACION:"/>
  </hyperlinks>
  <pageMargins left="0.7" right="0.7" top="0.75" bottom="0.75" header="0.511811023622047" footer="0.511811023622047"/>
  <pageSetup scale="4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U48"/>
  <sheetViews>
    <sheetView showGridLines="0" zoomScaleNormal="100" workbookViewId="0">
      <selection activeCell="H8" sqref="H8"/>
    </sheetView>
  </sheetViews>
  <sheetFormatPr baseColWidth="10" defaultColWidth="11.42578125" defaultRowHeight="12"/>
  <cols>
    <col min="1" max="1" width="2.42578125" style="28" customWidth="1"/>
    <col min="2" max="2" width="43.140625" style="28" customWidth="1"/>
    <col min="3" max="3" width="25.140625" style="28" customWidth="1"/>
    <col min="4" max="5" width="14.42578125" style="28" customWidth="1"/>
    <col min="6" max="7" width="17.5703125" style="28" customWidth="1"/>
    <col min="8" max="8" width="19.140625" style="28" customWidth="1"/>
    <col min="9" max="18" width="18.42578125" style="28" customWidth="1"/>
    <col min="19" max="19" width="2" style="28" customWidth="1"/>
    <col min="20" max="20" width="15.140625" style="28" customWidth="1"/>
    <col min="21" max="16384" width="11.42578125" style="28"/>
  </cols>
  <sheetData>
    <row r="1" spans="2:21" ht="12.75" thickBot="1"/>
    <row r="2" spans="2:21" ht="18" customHeight="1" thickBot="1">
      <c r="B2" s="311" t="s">
        <v>0</v>
      </c>
      <c r="C2" s="311"/>
      <c r="D2" s="29"/>
      <c r="E2" s="29"/>
      <c r="F2" s="29"/>
      <c r="G2" s="29"/>
      <c r="H2" s="32"/>
      <c r="I2" s="32"/>
      <c r="J2" s="32"/>
      <c r="K2" s="32"/>
      <c r="L2" s="32"/>
      <c r="M2" s="32"/>
      <c r="N2" s="32"/>
      <c r="O2" s="32"/>
    </row>
    <row r="3" spans="2:21" ht="36.75" customHeight="1" thickBot="1">
      <c r="B3" s="312" t="s">
        <v>22</v>
      </c>
      <c r="C3" s="312"/>
      <c r="D3" s="30"/>
      <c r="E3" s="30"/>
      <c r="F3" s="30"/>
      <c r="G3" s="30"/>
      <c r="I3" s="32"/>
      <c r="J3" s="32"/>
      <c r="K3" s="32"/>
      <c r="L3" s="32"/>
      <c r="M3" s="32"/>
      <c r="N3" s="32"/>
      <c r="O3" s="32"/>
      <c r="P3" s="32"/>
    </row>
    <row r="4" spans="2:21" ht="18" customHeight="1" thickBot="1">
      <c r="B4" s="316" t="s">
        <v>23</v>
      </c>
      <c r="C4" s="317"/>
      <c r="D4" s="317"/>
      <c r="E4" s="317"/>
      <c r="F4" s="317"/>
      <c r="G4" s="318"/>
    </row>
    <row r="5" spans="2:21" ht="12.75" customHeight="1" thickBot="1">
      <c r="B5" s="313" t="s">
        <v>24</v>
      </c>
      <c r="C5" s="314" t="s">
        <v>25</v>
      </c>
      <c r="D5" s="180">
        <v>1</v>
      </c>
      <c r="E5" s="31">
        <v>2</v>
      </c>
      <c r="F5" s="31">
        <v>3</v>
      </c>
      <c r="G5" s="31">
        <v>4</v>
      </c>
      <c r="I5" s="44"/>
      <c r="J5" s="44"/>
      <c r="K5" s="44"/>
      <c r="L5" s="44"/>
      <c r="M5" s="44"/>
      <c r="N5" s="44"/>
      <c r="O5" s="44"/>
      <c r="P5" s="44"/>
    </row>
    <row r="6" spans="2:21" ht="24" customHeight="1" thickBot="1">
      <c r="B6" s="313"/>
      <c r="C6" s="314"/>
      <c r="D6" s="181"/>
      <c r="E6" s="32"/>
      <c r="F6" s="32"/>
      <c r="G6" s="315" t="s">
        <v>26</v>
      </c>
      <c r="I6" s="44"/>
      <c r="J6" s="44"/>
      <c r="K6" s="44"/>
      <c r="L6" s="44"/>
      <c r="M6" s="44"/>
      <c r="N6" s="44"/>
      <c r="O6" s="44"/>
      <c r="P6" s="44"/>
    </row>
    <row r="7" spans="2:21" ht="33.75" customHeight="1" thickBot="1">
      <c r="B7" s="313"/>
      <c r="C7" s="314"/>
      <c r="D7" s="181"/>
      <c r="E7" s="32"/>
      <c r="F7" s="32"/>
      <c r="G7" s="315"/>
      <c r="I7" s="44"/>
      <c r="J7" s="44"/>
      <c r="K7" s="44"/>
      <c r="L7" s="44"/>
      <c r="M7" s="44"/>
      <c r="N7" s="44"/>
      <c r="O7" s="44"/>
      <c r="P7" s="44"/>
    </row>
    <row r="8" spans="2:21" ht="15.75" customHeight="1" thickBot="1">
      <c r="B8" s="306" t="s">
        <v>115</v>
      </c>
      <c r="C8" s="308"/>
      <c r="D8" s="182"/>
      <c r="E8" s="182"/>
      <c r="F8" s="182"/>
      <c r="G8" s="33"/>
      <c r="I8" s="44"/>
      <c r="J8" s="44"/>
      <c r="K8" s="44"/>
      <c r="L8" s="44"/>
      <c r="M8" s="44"/>
      <c r="N8" s="44"/>
      <c r="O8" s="44"/>
      <c r="P8" s="44"/>
    </row>
    <row r="9" spans="2:21" ht="15.75" customHeight="1" thickBot="1">
      <c r="B9" s="306"/>
      <c r="C9" s="309"/>
      <c r="D9" s="183"/>
      <c r="E9" s="183"/>
      <c r="F9" s="183"/>
      <c r="G9" s="34"/>
      <c r="I9" s="44"/>
      <c r="J9" s="44"/>
      <c r="K9" s="44"/>
      <c r="L9" s="44"/>
      <c r="M9" s="44"/>
      <c r="N9" s="44"/>
      <c r="O9" s="44"/>
      <c r="P9" s="44"/>
      <c r="S9" s="35"/>
    </row>
    <row r="10" spans="2:21" ht="15.75" customHeight="1" thickBot="1">
      <c r="B10" s="306" t="s">
        <v>116</v>
      </c>
      <c r="C10" s="307" t="e">
        <f>'PPTO SINT'!#REF!</f>
        <v>#REF!</v>
      </c>
      <c r="D10" s="185"/>
      <c r="E10" s="185"/>
      <c r="F10" s="185"/>
      <c r="G10" s="36"/>
      <c r="I10" s="44"/>
      <c r="J10" s="44"/>
      <c r="K10" s="44"/>
      <c r="L10" s="44"/>
      <c r="M10" s="44"/>
      <c r="N10" s="44"/>
      <c r="O10" s="44"/>
      <c r="P10" s="44"/>
      <c r="S10" s="35"/>
    </row>
    <row r="11" spans="2:21" ht="12.75" customHeight="1" thickBot="1">
      <c r="B11" s="306"/>
      <c r="C11" s="307"/>
      <c r="D11" s="184"/>
      <c r="E11" s="184"/>
      <c r="F11" s="184"/>
      <c r="G11" s="34"/>
      <c r="I11" s="44"/>
      <c r="J11" s="44"/>
      <c r="K11" s="44"/>
      <c r="L11" s="44"/>
      <c r="M11" s="44"/>
      <c r="N11" s="44"/>
      <c r="O11" s="44"/>
      <c r="P11" s="44"/>
      <c r="S11" s="35"/>
      <c r="U11" s="35"/>
    </row>
    <row r="12" spans="2:21" ht="13.5" customHeight="1" thickBot="1">
      <c r="B12" s="37"/>
      <c r="C12" s="310">
        <f>'PPTO SINT'!G40</f>
        <v>134952460.835738</v>
      </c>
      <c r="D12" s="38">
        <f>SUM(D8:D11)</f>
        <v>0</v>
      </c>
      <c r="E12" s="38"/>
      <c r="F12" s="38">
        <f>SUM(F8:F11)</f>
        <v>0</v>
      </c>
      <c r="G12" s="39"/>
      <c r="J12" s="44"/>
      <c r="K12" s="44"/>
      <c r="L12" s="44"/>
      <c r="M12" s="44"/>
      <c r="N12" s="44"/>
      <c r="O12" s="44"/>
      <c r="P12" s="44"/>
    </row>
    <row r="13" spans="2:21" ht="26.25" customHeight="1" thickBot="1">
      <c r="B13" s="40"/>
      <c r="C13" s="310"/>
      <c r="D13" s="41">
        <f>+D12</f>
        <v>0</v>
      </c>
      <c r="E13" s="41"/>
      <c r="F13" s="41">
        <f>+F12+D13</f>
        <v>0</v>
      </c>
      <c r="G13" s="42"/>
      <c r="H13" s="44"/>
      <c r="I13" s="44"/>
      <c r="J13" s="44"/>
      <c r="K13" s="44"/>
      <c r="L13" s="44"/>
      <c r="M13" s="44"/>
      <c r="N13" s="44"/>
      <c r="O13" s="44"/>
      <c r="P13" s="44"/>
      <c r="Q13" s="44"/>
    </row>
    <row r="14" spans="2:21">
      <c r="B14" s="43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</row>
    <row r="15" spans="2:21">
      <c r="B15" s="43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</row>
    <row r="16" spans="2:21">
      <c r="B16" s="43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</row>
    <row r="17" spans="2:19">
      <c r="B17" s="43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</row>
    <row r="18" spans="2:19" ht="12.75">
      <c r="B18" s="43"/>
      <c r="C18" s="21" t="s">
        <v>111</v>
      </c>
      <c r="D18" s="22"/>
      <c r="E18" s="22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</row>
    <row r="19" spans="2:19" ht="13.5" thickBot="1">
      <c r="B19" s="43"/>
      <c r="C19" s="23" t="s">
        <v>112</v>
      </c>
      <c r="D19" s="24"/>
      <c r="E19" s="24"/>
      <c r="F19" s="44"/>
      <c r="G19" s="44"/>
      <c r="H19" s="45"/>
      <c r="I19" s="45"/>
      <c r="J19" s="44"/>
      <c r="K19" s="44"/>
      <c r="L19" s="44"/>
      <c r="M19" s="44"/>
      <c r="N19" s="44"/>
      <c r="O19" s="44"/>
      <c r="P19" s="44"/>
      <c r="Q19" s="44"/>
      <c r="R19" s="45"/>
    </row>
    <row r="20" spans="2:19" ht="12.75">
      <c r="B20" s="43"/>
      <c r="C20" s="23" t="s">
        <v>113</v>
      </c>
      <c r="D20" s="13"/>
      <c r="E20" s="13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</row>
    <row r="21" spans="2:19" ht="12.75" thickBot="1">
      <c r="B21" s="45"/>
      <c r="C21" s="46"/>
      <c r="D21" s="45"/>
      <c r="E21" s="45"/>
      <c r="F21" s="45"/>
      <c r="G21" s="45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5"/>
    </row>
    <row r="22" spans="2:19" ht="12.75">
      <c r="B22" s="47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</row>
    <row r="23" spans="2:19" ht="12.75">
      <c r="B23" s="47"/>
      <c r="C23" s="47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</row>
    <row r="24" spans="2:19" ht="12.75">
      <c r="B24" s="47"/>
      <c r="C24" s="47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</row>
    <row r="25" spans="2:19" ht="12.75">
      <c r="B25" s="47"/>
      <c r="C25" s="47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</row>
    <row r="26" spans="2:19"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</row>
    <row r="27" spans="2:19"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</row>
    <row r="28" spans="2:19"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</row>
    <row r="29" spans="2:19"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</row>
    <row r="30" spans="2:19"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</row>
    <row r="31" spans="2:19">
      <c r="D31" s="44"/>
      <c r="E31" s="44"/>
      <c r="F31" s="44"/>
      <c r="G31" s="44"/>
      <c r="H31" s="44"/>
      <c r="I31" s="44"/>
      <c r="Q31" s="44"/>
      <c r="R31" s="44"/>
    </row>
    <row r="32" spans="2:19">
      <c r="D32" s="44"/>
      <c r="E32" s="44"/>
      <c r="F32" s="44"/>
      <c r="G32" s="44"/>
      <c r="H32" s="44"/>
      <c r="I32" s="44"/>
      <c r="Q32" s="44"/>
      <c r="R32" s="44"/>
    </row>
    <row r="33" spans="4:18">
      <c r="D33" s="44"/>
      <c r="E33" s="44"/>
      <c r="F33" s="44"/>
      <c r="G33" s="44"/>
      <c r="H33" s="44"/>
      <c r="I33" s="44"/>
      <c r="R33" s="44"/>
    </row>
    <row r="34" spans="4:18">
      <c r="D34" s="44"/>
      <c r="E34" s="44"/>
      <c r="F34" s="44"/>
      <c r="G34" s="44"/>
      <c r="H34" s="44"/>
      <c r="I34" s="44"/>
      <c r="R34" s="44"/>
    </row>
    <row r="35" spans="4:18">
      <c r="D35" s="44"/>
      <c r="E35" s="44"/>
      <c r="F35" s="44"/>
      <c r="G35" s="44"/>
      <c r="H35" s="44"/>
      <c r="I35" s="44"/>
      <c r="R35" s="44"/>
    </row>
    <row r="36" spans="4:18">
      <c r="D36" s="44"/>
      <c r="E36" s="44"/>
      <c r="F36" s="44"/>
      <c r="G36" s="44"/>
      <c r="H36" s="44"/>
      <c r="I36" s="44"/>
      <c r="R36" s="44"/>
    </row>
    <row r="37" spans="4:18">
      <c r="D37" s="44"/>
      <c r="E37" s="44"/>
      <c r="F37" s="44"/>
      <c r="G37" s="44"/>
      <c r="H37" s="44"/>
      <c r="I37" s="44"/>
      <c r="R37" s="44"/>
    </row>
    <row r="38" spans="4:18">
      <c r="D38" s="44"/>
      <c r="E38" s="44"/>
      <c r="F38" s="44"/>
      <c r="G38" s="44"/>
      <c r="H38" s="44"/>
      <c r="I38" s="44"/>
      <c r="R38" s="44"/>
    </row>
    <row r="39" spans="4:18">
      <c r="D39" s="44"/>
      <c r="E39" s="44"/>
      <c r="F39" s="44"/>
      <c r="G39" s="44"/>
      <c r="H39" s="44"/>
      <c r="I39" s="44"/>
      <c r="R39" s="44"/>
    </row>
    <row r="40" spans="4:18">
      <c r="D40" s="44"/>
      <c r="E40" s="44"/>
      <c r="F40" s="44"/>
      <c r="G40" s="44"/>
      <c r="H40" s="44"/>
      <c r="I40" s="44"/>
      <c r="R40" s="44"/>
    </row>
    <row r="41" spans="4:18">
      <c r="D41" s="44"/>
      <c r="E41" s="44"/>
      <c r="F41" s="44"/>
      <c r="G41" s="44"/>
      <c r="H41" s="44"/>
      <c r="I41" s="44"/>
      <c r="R41" s="44"/>
    </row>
    <row r="42" spans="4:18">
      <c r="D42" s="44"/>
      <c r="E42" s="44"/>
      <c r="F42" s="44"/>
      <c r="G42" s="44"/>
      <c r="H42" s="44"/>
      <c r="I42" s="44"/>
      <c r="R42" s="44"/>
    </row>
    <row r="43" spans="4:18">
      <c r="D43" s="44"/>
      <c r="E43" s="44"/>
      <c r="F43" s="44"/>
      <c r="G43" s="44"/>
      <c r="H43" s="44"/>
      <c r="I43" s="44"/>
      <c r="R43" s="44"/>
    </row>
    <row r="44" spans="4:18">
      <c r="D44" s="44"/>
      <c r="E44" s="44"/>
      <c r="F44" s="44"/>
      <c r="G44" s="44"/>
      <c r="H44" s="44"/>
      <c r="I44" s="44"/>
      <c r="R44" s="44"/>
    </row>
    <row r="45" spans="4:18">
      <c r="D45" s="44"/>
      <c r="E45" s="44"/>
      <c r="F45" s="44"/>
      <c r="G45" s="44"/>
      <c r="H45" s="44"/>
      <c r="I45" s="44"/>
      <c r="R45" s="44"/>
    </row>
    <row r="46" spans="4:18">
      <c r="D46" s="44"/>
      <c r="E46" s="44"/>
      <c r="F46" s="44"/>
      <c r="G46" s="44"/>
      <c r="H46" s="44"/>
      <c r="I46" s="44"/>
      <c r="R46" s="44"/>
    </row>
    <row r="47" spans="4:18">
      <c r="D47" s="44"/>
      <c r="E47" s="44"/>
      <c r="F47" s="44"/>
      <c r="G47" s="44"/>
    </row>
    <row r="48" spans="4:18">
      <c r="D48" s="44"/>
      <c r="E48" s="44"/>
      <c r="F48" s="44"/>
      <c r="G48" s="44"/>
    </row>
  </sheetData>
  <mergeCells count="11">
    <mergeCell ref="B2:C2"/>
    <mergeCell ref="B3:C3"/>
    <mergeCell ref="B5:B7"/>
    <mergeCell ref="C5:C7"/>
    <mergeCell ref="G6:G7"/>
    <mergeCell ref="B4:G4"/>
    <mergeCell ref="B8:B9"/>
    <mergeCell ref="C10:C11"/>
    <mergeCell ref="B10:B11"/>
    <mergeCell ref="C8:C9"/>
    <mergeCell ref="C12:C13"/>
  </mergeCells>
  <pageMargins left="0.31527777777777799" right="0.31527777777777799" top="1.53541666666667" bottom="0.74791666666666701" header="0.511811023622047" footer="0.511811023622047"/>
  <pageSetup fitToHeight="0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MJ38"/>
  <sheetViews>
    <sheetView topLeftCell="A13" zoomScale="80" zoomScaleNormal="80" workbookViewId="0">
      <selection activeCell="J3" sqref="J3"/>
    </sheetView>
  </sheetViews>
  <sheetFormatPr baseColWidth="10" defaultColWidth="11.42578125" defaultRowHeight="18.75"/>
  <cols>
    <col min="1" max="1" width="10.42578125" style="48" customWidth="1"/>
    <col min="2" max="2" width="34.140625" style="49" customWidth="1"/>
    <col min="3" max="3" width="19.140625" style="49" customWidth="1"/>
    <col min="4" max="4" width="22" style="50" customWidth="1"/>
    <col min="5" max="5" width="23.28515625" style="51" customWidth="1"/>
    <col min="6" max="6" width="23" style="51" customWidth="1"/>
    <col min="7" max="7" width="24.85546875" style="49" customWidth="1"/>
    <col min="8" max="8" width="26.5703125" style="49" customWidth="1"/>
    <col min="9" max="9" width="29.28515625" style="49" customWidth="1"/>
    <col min="10" max="10" width="19.42578125" style="49" customWidth="1"/>
    <col min="11" max="1024" width="11.42578125" style="49"/>
  </cols>
  <sheetData>
    <row r="1" spans="1:1024" s="52" customFormat="1" ht="27.75" customHeight="1">
      <c r="A1" s="336"/>
      <c r="B1" s="336"/>
      <c r="C1" s="337" t="s">
        <v>28</v>
      </c>
      <c r="D1" s="337"/>
      <c r="E1" s="337"/>
      <c r="F1" s="337"/>
      <c r="G1" s="337"/>
      <c r="H1" s="337"/>
      <c r="I1" s="337"/>
    </row>
    <row r="2" spans="1:1024" ht="35.25" customHeight="1">
      <c r="A2" s="336"/>
      <c r="B2" s="336"/>
      <c r="C2" s="338"/>
      <c r="D2" s="338"/>
      <c r="E2" s="338"/>
      <c r="F2" s="338"/>
      <c r="G2" s="338"/>
      <c r="H2" s="338"/>
      <c r="I2" s="338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  <c r="AMI2" s="52"/>
      <c r="AMJ2" s="52"/>
    </row>
    <row r="3" spans="1:1024" ht="102" customHeight="1">
      <c r="A3" s="336"/>
      <c r="B3" s="336"/>
      <c r="C3" s="339" t="str">
        <f>'PPTO SINT'!B2</f>
        <v>"MANTENIMIENTO Y MEJORAMIENTO PARA CASA DE LA CULTURA DEL CASCO URBANO DE PALESTINA, MUNICIPIO DE PALESTINA CALDAS"</v>
      </c>
      <c r="D3" s="339"/>
      <c r="E3" s="339"/>
      <c r="F3" s="339"/>
      <c r="G3" s="339"/>
      <c r="H3" s="339"/>
      <c r="I3" s="339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  <c r="IX3" s="52"/>
      <c r="IY3" s="52"/>
      <c r="IZ3" s="52"/>
      <c r="JA3" s="52"/>
      <c r="JB3" s="52"/>
      <c r="JC3" s="52"/>
      <c r="JD3" s="52"/>
      <c r="JE3" s="52"/>
      <c r="JF3" s="52"/>
      <c r="JG3" s="52"/>
      <c r="JH3" s="52"/>
      <c r="JI3" s="52"/>
      <c r="JJ3" s="52"/>
      <c r="JK3" s="52"/>
      <c r="JL3" s="52"/>
      <c r="JM3" s="52"/>
      <c r="JN3" s="52"/>
      <c r="JO3" s="52"/>
      <c r="JP3" s="52"/>
      <c r="JQ3" s="52"/>
      <c r="JR3" s="52"/>
      <c r="JS3" s="52"/>
      <c r="JT3" s="52"/>
      <c r="JU3" s="52"/>
      <c r="JV3" s="52"/>
      <c r="JW3" s="52"/>
      <c r="JX3" s="52"/>
      <c r="JY3" s="52"/>
      <c r="JZ3" s="52"/>
      <c r="KA3" s="52"/>
      <c r="KB3" s="52"/>
      <c r="KC3" s="52"/>
      <c r="KD3" s="52"/>
      <c r="KE3" s="52"/>
      <c r="KF3" s="52"/>
      <c r="KG3" s="52"/>
      <c r="KH3" s="52"/>
      <c r="KI3" s="52"/>
      <c r="KJ3" s="52"/>
      <c r="KK3" s="52"/>
      <c r="KL3" s="52"/>
      <c r="KM3" s="52"/>
      <c r="KN3" s="52"/>
      <c r="KO3" s="52"/>
      <c r="KP3" s="52"/>
      <c r="KQ3" s="52"/>
      <c r="KR3" s="52"/>
      <c r="KS3" s="52"/>
      <c r="KT3" s="52"/>
      <c r="KU3" s="52"/>
      <c r="KV3" s="52"/>
      <c r="KW3" s="52"/>
      <c r="KX3" s="52"/>
      <c r="KY3" s="52"/>
      <c r="KZ3" s="52"/>
      <c r="LA3" s="52"/>
      <c r="LB3" s="52"/>
      <c r="LC3" s="52"/>
      <c r="LD3" s="52"/>
      <c r="LE3" s="52"/>
      <c r="LF3" s="52"/>
      <c r="LG3" s="52"/>
      <c r="LH3" s="52"/>
      <c r="LI3" s="52"/>
      <c r="LJ3" s="52"/>
      <c r="LK3" s="52"/>
      <c r="LL3" s="52"/>
      <c r="LM3" s="52"/>
      <c r="LN3" s="52"/>
      <c r="LO3" s="52"/>
      <c r="LP3" s="52"/>
      <c r="LQ3" s="52"/>
      <c r="LR3" s="52"/>
      <c r="LS3" s="52"/>
      <c r="LT3" s="52"/>
      <c r="LU3" s="52"/>
      <c r="LV3" s="52"/>
      <c r="LW3" s="52"/>
      <c r="LX3" s="52"/>
      <c r="LY3" s="52"/>
      <c r="LZ3" s="52"/>
      <c r="MA3" s="52"/>
      <c r="MB3" s="52"/>
      <c r="MC3" s="52"/>
      <c r="MD3" s="52"/>
      <c r="ME3" s="52"/>
      <c r="MF3" s="52"/>
      <c r="MG3" s="52"/>
      <c r="MH3" s="52"/>
      <c r="MI3" s="52"/>
      <c r="MJ3" s="52"/>
      <c r="MK3" s="52"/>
      <c r="ML3" s="52"/>
      <c r="MM3" s="52"/>
      <c r="MN3" s="52"/>
      <c r="MO3" s="52"/>
      <c r="MP3" s="52"/>
      <c r="MQ3" s="52"/>
      <c r="MR3" s="52"/>
      <c r="MS3" s="52"/>
      <c r="MT3" s="52"/>
      <c r="MU3" s="52"/>
      <c r="MV3" s="52"/>
      <c r="MW3" s="52"/>
      <c r="MX3" s="52"/>
      <c r="MY3" s="52"/>
      <c r="MZ3" s="52"/>
      <c r="NA3" s="52"/>
      <c r="NB3" s="52"/>
      <c r="NC3" s="52"/>
      <c r="ND3" s="52"/>
      <c r="NE3" s="52"/>
      <c r="NF3" s="52"/>
      <c r="NG3" s="52"/>
      <c r="NH3" s="52"/>
      <c r="NI3" s="52"/>
      <c r="NJ3" s="52"/>
      <c r="NK3" s="52"/>
      <c r="NL3" s="52"/>
      <c r="NM3" s="52"/>
      <c r="NN3" s="52"/>
      <c r="NO3" s="52"/>
      <c r="NP3" s="52"/>
      <c r="NQ3" s="52"/>
      <c r="NR3" s="52"/>
      <c r="NS3" s="52"/>
      <c r="NT3" s="52"/>
      <c r="NU3" s="52"/>
      <c r="NV3" s="52"/>
      <c r="NW3" s="52"/>
      <c r="NX3" s="52"/>
      <c r="NY3" s="52"/>
      <c r="NZ3" s="52"/>
      <c r="OA3" s="52"/>
      <c r="OB3" s="52"/>
      <c r="OC3" s="52"/>
      <c r="OD3" s="52"/>
      <c r="OE3" s="52"/>
      <c r="OF3" s="52"/>
      <c r="OG3" s="52"/>
      <c r="OH3" s="52"/>
      <c r="OI3" s="52"/>
      <c r="OJ3" s="52"/>
      <c r="OK3" s="52"/>
      <c r="OL3" s="52"/>
      <c r="OM3" s="52"/>
      <c r="ON3" s="52"/>
      <c r="OO3" s="52"/>
      <c r="OP3" s="52"/>
      <c r="OQ3" s="52"/>
      <c r="OR3" s="52"/>
      <c r="OS3" s="52"/>
      <c r="OT3" s="52"/>
      <c r="OU3" s="52"/>
      <c r="OV3" s="52"/>
      <c r="OW3" s="52"/>
      <c r="OX3" s="52"/>
      <c r="OY3" s="52"/>
      <c r="OZ3" s="52"/>
      <c r="PA3" s="52"/>
      <c r="PB3" s="52"/>
      <c r="PC3" s="52"/>
      <c r="PD3" s="52"/>
      <c r="PE3" s="52"/>
      <c r="PF3" s="52"/>
      <c r="PG3" s="52"/>
      <c r="PH3" s="52"/>
      <c r="PI3" s="52"/>
      <c r="PJ3" s="52"/>
      <c r="PK3" s="52"/>
      <c r="PL3" s="52"/>
      <c r="PM3" s="52"/>
      <c r="PN3" s="52"/>
      <c r="PO3" s="52"/>
      <c r="PP3" s="52"/>
      <c r="PQ3" s="52"/>
      <c r="PR3" s="52"/>
      <c r="PS3" s="52"/>
      <c r="PT3" s="52"/>
      <c r="PU3" s="52"/>
      <c r="PV3" s="52"/>
      <c r="PW3" s="52"/>
      <c r="PX3" s="52"/>
      <c r="PY3" s="52"/>
      <c r="PZ3" s="52"/>
      <c r="QA3" s="52"/>
      <c r="QB3" s="52"/>
      <c r="QC3" s="52"/>
      <c r="QD3" s="52"/>
      <c r="QE3" s="52"/>
      <c r="QF3" s="52"/>
      <c r="QG3" s="52"/>
      <c r="QH3" s="52"/>
      <c r="QI3" s="52"/>
      <c r="QJ3" s="52"/>
      <c r="QK3" s="52"/>
      <c r="QL3" s="52"/>
      <c r="QM3" s="52"/>
      <c r="QN3" s="52"/>
      <c r="QO3" s="52"/>
      <c r="QP3" s="52"/>
      <c r="QQ3" s="52"/>
      <c r="QR3" s="52"/>
      <c r="QS3" s="52"/>
      <c r="QT3" s="52"/>
      <c r="QU3" s="52"/>
      <c r="QV3" s="52"/>
      <c r="QW3" s="52"/>
      <c r="QX3" s="52"/>
      <c r="QY3" s="52"/>
      <c r="QZ3" s="52"/>
      <c r="RA3" s="52"/>
      <c r="RB3" s="52"/>
      <c r="RC3" s="52"/>
      <c r="RD3" s="52"/>
      <c r="RE3" s="52"/>
      <c r="RF3" s="52"/>
      <c r="RG3" s="52"/>
      <c r="RH3" s="52"/>
      <c r="RI3" s="52"/>
      <c r="RJ3" s="52"/>
      <c r="RK3" s="52"/>
      <c r="RL3" s="52"/>
      <c r="RM3" s="52"/>
      <c r="RN3" s="52"/>
      <c r="RO3" s="52"/>
      <c r="RP3" s="52"/>
      <c r="RQ3" s="52"/>
      <c r="RR3" s="52"/>
      <c r="RS3" s="52"/>
      <c r="RT3" s="52"/>
      <c r="RU3" s="52"/>
      <c r="RV3" s="52"/>
      <c r="RW3" s="52"/>
      <c r="RX3" s="52"/>
      <c r="RY3" s="52"/>
      <c r="RZ3" s="52"/>
      <c r="SA3" s="52"/>
      <c r="SB3" s="52"/>
      <c r="SC3" s="52"/>
      <c r="SD3" s="52"/>
      <c r="SE3" s="52"/>
      <c r="SF3" s="52"/>
      <c r="SG3" s="52"/>
      <c r="SH3" s="52"/>
      <c r="SI3" s="52"/>
      <c r="SJ3" s="52"/>
      <c r="SK3" s="52"/>
      <c r="SL3" s="52"/>
      <c r="SM3" s="52"/>
      <c r="SN3" s="52"/>
      <c r="SO3" s="52"/>
      <c r="SP3" s="52"/>
      <c r="SQ3" s="52"/>
      <c r="SR3" s="52"/>
      <c r="SS3" s="52"/>
      <c r="ST3" s="52"/>
      <c r="SU3" s="52"/>
      <c r="SV3" s="52"/>
      <c r="SW3" s="52"/>
      <c r="SX3" s="52"/>
      <c r="SY3" s="52"/>
      <c r="SZ3" s="52"/>
      <c r="TA3" s="52"/>
      <c r="TB3" s="52"/>
      <c r="TC3" s="52"/>
      <c r="TD3" s="52"/>
      <c r="TE3" s="52"/>
      <c r="TF3" s="52"/>
      <c r="TG3" s="52"/>
      <c r="TH3" s="52"/>
      <c r="TI3" s="52"/>
      <c r="TJ3" s="52"/>
      <c r="TK3" s="52"/>
      <c r="TL3" s="52"/>
      <c r="TM3" s="52"/>
      <c r="TN3" s="52"/>
      <c r="TO3" s="52"/>
      <c r="TP3" s="52"/>
      <c r="TQ3" s="52"/>
      <c r="TR3" s="52"/>
      <c r="TS3" s="52"/>
      <c r="TT3" s="52"/>
      <c r="TU3" s="52"/>
      <c r="TV3" s="52"/>
      <c r="TW3" s="52"/>
      <c r="TX3" s="52"/>
      <c r="TY3" s="52"/>
      <c r="TZ3" s="52"/>
      <c r="UA3" s="52"/>
      <c r="UB3" s="52"/>
      <c r="UC3" s="52"/>
      <c r="UD3" s="52"/>
      <c r="UE3" s="52"/>
      <c r="UF3" s="52"/>
      <c r="UG3" s="52"/>
      <c r="UH3" s="52"/>
      <c r="UI3" s="52"/>
      <c r="UJ3" s="52"/>
      <c r="UK3" s="52"/>
      <c r="UL3" s="52"/>
      <c r="UM3" s="52"/>
      <c r="UN3" s="52"/>
      <c r="UO3" s="52"/>
      <c r="UP3" s="52"/>
      <c r="UQ3" s="52"/>
      <c r="UR3" s="52"/>
      <c r="US3" s="52"/>
      <c r="UT3" s="52"/>
      <c r="UU3" s="52"/>
      <c r="UV3" s="52"/>
      <c r="UW3" s="52"/>
      <c r="UX3" s="52"/>
      <c r="UY3" s="52"/>
      <c r="UZ3" s="52"/>
      <c r="VA3" s="52"/>
      <c r="VB3" s="52"/>
      <c r="VC3" s="52"/>
      <c r="VD3" s="52"/>
      <c r="VE3" s="52"/>
      <c r="VF3" s="52"/>
      <c r="VG3" s="52"/>
      <c r="VH3" s="52"/>
      <c r="VI3" s="52"/>
      <c r="VJ3" s="52"/>
      <c r="VK3" s="52"/>
      <c r="VL3" s="52"/>
      <c r="VM3" s="52"/>
      <c r="VN3" s="52"/>
      <c r="VO3" s="52"/>
      <c r="VP3" s="52"/>
      <c r="VQ3" s="52"/>
      <c r="VR3" s="52"/>
      <c r="VS3" s="52"/>
      <c r="VT3" s="52"/>
      <c r="VU3" s="52"/>
      <c r="VV3" s="52"/>
      <c r="VW3" s="52"/>
      <c r="VX3" s="52"/>
      <c r="VY3" s="52"/>
      <c r="VZ3" s="52"/>
      <c r="WA3" s="52"/>
      <c r="WB3" s="52"/>
      <c r="WC3" s="52"/>
      <c r="WD3" s="52"/>
      <c r="WE3" s="52"/>
      <c r="WF3" s="52"/>
      <c r="WG3" s="52"/>
      <c r="WH3" s="52"/>
      <c r="WI3" s="52"/>
      <c r="WJ3" s="52"/>
      <c r="WK3" s="52"/>
      <c r="WL3" s="52"/>
      <c r="WM3" s="52"/>
      <c r="WN3" s="52"/>
      <c r="WO3" s="52"/>
      <c r="WP3" s="52"/>
      <c r="WQ3" s="52"/>
      <c r="WR3" s="52"/>
      <c r="WS3" s="52"/>
      <c r="WT3" s="52"/>
      <c r="WU3" s="52"/>
      <c r="WV3" s="52"/>
      <c r="WW3" s="52"/>
      <c r="WX3" s="52"/>
      <c r="WY3" s="52"/>
      <c r="WZ3" s="52"/>
      <c r="XA3" s="52"/>
      <c r="XB3" s="52"/>
      <c r="XC3" s="52"/>
      <c r="XD3" s="52"/>
      <c r="XE3" s="52"/>
      <c r="XF3" s="52"/>
      <c r="XG3" s="52"/>
      <c r="XH3" s="52"/>
      <c r="XI3" s="52"/>
      <c r="XJ3" s="52"/>
      <c r="XK3" s="52"/>
      <c r="XL3" s="52"/>
      <c r="XM3" s="52"/>
      <c r="XN3" s="52"/>
      <c r="XO3" s="52"/>
      <c r="XP3" s="52"/>
      <c r="XQ3" s="52"/>
      <c r="XR3" s="52"/>
      <c r="XS3" s="52"/>
      <c r="XT3" s="52"/>
      <c r="XU3" s="52"/>
      <c r="XV3" s="52"/>
      <c r="XW3" s="52"/>
      <c r="XX3" s="52"/>
      <c r="XY3" s="52"/>
      <c r="XZ3" s="52"/>
      <c r="YA3" s="52"/>
      <c r="YB3" s="52"/>
      <c r="YC3" s="52"/>
      <c r="YD3" s="52"/>
      <c r="YE3" s="52"/>
      <c r="YF3" s="52"/>
      <c r="YG3" s="52"/>
      <c r="YH3" s="52"/>
      <c r="YI3" s="52"/>
      <c r="YJ3" s="52"/>
      <c r="YK3" s="52"/>
      <c r="YL3" s="52"/>
      <c r="YM3" s="52"/>
      <c r="YN3" s="52"/>
      <c r="YO3" s="52"/>
      <c r="YP3" s="52"/>
      <c r="YQ3" s="52"/>
      <c r="YR3" s="52"/>
      <c r="YS3" s="52"/>
      <c r="YT3" s="52"/>
      <c r="YU3" s="52"/>
      <c r="YV3" s="52"/>
      <c r="YW3" s="52"/>
      <c r="YX3" s="52"/>
      <c r="YY3" s="52"/>
      <c r="YZ3" s="52"/>
      <c r="ZA3" s="52"/>
      <c r="ZB3" s="52"/>
      <c r="ZC3" s="52"/>
      <c r="ZD3" s="52"/>
      <c r="ZE3" s="52"/>
      <c r="ZF3" s="52"/>
      <c r="ZG3" s="52"/>
      <c r="ZH3" s="52"/>
      <c r="ZI3" s="52"/>
      <c r="ZJ3" s="52"/>
      <c r="ZK3" s="52"/>
      <c r="ZL3" s="52"/>
      <c r="ZM3" s="52"/>
      <c r="ZN3" s="52"/>
      <c r="ZO3" s="52"/>
      <c r="ZP3" s="52"/>
      <c r="ZQ3" s="52"/>
      <c r="ZR3" s="52"/>
      <c r="ZS3" s="52"/>
      <c r="ZT3" s="52"/>
      <c r="ZU3" s="52"/>
      <c r="ZV3" s="52"/>
      <c r="ZW3" s="52"/>
      <c r="ZX3" s="52"/>
      <c r="ZY3" s="52"/>
      <c r="ZZ3" s="52"/>
      <c r="AAA3" s="52"/>
      <c r="AAB3" s="52"/>
      <c r="AAC3" s="52"/>
      <c r="AAD3" s="52"/>
      <c r="AAE3" s="52"/>
      <c r="AAF3" s="52"/>
      <c r="AAG3" s="52"/>
      <c r="AAH3" s="52"/>
      <c r="AAI3" s="52"/>
      <c r="AAJ3" s="52"/>
      <c r="AAK3" s="52"/>
      <c r="AAL3" s="52"/>
      <c r="AAM3" s="52"/>
      <c r="AAN3" s="52"/>
      <c r="AAO3" s="52"/>
      <c r="AAP3" s="52"/>
      <c r="AAQ3" s="52"/>
      <c r="AAR3" s="52"/>
      <c r="AAS3" s="52"/>
      <c r="AAT3" s="52"/>
      <c r="AAU3" s="52"/>
      <c r="AAV3" s="52"/>
      <c r="AAW3" s="52"/>
      <c r="AAX3" s="52"/>
      <c r="AAY3" s="52"/>
      <c r="AAZ3" s="52"/>
      <c r="ABA3" s="52"/>
      <c r="ABB3" s="52"/>
      <c r="ABC3" s="52"/>
      <c r="ABD3" s="52"/>
      <c r="ABE3" s="52"/>
      <c r="ABF3" s="52"/>
      <c r="ABG3" s="52"/>
      <c r="ABH3" s="52"/>
      <c r="ABI3" s="52"/>
      <c r="ABJ3" s="52"/>
      <c r="ABK3" s="52"/>
      <c r="ABL3" s="52"/>
      <c r="ABM3" s="52"/>
      <c r="ABN3" s="52"/>
      <c r="ABO3" s="52"/>
      <c r="ABP3" s="52"/>
      <c r="ABQ3" s="52"/>
      <c r="ABR3" s="52"/>
      <c r="ABS3" s="52"/>
      <c r="ABT3" s="52"/>
      <c r="ABU3" s="52"/>
      <c r="ABV3" s="52"/>
      <c r="ABW3" s="52"/>
      <c r="ABX3" s="52"/>
      <c r="ABY3" s="52"/>
      <c r="ABZ3" s="52"/>
      <c r="ACA3" s="52"/>
      <c r="ACB3" s="52"/>
      <c r="ACC3" s="52"/>
      <c r="ACD3" s="52"/>
      <c r="ACE3" s="52"/>
      <c r="ACF3" s="52"/>
      <c r="ACG3" s="52"/>
      <c r="ACH3" s="52"/>
      <c r="ACI3" s="52"/>
      <c r="ACJ3" s="52"/>
      <c r="ACK3" s="52"/>
      <c r="ACL3" s="52"/>
      <c r="ACM3" s="52"/>
      <c r="ACN3" s="52"/>
      <c r="ACO3" s="52"/>
      <c r="ACP3" s="52"/>
      <c r="ACQ3" s="52"/>
      <c r="ACR3" s="52"/>
      <c r="ACS3" s="52"/>
      <c r="ACT3" s="52"/>
      <c r="ACU3" s="52"/>
      <c r="ACV3" s="52"/>
      <c r="ACW3" s="52"/>
      <c r="ACX3" s="52"/>
      <c r="ACY3" s="52"/>
      <c r="ACZ3" s="52"/>
      <c r="ADA3" s="52"/>
      <c r="ADB3" s="52"/>
      <c r="ADC3" s="52"/>
      <c r="ADD3" s="52"/>
      <c r="ADE3" s="52"/>
      <c r="ADF3" s="52"/>
      <c r="ADG3" s="52"/>
      <c r="ADH3" s="52"/>
      <c r="ADI3" s="52"/>
      <c r="ADJ3" s="52"/>
      <c r="ADK3" s="52"/>
      <c r="ADL3" s="52"/>
      <c r="ADM3" s="52"/>
      <c r="ADN3" s="52"/>
      <c r="ADO3" s="52"/>
      <c r="ADP3" s="52"/>
      <c r="ADQ3" s="52"/>
      <c r="ADR3" s="52"/>
      <c r="ADS3" s="52"/>
      <c r="ADT3" s="52"/>
      <c r="ADU3" s="52"/>
      <c r="ADV3" s="52"/>
      <c r="ADW3" s="52"/>
      <c r="ADX3" s="52"/>
      <c r="ADY3" s="52"/>
      <c r="ADZ3" s="52"/>
      <c r="AEA3" s="52"/>
      <c r="AEB3" s="52"/>
      <c r="AEC3" s="52"/>
      <c r="AED3" s="52"/>
      <c r="AEE3" s="52"/>
      <c r="AEF3" s="52"/>
      <c r="AEG3" s="52"/>
      <c r="AEH3" s="52"/>
      <c r="AEI3" s="52"/>
      <c r="AEJ3" s="52"/>
      <c r="AEK3" s="52"/>
      <c r="AEL3" s="52"/>
      <c r="AEM3" s="52"/>
      <c r="AEN3" s="52"/>
      <c r="AEO3" s="52"/>
      <c r="AEP3" s="52"/>
      <c r="AEQ3" s="52"/>
      <c r="AER3" s="52"/>
      <c r="AES3" s="52"/>
      <c r="AET3" s="52"/>
      <c r="AEU3" s="52"/>
      <c r="AEV3" s="52"/>
      <c r="AEW3" s="52"/>
      <c r="AEX3" s="52"/>
      <c r="AEY3" s="52"/>
      <c r="AEZ3" s="52"/>
      <c r="AFA3" s="52"/>
      <c r="AFB3" s="52"/>
      <c r="AFC3" s="52"/>
      <c r="AFD3" s="52"/>
      <c r="AFE3" s="52"/>
      <c r="AFF3" s="52"/>
      <c r="AFG3" s="52"/>
      <c r="AFH3" s="52"/>
      <c r="AFI3" s="52"/>
      <c r="AFJ3" s="52"/>
      <c r="AFK3" s="52"/>
      <c r="AFL3" s="52"/>
      <c r="AFM3" s="52"/>
      <c r="AFN3" s="52"/>
      <c r="AFO3" s="52"/>
      <c r="AFP3" s="52"/>
      <c r="AFQ3" s="52"/>
      <c r="AFR3" s="52"/>
      <c r="AFS3" s="52"/>
      <c r="AFT3" s="52"/>
      <c r="AFU3" s="52"/>
      <c r="AFV3" s="52"/>
      <c r="AFW3" s="52"/>
      <c r="AFX3" s="52"/>
      <c r="AFY3" s="52"/>
      <c r="AFZ3" s="52"/>
      <c r="AGA3" s="52"/>
      <c r="AGB3" s="52"/>
      <c r="AGC3" s="52"/>
      <c r="AGD3" s="52"/>
      <c r="AGE3" s="52"/>
      <c r="AGF3" s="52"/>
      <c r="AGG3" s="52"/>
      <c r="AGH3" s="52"/>
      <c r="AGI3" s="52"/>
      <c r="AGJ3" s="52"/>
      <c r="AGK3" s="52"/>
      <c r="AGL3" s="52"/>
      <c r="AGM3" s="52"/>
      <c r="AGN3" s="52"/>
      <c r="AGO3" s="52"/>
      <c r="AGP3" s="52"/>
      <c r="AGQ3" s="52"/>
      <c r="AGR3" s="52"/>
      <c r="AGS3" s="52"/>
      <c r="AGT3" s="52"/>
      <c r="AGU3" s="52"/>
      <c r="AGV3" s="52"/>
      <c r="AGW3" s="52"/>
      <c r="AGX3" s="52"/>
      <c r="AGY3" s="52"/>
      <c r="AGZ3" s="52"/>
      <c r="AHA3" s="52"/>
      <c r="AHB3" s="52"/>
      <c r="AHC3" s="52"/>
      <c r="AHD3" s="52"/>
      <c r="AHE3" s="52"/>
      <c r="AHF3" s="52"/>
      <c r="AHG3" s="52"/>
      <c r="AHH3" s="52"/>
      <c r="AHI3" s="52"/>
      <c r="AHJ3" s="52"/>
      <c r="AHK3" s="52"/>
      <c r="AHL3" s="52"/>
      <c r="AHM3" s="52"/>
      <c r="AHN3" s="52"/>
      <c r="AHO3" s="52"/>
      <c r="AHP3" s="52"/>
      <c r="AHQ3" s="52"/>
      <c r="AHR3" s="52"/>
      <c r="AHS3" s="52"/>
      <c r="AHT3" s="52"/>
      <c r="AHU3" s="52"/>
      <c r="AHV3" s="52"/>
      <c r="AHW3" s="52"/>
      <c r="AHX3" s="52"/>
      <c r="AHY3" s="52"/>
      <c r="AHZ3" s="52"/>
      <c r="AIA3" s="52"/>
      <c r="AIB3" s="52"/>
      <c r="AIC3" s="52"/>
      <c r="AID3" s="52"/>
      <c r="AIE3" s="52"/>
      <c r="AIF3" s="52"/>
      <c r="AIG3" s="52"/>
      <c r="AIH3" s="52"/>
      <c r="AII3" s="52"/>
      <c r="AIJ3" s="52"/>
      <c r="AIK3" s="52"/>
      <c r="AIL3" s="52"/>
      <c r="AIM3" s="52"/>
      <c r="AIN3" s="52"/>
      <c r="AIO3" s="52"/>
      <c r="AIP3" s="52"/>
      <c r="AIQ3" s="52"/>
      <c r="AIR3" s="52"/>
      <c r="AIS3" s="52"/>
      <c r="AIT3" s="52"/>
      <c r="AIU3" s="52"/>
      <c r="AIV3" s="52"/>
      <c r="AIW3" s="52"/>
      <c r="AIX3" s="52"/>
      <c r="AIY3" s="52"/>
      <c r="AIZ3" s="52"/>
      <c r="AJA3" s="52"/>
      <c r="AJB3" s="52"/>
      <c r="AJC3" s="52"/>
      <c r="AJD3" s="52"/>
      <c r="AJE3" s="52"/>
      <c r="AJF3" s="52"/>
      <c r="AJG3" s="52"/>
      <c r="AJH3" s="52"/>
      <c r="AJI3" s="52"/>
      <c r="AJJ3" s="52"/>
      <c r="AJK3" s="52"/>
      <c r="AJL3" s="52"/>
      <c r="AJM3" s="52"/>
      <c r="AJN3" s="52"/>
      <c r="AJO3" s="52"/>
      <c r="AJP3" s="52"/>
      <c r="AJQ3" s="52"/>
      <c r="AJR3" s="52"/>
      <c r="AJS3" s="52"/>
      <c r="AJT3" s="52"/>
      <c r="AJU3" s="52"/>
      <c r="AJV3" s="52"/>
      <c r="AJW3" s="52"/>
      <c r="AJX3" s="52"/>
      <c r="AJY3" s="52"/>
      <c r="AJZ3" s="52"/>
      <c r="AKA3" s="52"/>
      <c r="AKB3" s="52"/>
      <c r="AKC3" s="52"/>
      <c r="AKD3" s="52"/>
      <c r="AKE3" s="52"/>
      <c r="AKF3" s="52"/>
      <c r="AKG3" s="52"/>
      <c r="AKH3" s="52"/>
      <c r="AKI3" s="52"/>
      <c r="AKJ3" s="52"/>
      <c r="AKK3" s="52"/>
      <c r="AKL3" s="52"/>
      <c r="AKM3" s="52"/>
      <c r="AKN3" s="52"/>
      <c r="AKO3" s="52"/>
      <c r="AKP3" s="52"/>
      <c r="AKQ3" s="52"/>
      <c r="AKR3" s="52"/>
      <c r="AKS3" s="52"/>
      <c r="AKT3" s="52"/>
      <c r="AKU3" s="52"/>
      <c r="AKV3" s="52"/>
      <c r="AKW3" s="52"/>
      <c r="AKX3" s="52"/>
      <c r="AKY3" s="52"/>
      <c r="AKZ3" s="52"/>
      <c r="ALA3" s="52"/>
      <c r="ALB3" s="52"/>
      <c r="ALC3" s="52"/>
      <c r="ALD3" s="52"/>
      <c r="ALE3" s="52"/>
      <c r="ALF3" s="52"/>
      <c r="ALG3" s="52"/>
      <c r="ALH3" s="52"/>
      <c r="ALI3" s="52"/>
      <c r="ALJ3" s="52"/>
      <c r="ALK3" s="52"/>
      <c r="ALL3" s="52"/>
      <c r="ALM3" s="52"/>
      <c r="ALN3" s="52"/>
      <c r="ALO3" s="52"/>
      <c r="ALP3" s="52"/>
      <c r="ALQ3" s="52"/>
      <c r="ALR3" s="52"/>
      <c r="ALS3" s="52"/>
      <c r="ALT3" s="52"/>
      <c r="ALU3" s="52"/>
      <c r="ALV3" s="52"/>
      <c r="ALW3" s="52"/>
      <c r="ALX3" s="52"/>
      <c r="ALY3" s="52"/>
      <c r="ALZ3" s="52"/>
      <c r="AMA3" s="52"/>
      <c r="AMB3" s="52"/>
      <c r="AMC3" s="52"/>
      <c r="AMD3" s="52"/>
      <c r="AME3" s="52"/>
      <c r="AMF3" s="52"/>
      <c r="AMG3" s="52"/>
      <c r="AMH3" s="52"/>
      <c r="AMI3" s="52"/>
      <c r="AMJ3" s="52"/>
    </row>
    <row r="4" spans="1:1024" ht="39" customHeight="1">
      <c r="A4" s="336"/>
      <c r="B4" s="336"/>
      <c r="C4" s="340"/>
      <c r="D4" s="340"/>
      <c r="E4" s="340"/>
      <c r="F4" s="340"/>
      <c r="G4" s="340"/>
      <c r="H4" s="340"/>
      <c r="I4" s="340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  <c r="IX4" s="52"/>
      <c r="IY4" s="52"/>
      <c r="IZ4" s="52"/>
      <c r="JA4" s="52"/>
      <c r="JB4" s="52"/>
      <c r="JC4" s="52"/>
      <c r="JD4" s="52"/>
      <c r="JE4" s="52"/>
      <c r="JF4" s="52"/>
      <c r="JG4" s="52"/>
      <c r="JH4" s="52"/>
      <c r="JI4" s="52"/>
      <c r="JJ4" s="52"/>
      <c r="JK4" s="52"/>
      <c r="JL4" s="52"/>
      <c r="JM4" s="52"/>
      <c r="JN4" s="52"/>
      <c r="JO4" s="52"/>
      <c r="JP4" s="52"/>
      <c r="JQ4" s="52"/>
      <c r="JR4" s="52"/>
      <c r="JS4" s="52"/>
      <c r="JT4" s="52"/>
      <c r="JU4" s="52"/>
      <c r="JV4" s="52"/>
      <c r="JW4" s="52"/>
      <c r="JX4" s="52"/>
      <c r="JY4" s="52"/>
      <c r="JZ4" s="52"/>
      <c r="KA4" s="52"/>
      <c r="KB4" s="52"/>
      <c r="KC4" s="52"/>
      <c r="KD4" s="52"/>
      <c r="KE4" s="52"/>
      <c r="KF4" s="52"/>
      <c r="KG4" s="52"/>
      <c r="KH4" s="52"/>
      <c r="KI4" s="52"/>
      <c r="KJ4" s="52"/>
      <c r="KK4" s="52"/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2"/>
      <c r="KW4" s="52"/>
      <c r="KX4" s="52"/>
      <c r="KY4" s="52"/>
      <c r="KZ4" s="52"/>
      <c r="LA4" s="52"/>
      <c r="LB4" s="52"/>
      <c r="LC4" s="52"/>
      <c r="LD4" s="52"/>
      <c r="LE4" s="52"/>
      <c r="LF4" s="52"/>
      <c r="LG4" s="52"/>
      <c r="LH4" s="52"/>
      <c r="LI4" s="52"/>
      <c r="LJ4" s="52"/>
      <c r="LK4" s="52"/>
      <c r="LL4" s="52"/>
      <c r="LM4" s="52"/>
      <c r="LN4" s="52"/>
      <c r="LO4" s="52"/>
      <c r="LP4" s="52"/>
      <c r="LQ4" s="52"/>
      <c r="LR4" s="52"/>
      <c r="LS4" s="52"/>
      <c r="LT4" s="52"/>
      <c r="LU4" s="52"/>
      <c r="LV4" s="52"/>
      <c r="LW4" s="52"/>
      <c r="LX4" s="52"/>
      <c r="LY4" s="52"/>
      <c r="LZ4" s="52"/>
      <c r="MA4" s="52"/>
      <c r="MB4" s="52"/>
      <c r="MC4" s="52"/>
      <c r="MD4" s="52"/>
      <c r="ME4" s="52"/>
      <c r="MF4" s="52"/>
      <c r="MG4" s="52"/>
      <c r="MH4" s="52"/>
      <c r="MI4" s="52"/>
      <c r="MJ4" s="52"/>
      <c r="MK4" s="52"/>
      <c r="ML4" s="52"/>
      <c r="MM4" s="52"/>
      <c r="MN4" s="52"/>
      <c r="MO4" s="52"/>
      <c r="MP4" s="52"/>
      <c r="MQ4" s="52"/>
      <c r="MR4" s="52"/>
      <c r="MS4" s="52"/>
      <c r="MT4" s="52"/>
      <c r="MU4" s="52"/>
      <c r="MV4" s="52"/>
      <c r="MW4" s="52"/>
      <c r="MX4" s="52"/>
      <c r="MY4" s="52"/>
      <c r="MZ4" s="52"/>
      <c r="NA4" s="52"/>
      <c r="NB4" s="52"/>
      <c r="NC4" s="52"/>
      <c r="ND4" s="52"/>
      <c r="NE4" s="52"/>
      <c r="NF4" s="52"/>
      <c r="NG4" s="52"/>
      <c r="NH4" s="52"/>
      <c r="NI4" s="52"/>
      <c r="NJ4" s="52"/>
      <c r="NK4" s="52"/>
      <c r="NL4" s="52"/>
      <c r="NM4" s="52"/>
      <c r="NN4" s="52"/>
      <c r="NO4" s="52"/>
      <c r="NP4" s="52"/>
      <c r="NQ4" s="52"/>
      <c r="NR4" s="52"/>
      <c r="NS4" s="52"/>
      <c r="NT4" s="52"/>
      <c r="NU4" s="52"/>
      <c r="NV4" s="52"/>
      <c r="NW4" s="52"/>
      <c r="NX4" s="52"/>
      <c r="NY4" s="52"/>
      <c r="NZ4" s="52"/>
      <c r="OA4" s="52"/>
      <c r="OB4" s="52"/>
      <c r="OC4" s="52"/>
      <c r="OD4" s="52"/>
      <c r="OE4" s="52"/>
      <c r="OF4" s="52"/>
      <c r="OG4" s="52"/>
      <c r="OH4" s="52"/>
      <c r="OI4" s="52"/>
      <c r="OJ4" s="52"/>
      <c r="OK4" s="52"/>
      <c r="OL4" s="52"/>
      <c r="OM4" s="52"/>
      <c r="ON4" s="52"/>
      <c r="OO4" s="52"/>
      <c r="OP4" s="52"/>
      <c r="OQ4" s="52"/>
      <c r="OR4" s="52"/>
      <c r="OS4" s="52"/>
      <c r="OT4" s="52"/>
      <c r="OU4" s="52"/>
      <c r="OV4" s="52"/>
      <c r="OW4" s="52"/>
      <c r="OX4" s="52"/>
      <c r="OY4" s="52"/>
      <c r="OZ4" s="52"/>
      <c r="PA4" s="52"/>
      <c r="PB4" s="52"/>
      <c r="PC4" s="52"/>
      <c r="PD4" s="52"/>
      <c r="PE4" s="52"/>
      <c r="PF4" s="52"/>
      <c r="PG4" s="52"/>
      <c r="PH4" s="52"/>
      <c r="PI4" s="52"/>
      <c r="PJ4" s="52"/>
      <c r="PK4" s="52"/>
      <c r="PL4" s="52"/>
      <c r="PM4" s="52"/>
      <c r="PN4" s="52"/>
      <c r="PO4" s="52"/>
      <c r="PP4" s="52"/>
      <c r="PQ4" s="52"/>
      <c r="PR4" s="52"/>
      <c r="PS4" s="52"/>
      <c r="PT4" s="52"/>
      <c r="PU4" s="52"/>
      <c r="PV4" s="52"/>
      <c r="PW4" s="52"/>
      <c r="PX4" s="52"/>
      <c r="PY4" s="52"/>
      <c r="PZ4" s="52"/>
      <c r="QA4" s="52"/>
      <c r="QB4" s="52"/>
      <c r="QC4" s="52"/>
      <c r="QD4" s="52"/>
      <c r="QE4" s="52"/>
      <c r="QF4" s="52"/>
      <c r="QG4" s="52"/>
      <c r="QH4" s="52"/>
      <c r="QI4" s="52"/>
      <c r="QJ4" s="52"/>
      <c r="QK4" s="52"/>
      <c r="QL4" s="52"/>
      <c r="QM4" s="52"/>
      <c r="QN4" s="52"/>
      <c r="QO4" s="52"/>
      <c r="QP4" s="52"/>
      <c r="QQ4" s="52"/>
      <c r="QR4" s="52"/>
      <c r="QS4" s="52"/>
      <c r="QT4" s="52"/>
      <c r="QU4" s="52"/>
      <c r="QV4" s="52"/>
      <c r="QW4" s="52"/>
      <c r="QX4" s="52"/>
      <c r="QY4" s="52"/>
      <c r="QZ4" s="52"/>
      <c r="RA4" s="52"/>
      <c r="RB4" s="52"/>
      <c r="RC4" s="52"/>
      <c r="RD4" s="52"/>
      <c r="RE4" s="52"/>
      <c r="RF4" s="52"/>
      <c r="RG4" s="52"/>
      <c r="RH4" s="52"/>
      <c r="RI4" s="52"/>
      <c r="RJ4" s="52"/>
      <c r="RK4" s="52"/>
      <c r="RL4" s="52"/>
      <c r="RM4" s="52"/>
      <c r="RN4" s="52"/>
      <c r="RO4" s="52"/>
      <c r="RP4" s="52"/>
      <c r="RQ4" s="52"/>
      <c r="RR4" s="52"/>
      <c r="RS4" s="52"/>
      <c r="RT4" s="52"/>
      <c r="RU4" s="52"/>
      <c r="RV4" s="52"/>
      <c r="RW4" s="52"/>
      <c r="RX4" s="52"/>
      <c r="RY4" s="52"/>
      <c r="RZ4" s="52"/>
      <c r="SA4" s="52"/>
      <c r="SB4" s="52"/>
      <c r="SC4" s="52"/>
      <c r="SD4" s="52"/>
      <c r="SE4" s="52"/>
      <c r="SF4" s="52"/>
      <c r="SG4" s="52"/>
      <c r="SH4" s="52"/>
      <c r="SI4" s="52"/>
      <c r="SJ4" s="52"/>
      <c r="SK4" s="52"/>
      <c r="SL4" s="52"/>
      <c r="SM4" s="52"/>
      <c r="SN4" s="52"/>
      <c r="SO4" s="52"/>
      <c r="SP4" s="52"/>
      <c r="SQ4" s="52"/>
      <c r="SR4" s="52"/>
      <c r="SS4" s="52"/>
      <c r="ST4" s="52"/>
      <c r="SU4" s="52"/>
      <c r="SV4" s="52"/>
      <c r="SW4" s="52"/>
      <c r="SX4" s="52"/>
      <c r="SY4" s="52"/>
      <c r="SZ4" s="52"/>
      <c r="TA4" s="52"/>
      <c r="TB4" s="52"/>
      <c r="TC4" s="52"/>
      <c r="TD4" s="52"/>
      <c r="TE4" s="52"/>
      <c r="TF4" s="52"/>
      <c r="TG4" s="52"/>
      <c r="TH4" s="52"/>
      <c r="TI4" s="52"/>
      <c r="TJ4" s="52"/>
      <c r="TK4" s="52"/>
      <c r="TL4" s="52"/>
      <c r="TM4" s="52"/>
      <c r="TN4" s="52"/>
      <c r="TO4" s="52"/>
      <c r="TP4" s="52"/>
      <c r="TQ4" s="52"/>
      <c r="TR4" s="52"/>
      <c r="TS4" s="52"/>
      <c r="TT4" s="52"/>
      <c r="TU4" s="52"/>
      <c r="TV4" s="52"/>
      <c r="TW4" s="52"/>
      <c r="TX4" s="52"/>
      <c r="TY4" s="52"/>
      <c r="TZ4" s="52"/>
      <c r="UA4" s="52"/>
      <c r="UB4" s="52"/>
      <c r="UC4" s="52"/>
      <c r="UD4" s="52"/>
      <c r="UE4" s="52"/>
      <c r="UF4" s="52"/>
      <c r="UG4" s="52"/>
      <c r="UH4" s="52"/>
      <c r="UI4" s="52"/>
      <c r="UJ4" s="52"/>
      <c r="UK4" s="52"/>
      <c r="UL4" s="52"/>
      <c r="UM4" s="52"/>
      <c r="UN4" s="52"/>
      <c r="UO4" s="52"/>
      <c r="UP4" s="52"/>
      <c r="UQ4" s="52"/>
      <c r="UR4" s="52"/>
      <c r="US4" s="52"/>
      <c r="UT4" s="52"/>
      <c r="UU4" s="52"/>
      <c r="UV4" s="52"/>
      <c r="UW4" s="52"/>
      <c r="UX4" s="52"/>
      <c r="UY4" s="52"/>
      <c r="UZ4" s="52"/>
      <c r="VA4" s="52"/>
      <c r="VB4" s="52"/>
      <c r="VC4" s="52"/>
      <c r="VD4" s="52"/>
      <c r="VE4" s="52"/>
      <c r="VF4" s="52"/>
      <c r="VG4" s="52"/>
      <c r="VH4" s="52"/>
      <c r="VI4" s="52"/>
      <c r="VJ4" s="52"/>
      <c r="VK4" s="52"/>
      <c r="VL4" s="52"/>
      <c r="VM4" s="52"/>
      <c r="VN4" s="52"/>
      <c r="VO4" s="52"/>
      <c r="VP4" s="52"/>
      <c r="VQ4" s="52"/>
      <c r="VR4" s="52"/>
      <c r="VS4" s="52"/>
      <c r="VT4" s="52"/>
      <c r="VU4" s="52"/>
      <c r="VV4" s="52"/>
      <c r="VW4" s="52"/>
      <c r="VX4" s="52"/>
      <c r="VY4" s="52"/>
      <c r="VZ4" s="52"/>
      <c r="WA4" s="52"/>
      <c r="WB4" s="52"/>
      <c r="WC4" s="52"/>
      <c r="WD4" s="52"/>
      <c r="WE4" s="52"/>
      <c r="WF4" s="52"/>
      <c r="WG4" s="52"/>
      <c r="WH4" s="52"/>
      <c r="WI4" s="52"/>
      <c r="WJ4" s="52"/>
      <c r="WK4" s="52"/>
      <c r="WL4" s="52"/>
      <c r="WM4" s="52"/>
      <c r="WN4" s="52"/>
      <c r="WO4" s="52"/>
      <c r="WP4" s="52"/>
      <c r="WQ4" s="52"/>
      <c r="WR4" s="52"/>
      <c r="WS4" s="52"/>
      <c r="WT4" s="52"/>
      <c r="WU4" s="52"/>
      <c r="WV4" s="52"/>
      <c r="WW4" s="52"/>
      <c r="WX4" s="52"/>
      <c r="WY4" s="52"/>
      <c r="WZ4" s="52"/>
      <c r="XA4" s="52"/>
      <c r="XB4" s="52"/>
      <c r="XC4" s="52"/>
      <c r="XD4" s="52"/>
      <c r="XE4" s="52"/>
      <c r="XF4" s="52"/>
      <c r="XG4" s="52"/>
      <c r="XH4" s="52"/>
      <c r="XI4" s="52"/>
      <c r="XJ4" s="52"/>
      <c r="XK4" s="52"/>
      <c r="XL4" s="52"/>
      <c r="XM4" s="52"/>
      <c r="XN4" s="52"/>
      <c r="XO4" s="52"/>
      <c r="XP4" s="52"/>
      <c r="XQ4" s="52"/>
      <c r="XR4" s="52"/>
      <c r="XS4" s="52"/>
      <c r="XT4" s="52"/>
      <c r="XU4" s="52"/>
      <c r="XV4" s="52"/>
      <c r="XW4" s="52"/>
      <c r="XX4" s="52"/>
      <c r="XY4" s="52"/>
      <c r="XZ4" s="52"/>
      <c r="YA4" s="52"/>
      <c r="YB4" s="52"/>
      <c r="YC4" s="52"/>
      <c r="YD4" s="52"/>
      <c r="YE4" s="52"/>
      <c r="YF4" s="52"/>
      <c r="YG4" s="52"/>
      <c r="YH4" s="52"/>
      <c r="YI4" s="52"/>
      <c r="YJ4" s="52"/>
      <c r="YK4" s="52"/>
      <c r="YL4" s="52"/>
      <c r="YM4" s="52"/>
      <c r="YN4" s="52"/>
      <c r="YO4" s="52"/>
      <c r="YP4" s="52"/>
      <c r="YQ4" s="52"/>
      <c r="YR4" s="52"/>
      <c r="YS4" s="52"/>
      <c r="YT4" s="52"/>
      <c r="YU4" s="52"/>
      <c r="YV4" s="52"/>
      <c r="YW4" s="52"/>
      <c r="YX4" s="52"/>
      <c r="YY4" s="52"/>
      <c r="YZ4" s="52"/>
      <c r="ZA4" s="52"/>
      <c r="ZB4" s="52"/>
      <c r="ZC4" s="52"/>
      <c r="ZD4" s="52"/>
      <c r="ZE4" s="52"/>
      <c r="ZF4" s="52"/>
      <c r="ZG4" s="52"/>
      <c r="ZH4" s="52"/>
      <c r="ZI4" s="52"/>
      <c r="ZJ4" s="52"/>
      <c r="ZK4" s="52"/>
      <c r="ZL4" s="52"/>
      <c r="ZM4" s="52"/>
      <c r="ZN4" s="52"/>
      <c r="ZO4" s="52"/>
      <c r="ZP4" s="52"/>
      <c r="ZQ4" s="52"/>
      <c r="ZR4" s="52"/>
      <c r="ZS4" s="52"/>
      <c r="ZT4" s="52"/>
      <c r="ZU4" s="52"/>
      <c r="ZV4" s="52"/>
      <c r="ZW4" s="52"/>
      <c r="ZX4" s="52"/>
      <c r="ZY4" s="52"/>
      <c r="ZZ4" s="52"/>
      <c r="AAA4" s="52"/>
      <c r="AAB4" s="52"/>
      <c r="AAC4" s="52"/>
      <c r="AAD4" s="52"/>
      <c r="AAE4" s="52"/>
      <c r="AAF4" s="52"/>
      <c r="AAG4" s="52"/>
      <c r="AAH4" s="52"/>
      <c r="AAI4" s="52"/>
      <c r="AAJ4" s="52"/>
      <c r="AAK4" s="52"/>
      <c r="AAL4" s="52"/>
      <c r="AAM4" s="52"/>
      <c r="AAN4" s="52"/>
      <c r="AAO4" s="52"/>
      <c r="AAP4" s="52"/>
      <c r="AAQ4" s="52"/>
      <c r="AAR4" s="52"/>
      <c r="AAS4" s="52"/>
      <c r="AAT4" s="52"/>
      <c r="AAU4" s="52"/>
      <c r="AAV4" s="52"/>
      <c r="AAW4" s="52"/>
      <c r="AAX4" s="52"/>
      <c r="AAY4" s="52"/>
      <c r="AAZ4" s="52"/>
      <c r="ABA4" s="52"/>
      <c r="ABB4" s="52"/>
      <c r="ABC4" s="52"/>
      <c r="ABD4" s="52"/>
      <c r="ABE4" s="52"/>
      <c r="ABF4" s="52"/>
      <c r="ABG4" s="52"/>
      <c r="ABH4" s="52"/>
      <c r="ABI4" s="52"/>
      <c r="ABJ4" s="52"/>
      <c r="ABK4" s="52"/>
      <c r="ABL4" s="52"/>
      <c r="ABM4" s="52"/>
      <c r="ABN4" s="52"/>
      <c r="ABO4" s="52"/>
      <c r="ABP4" s="52"/>
      <c r="ABQ4" s="52"/>
      <c r="ABR4" s="52"/>
      <c r="ABS4" s="52"/>
      <c r="ABT4" s="52"/>
      <c r="ABU4" s="52"/>
      <c r="ABV4" s="52"/>
      <c r="ABW4" s="52"/>
      <c r="ABX4" s="52"/>
      <c r="ABY4" s="52"/>
      <c r="ABZ4" s="52"/>
      <c r="ACA4" s="52"/>
      <c r="ACB4" s="52"/>
      <c r="ACC4" s="52"/>
      <c r="ACD4" s="52"/>
      <c r="ACE4" s="52"/>
      <c r="ACF4" s="52"/>
      <c r="ACG4" s="52"/>
      <c r="ACH4" s="52"/>
      <c r="ACI4" s="52"/>
      <c r="ACJ4" s="52"/>
      <c r="ACK4" s="52"/>
      <c r="ACL4" s="52"/>
      <c r="ACM4" s="52"/>
      <c r="ACN4" s="52"/>
      <c r="ACO4" s="52"/>
      <c r="ACP4" s="52"/>
      <c r="ACQ4" s="52"/>
      <c r="ACR4" s="52"/>
      <c r="ACS4" s="52"/>
      <c r="ACT4" s="52"/>
      <c r="ACU4" s="52"/>
      <c r="ACV4" s="52"/>
      <c r="ACW4" s="52"/>
      <c r="ACX4" s="52"/>
      <c r="ACY4" s="52"/>
      <c r="ACZ4" s="52"/>
      <c r="ADA4" s="52"/>
      <c r="ADB4" s="52"/>
      <c r="ADC4" s="52"/>
      <c r="ADD4" s="52"/>
      <c r="ADE4" s="52"/>
      <c r="ADF4" s="52"/>
      <c r="ADG4" s="52"/>
      <c r="ADH4" s="52"/>
      <c r="ADI4" s="52"/>
      <c r="ADJ4" s="52"/>
      <c r="ADK4" s="52"/>
      <c r="ADL4" s="52"/>
      <c r="ADM4" s="52"/>
      <c r="ADN4" s="52"/>
      <c r="ADO4" s="52"/>
      <c r="ADP4" s="52"/>
      <c r="ADQ4" s="52"/>
      <c r="ADR4" s="52"/>
      <c r="ADS4" s="52"/>
      <c r="ADT4" s="52"/>
      <c r="ADU4" s="52"/>
      <c r="ADV4" s="52"/>
      <c r="ADW4" s="52"/>
      <c r="ADX4" s="52"/>
      <c r="ADY4" s="52"/>
      <c r="ADZ4" s="52"/>
      <c r="AEA4" s="52"/>
      <c r="AEB4" s="52"/>
      <c r="AEC4" s="52"/>
      <c r="AED4" s="52"/>
      <c r="AEE4" s="52"/>
      <c r="AEF4" s="52"/>
      <c r="AEG4" s="52"/>
      <c r="AEH4" s="52"/>
      <c r="AEI4" s="52"/>
      <c r="AEJ4" s="52"/>
      <c r="AEK4" s="52"/>
      <c r="AEL4" s="52"/>
      <c r="AEM4" s="52"/>
      <c r="AEN4" s="52"/>
      <c r="AEO4" s="52"/>
      <c r="AEP4" s="52"/>
      <c r="AEQ4" s="52"/>
      <c r="AER4" s="52"/>
      <c r="AES4" s="52"/>
      <c r="AET4" s="52"/>
      <c r="AEU4" s="52"/>
      <c r="AEV4" s="52"/>
      <c r="AEW4" s="52"/>
      <c r="AEX4" s="52"/>
      <c r="AEY4" s="52"/>
      <c r="AEZ4" s="52"/>
      <c r="AFA4" s="52"/>
      <c r="AFB4" s="52"/>
      <c r="AFC4" s="52"/>
      <c r="AFD4" s="52"/>
      <c r="AFE4" s="52"/>
      <c r="AFF4" s="52"/>
      <c r="AFG4" s="52"/>
      <c r="AFH4" s="52"/>
      <c r="AFI4" s="52"/>
      <c r="AFJ4" s="52"/>
      <c r="AFK4" s="52"/>
      <c r="AFL4" s="52"/>
      <c r="AFM4" s="52"/>
      <c r="AFN4" s="52"/>
      <c r="AFO4" s="52"/>
      <c r="AFP4" s="52"/>
      <c r="AFQ4" s="52"/>
      <c r="AFR4" s="52"/>
      <c r="AFS4" s="52"/>
      <c r="AFT4" s="52"/>
      <c r="AFU4" s="52"/>
      <c r="AFV4" s="52"/>
      <c r="AFW4" s="52"/>
      <c r="AFX4" s="52"/>
      <c r="AFY4" s="52"/>
      <c r="AFZ4" s="52"/>
      <c r="AGA4" s="52"/>
      <c r="AGB4" s="52"/>
      <c r="AGC4" s="52"/>
      <c r="AGD4" s="52"/>
      <c r="AGE4" s="52"/>
      <c r="AGF4" s="52"/>
      <c r="AGG4" s="52"/>
      <c r="AGH4" s="52"/>
      <c r="AGI4" s="52"/>
      <c r="AGJ4" s="52"/>
      <c r="AGK4" s="52"/>
      <c r="AGL4" s="52"/>
      <c r="AGM4" s="52"/>
      <c r="AGN4" s="52"/>
      <c r="AGO4" s="52"/>
      <c r="AGP4" s="52"/>
      <c r="AGQ4" s="52"/>
      <c r="AGR4" s="52"/>
      <c r="AGS4" s="52"/>
      <c r="AGT4" s="52"/>
      <c r="AGU4" s="52"/>
      <c r="AGV4" s="52"/>
      <c r="AGW4" s="52"/>
      <c r="AGX4" s="52"/>
      <c r="AGY4" s="52"/>
      <c r="AGZ4" s="52"/>
      <c r="AHA4" s="52"/>
      <c r="AHB4" s="52"/>
      <c r="AHC4" s="52"/>
      <c r="AHD4" s="52"/>
      <c r="AHE4" s="52"/>
      <c r="AHF4" s="52"/>
      <c r="AHG4" s="52"/>
      <c r="AHH4" s="52"/>
      <c r="AHI4" s="52"/>
      <c r="AHJ4" s="52"/>
      <c r="AHK4" s="52"/>
      <c r="AHL4" s="52"/>
      <c r="AHM4" s="52"/>
      <c r="AHN4" s="52"/>
      <c r="AHO4" s="52"/>
      <c r="AHP4" s="52"/>
      <c r="AHQ4" s="52"/>
      <c r="AHR4" s="52"/>
      <c r="AHS4" s="52"/>
      <c r="AHT4" s="52"/>
      <c r="AHU4" s="52"/>
      <c r="AHV4" s="52"/>
      <c r="AHW4" s="52"/>
      <c r="AHX4" s="52"/>
      <c r="AHY4" s="52"/>
      <c r="AHZ4" s="52"/>
      <c r="AIA4" s="52"/>
      <c r="AIB4" s="52"/>
      <c r="AIC4" s="52"/>
      <c r="AID4" s="52"/>
      <c r="AIE4" s="52"/>
      <c r="AIF4" s="52"/>
      <c r="AIG4" s="52"/>
      <c r="AIH4" s="52"/>
      <c r="AII4" s="52"/>
      <c r="AIJ4" s="52"/>
      <c r="AIK4" s="52"/>
      <c r="AIL4" s="52"/>
      <c r="AIM4" s="52"/>
      <c r="AIN4" s="52"/>
      <c r="AIO4" s="52"/>
      <c r="AIP4" s="52"/>
      <c r="AIQ4" s="52"/>
      <c r="AIR4" s="52"/>
      <c r="AIS4" s="52"/>
      <c r="AIT4" s="52"/>
      <c r="AIU4" s="52"/>
      <c r="AIV4" s="52"/>
      <c r="AIW4" s="52"/>
      <c r="AIX4" s="52"/>
      <c r="AIY4" s="52"/>
      <c r="AIZ4" s="52"/>
      <c r="AJA4" s="52"/>
      <c r="AJB4" s="52"/>
      <c r="AJC4" s="52"/>
      <c r="AJD4" s="52"/>
      <c r="AJE4" s="52"/>
      <c r="AJF4" s="52"/>
      <c r="AJG4" s="52"/>
      <c r="AJH4" s="52"/>
      <c r="AJI4" s="52"/>
      <c r="AJJ4" s="52"/>
      <c r="AJK4" s="52"/>
      <c r="AJL4" s="52"/>
      <c r="AJM4" s="52"/>
      <c r="AJN4" s="52"/>
      <c r="AJO4" s="52"/>
      <c r="AJP4" s="52"/>
      <c r="AJQ4" s="52"/>
      <c r="AJR4" s="52"/>
      <c r="AJS4" s="52"/>
      <c r="AJT4" s="52"/>
      <c r="AJU4" s="52"/>
      <c r="AJV4" s="52"/>
      <c r="AJW4" s="52"/>
      <c r="AJX4" s="52"/>
      <c r="AJY4" s="52"/>
      <c r="AJZ4" s="52"/>
      <c r="AKA4" s="52"/>
      <c r="AKB4" s="52"/>
      <c r="AKC4" s="52"/>
      <c r="AKD4" s="52"/>
      <c r="AKE4" s="52"/>
      <c r="AKF4" s="52"/>
      <c r="AKG4" s="52"/>
      <c r="AKH4" s="52"/>
      <c r="AKI4" s="52"/>
      <c r="AKJ4" s="52"/>
      <c r="AKK4" s="52"/>
      <c r="AKL4" s="52"/>
      <c r="AKM4" s="52"/>
      <c r="AKN4" s="52"/>
      <c r="AKO4" s="52"/>
      <c r="AKP4" s="52"/>
      <c r="AKQ4" s="52"/>
      <c r="AKR4" s="52"/>
      <c r="AKS4" s="52"/>
      <c r="AKT4" s="52"/>
      <c r="AKU4" s="52"/>
      <c r="AKV4" s="52"/>
      <c r="AKW4" s="52"/>
      <c r="AKX4" s="52"/>
      <c r="AKY4" s="52"/>
      <c r="AKZ4" s="52"/>
      <c r="ALA4" s="52"/>
      <c r="ALB4" s="52"/>
      <c r="ALC4" s="52"/>
      <c r="ALD4" s="52"/>
      <c r="ALE4" s="52"/>
      <c r="ALF4" s="52"/>
      <c r="ALG4" s="52"/>
      <c r="ALH4" s="52"/>
      <c r="ALI4" s="52"/>
      <c r="ALJ4" s="52"/>
      <c r="ALK4" s="52"/>
      <c r="ALL4" s="52"/>
      <c r="ALM4" s="52"/>
      <c r="ALN4" s="52"/>
      <c r="ALO4" s="52"/>
      <c r="ALP4" s="52"/>
      <c r="ALQ4" s="52"/>
      <c r="ALR4" s="52"/>
      <c r="ALS4" s="52"/>
      <c r="ALT4" s="52"/>
      <c r="ALU4" s="52"/>
      <c r="ALV4" s="52"/>
      <c r="ALW4" s="52"/>
      <c r="ALX4" s="52"/>
      <c r="ALY4" s="52"/>
      <c r="ALZ4" s="52"/>
      <c r="AMA4" s="52"/>
      <c r="AMB4" s="52"/>
      <c r="AMC4" s="52"/>
      <c r="AMD4" s="52"/>
      <c r="AME4" s="52"/>
      <c r="AMF4" s="52"/>
      <c r="AMG4" s="52"/>
      <c r="AMH4" s="52"/>
      <c r="AMI4" s="52"/>
      <c r="AMJ4" s="52"/>
    </row>
    <row r="5" spans="1:1024" ht="26.25">
      <c r="A5" s="336"/>
      <c r="B5" s="336"/>
      <c r="C5" s="341" t="s">
        <v>29</v>
      </c>
      <c r="D5" s="341"/>
      <c r="E5" s="341"/>
      <c r="F5" s="341"/>
      <c r="G5" s="341"/>
      <c r="H5" s="341"/>
      <c r="I5" s="341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  <c r="FL5" s="52"/>
      <c r="FM5" s="52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2"/>
      <c r="HD5" s="52"/>
      <c r="HE5" s="52"/>
      <c r="HF5" s="52"/>
      <c r="HG5" s="52"/>
      <c r="HH5" s="52"/>
      <c r="HI5" s="52"/>
      <c r="HJ5" s="52"/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2"/>
      <c r="IE5" s="52"/>
      <c r="IF5" s="52"/>
      <c r="IG5" s="52"/>
      <c r="IH5" s="52"/>
      <c r="II5" s="52"/>
      <c r="IJ5" s="52"/>
      <c r="IK5" s="52"/>
      <c r="IL5" s="52"/>
      <c r="IM5" s="52"/>
      <c r="IN5" s="52"/>
      <c r="IO5" s="52"/>
      <c r="IP5" s="52"/>
      <c r="IQ5" s="52"/>
      <c r="IR5" s="52"/>
      <c r="IS5" s="52"/>
      <c r="IT5" s="52"/>
      <c r="IU5" s="52"/>
      <c r="IV5" s="52"/>
      <c r="IW5" s="52"/>
      <c r="IX5" s="52"/>
      <c r="IY5" s="52"/>
      <c r="IZ5" s="52"/>
      <c r="JA5" s="52"/>
      <c r="JB5" s="52"/>
      <c r="JC5" s="52"/>
      <c r="JD5" s="52"/>
      <c r="JE5" s="52"/>
      <c r="JF5" s="52"/>
      <c r="JG5" s="52"/>
      <c r="JH5" s="52"/>
      <c r="JI5" s="52"/>
      <c r="JJ5" s="52"/>
      <c r="JK5" s="52"/>
      <c r="JL5" s="52"/>
      <c r="JM5" s="52"/>
      <c r="JN5" s="52"/>
      <c r="JO5" s="52"/>
      <c r="JP5" s="52"/>
      <c r="JQ5" s="52"/>
      <c r="JR5" s="52"/>
      <c r="JS5" s="52"/>
      <c r="JT5" s="52"/>
      <c r="JU5" s="52"/>
      <c r="JV5" s="52"/>
      <c r="JW5" s="52"/>
      <c r="JX5" s="52"/>
      <c r="JY5" s="52"/>
      <c r="JZ5" s="52"/>
      <c r="KA5" s="52"/>
      <c r="KB5" s="52"/>
      <c r="KC5" s="52"/>
      <c r="KD5" s="52"/>
      <c r="KE5" s="52"/>
      <c r="KF5" s="52"/>
      <c r="KG5" s="52"/>
      <c r="KH5" s="52"/>
      <c r="KI5" s="52"/>
      <c r="KJ5" s="52"/>
      <c r="KK5" s="52"/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2"/>
      <c r="KW5" s="52"/>
      <c r="KX5" s="52"/>
      <c r="KY5" s="52"/>
      <c r="KZ5" s="52"/>
      <c r="LA5" s="52"/>
      <c r="LB5" s="52"/>
      <c r="LC5" s="52"/>
      <c r="LD5" s="52"/>
      <c r="LE5" s="52"/>
      <c r="LF5" s="52"/>
      <c r="LG5" s="52"/>
      <c r="LH5" s="52"/>
      <c r="LI5" s="52"/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2"/>
      <c r="LZ5" s="52"/>
      <c r="MA5" s="52"/>
      <c r="MB5" s="52"/>
      <c r="MC5" s="52"/>
      <c r="MD5" s="52"/>
      <c r="ME5" s="52"/>
      <c r="MF5" s="52"/>
      <c r="MG5" s="52"/>
      <c r="MH5" s="52"/>
      <c r="MI5" s="52"/>
      <c r="MJ5" s="52"/>
      <c r="MK5" s="52"/>
      <c r="ML5" s="52"/>
      <c r="MM5" s="52"/>
      <c r="MN5" s="52"/>
      <c r="MO5" s="52"/>
      <c r="MP5" s="52"/>
      <c r="MQ5" s="52"/>
      <c r="MR5" s="52"/>
      <c r="MS5" s="52"/>
      <c r="MT5" s="52"/>
      <c r="MU5" s="52"/>
      <c r="MV5" s="52"/>
      <c r="MW5" s="52"/>
      <c r="MX5" s="52"/>
      <c r="MY5" s="52"/>
      <c r="MZ5" s="52"/>
      <c r="NA5" s="52"/>
      <c r="NB5" s="52"/>
      <c r="NC5" s="52"/>
      <c r="ND5" s="52"/>
      <c r="NE5" s="52"/>
      <c r="NF5" s="52"/>
      <c r="NG5" s="52"/>
      <c r="NH5" s="52"/>
      <c r="NI5" s="52"/>
      <c r="NJ5" s="52"/>
      <c r="NK5" s="52"/>
      <c r="NL5" s="52"/>
      <c r="NM5" s="52"/>
      <c r="NN5" s="52"/>
      <c r="NO5" s="52"/>
      <c r="NP5" s="52"/>
      <c r="NQ5" s="52"/>
      <c r="NR5" s="52"/>
      <c r="NS5" s="52"/>
      <c r="NT5" s="52"/>
      <c r="NU5" s="52"/>
      <c r="NV5" s="52"/>
      <c r="NW5" s="52"/>
      <c r="NX5" s="52"/>
      <c r="NY5" s="52"/>
      <c r="NZ5" s="52"/>
      <c r="OA5" s="52"/>
      <c r="OB5" s="52"/>
      <c r="OC5" s="52"/>
      <c r="OD5" s="52"/>
      <c r="OE5" s="52"/>
      <c r="OF5" s="52"/>
      <c r="OG5" s="52"/>
      <c r="OH5" s="52"/>
      <c r="OI5" s="52"/>
      <c r="OJ5" s="52"/>
      <c r="OK5" s="52"/>
      <c r="OL5" s="52"/>
      <c r="OM5" s="52"/>
      <c r="ON5" s="52"/>
      <c r="OO5" s="52"/>
      <c r="OP5" s="52"/>
      <c r="OQ5" s="52"/>
      <c r="OR5" s="52"/>
      <c r="OS5" s="52"/>
      <c r="OT5" s="52"/>
      <c r="OU5" s="52"/>
      <c r="OV5" s="52"/>
      <c r="OW5" s="52"/>
      <c r="OX5" s="52"/>
      <c r="OY5" s="52"/>
      <c r="OZ5" s="52"/>
      <c r="PA5" s="52"/>
      <c r="PB5" s="52"/>
      <c r="PC5" s="52"/>
      <c r="PD5" s="52"/>
      <c r="PE5" s="52"/>
      <c r="PF5" s="52"/>
      <c r="PG5" s="52"/>
      <c r="PH5" s="52"/>
      <c r="PI5" s="52"/>
      <c r="PJ5" s="52"/>
      <c r="PK5" s="52"/>
      <c r="PL5" s="52"/>
      <c r="PM5" s="52"/>
      <c r="PN5" s="52"/>
      <c r="PO5" s="52"/>
      <c r="PP5" s="52"/>
      <c r="PQ5" s="52"/>
      <c r="PR5" s="52"/>
      <c r="PS5" s="52"/>
      <c r="PT5" s="52"/>
      <c r="PU5" s="52"/>
      <c r="PV5" s="52"/>
      <c r="PW5" s="52"/>
      <c r="PX5" s="52"/>
      <c r="PY5" s="52"/>
      <c r="PZ5" s="52"/>
      <c r="QA5" s="52"/>
      <c r="QB5" s="52"/>
      <c r="QC5" s="52"/>
      <c r="QD5" s="52"/>
      <c r="QE5" s="52"/>
      <c r="QF5" s="52"/>
      <c r="QG5" s="52"/>
      <c r="QH5" s="52"/>
      <c r="QI5" s="52"/>
      <c r="QJ5" s="52"/>
      <c r="QK5" s="52"/>
      <c r="QL5" s="52"/>
      <c r="QM5" s="52"/>
      <c r="QN5" s="52"/>
      <c r="QO5" s="52"/>
      <c r="QP5" s="52"/>
      <c r="QQ5" s="52"/>
      <c r="QR5" s="52"/>
      <c r="QS5" s="52"/>
      <c r="QT5" s="52"/>
      <c r="QU5" s="52"/>
      <c r="QV5" s="52"/>
      <c r="QW5" s="52"/>
      <c r="QX5" s="52"/>
      <c r="QY5" s="52"/>
      <c r="QZ5" s="52"/>
      <c r="RA5" s="52"/>
      <c r="RB5" s="52"/>
      <c r="RC5" s="52"/>
      <c r="RD5" s="52"/>
      <c r="RE5" s="52"/>
      <c r="RF5" s="52"/>
      <c r="RG5" s="52"/>
      <c r="RH5" s="52"/>
      <c r="RI5" s="52"/>
      <c r="RJ5" s="52"/>
      <c r="RK5" s="52"/>
      <c r="RL5" s="52"/>
      <c r="RM5" s="52"/>
      <c r="RN5" s="52"/>
      <c r="RO5" s="52"/>
      <c r="RP5" s="52"/>
      <c r="RQ5" s="52"/>
      <c r="RR5" s="52"/>
      <c r="RS5" s="52"/>
      <c r="RT5" s="52"/>
      <c r="RU5" s="52"/>
      <c r="RV5" s="52"/>
      <c r="RW5" s="52"/>
      <c r="RX5" s="52"/>
      <c r="RY5" s="52"/>
      <c r="RZ5" s="52"/>
      <c r="SA5" s="52"/>
      <c r="SB5" s="52"/>
      <c r="SC5" s="52"/>
      <c r="SD5" s="52"/>
      <c r="SE5" s="52"/>
      <c r="SF5" s="52"/>
      <c r="SG5" s="52"/>
      <c r="SH5" s="52"/>
      <c r="SI5" s="52"/>
      <c r="SJ5" s="52"/>
      <c r="SK5" s="52"/>
      <c r="SL5" s="52"/>
      <c r="SM5" s="52"/>
      <c r="SN5" s="52"/>
      <c r="SO5" s="52"/>
      <c r="SP5" s="52"/>
      <c r="SQ5" s="52"/>
      <c r="SR5" s="52"/>
      <c r="SS5" s="52"/>
      <c r="ST5" s="52"/>
      <c r="SU5" s="52"/>
      <c r="SV5" s="52"/>
      <c r="SW5" s="52"/>
      <c r="SX5" s="52"/>
      <c r="SY5" s="52"/>
      <c r="SZ5" s="52"/>
      <c r="TA5" s="52"/>
      <c r="TB5" s="52"/>
      <c r="TC5" s="52"/>
      <c r="TD5" s="52"/>
      <c r="TE5" s="52"/>
      <c r="TF5" s="52"/>
      <c r="TG5" s="52"/>
      <c r="TH5" s="52"/>
      <c r="TI5" s="52"/>
      <c r="TJ5" s="52"/>
      <c r="TK5" s="52"/>
      <c r="TL5" s="52"/>
      <c r="TM5" s="52"/>
      <c r="TN5" s="52"/>
      <c r="TO5" s="52"/>
      <c r="TP5" s="52"/>
      <c r="TQ5" s="52"/>
      <c r="TR5" s="52"/>
      <c r="TS5" s="52"/>
      <c r="TT5" s="52"/>
      <c r="TU5" s="52"/>
      <c r="TV5" s="52"/>
      <c r="TW5" s="52"/>
      <c r="TX5" s="52"/>
      <c r="TY5" s="52"/>
      <c r="TZ5" s="52"/>
      <c r="UA5" s="52"/>
      <c r="UB5" s="52"/>
      <c r="UC5" s="52"/>
      <c r="UD5" s="52"/>
      <c r="UE5" s="52"/>
      <c r="UF5" s="52"/>
      <c r="UG5" s="52"/>
      <c r="UH5" s="52"/>
      <c r="UI5" s="52"/>
      <c r="UJ5" s="52"/>
      <c r="UK5" s="52"/>
      <c r="UL5" s="52"/>
      <c r="UM5" s="52"/>
      <c r="UN5" s="52"/>
      <c r="UO5" s="52"/>
      <c r="UP5" s="52"/>
      <c r="UQ5" s="52"/>
      <c r="UR5" s="52"/>
      <c r="US5" s="52"/>
      <c r="UT5" s="52"/>
      <c r="UU5" s="52"/>
      <c r="UV5" s="52"/>
      <c r="UW5" s="52"/>
      <c r="UX5" s="52"/>
      <c r="UY5" s="52"/>
      <c r="UZ5" s="52"/>
      <c r="VA5" s="52"/>
      <c r="VB5" s="52"/>
      <c r="VC5" s="52"/>
      <c r="VD5" s="52"/>
      <c r="VE5" s="52"/>
      <c r="VF5" s="52"/>
      <c r="VG5" s="52"/>
      <c r="VH5" s="52"/>
      <c r="VI5" s="52"/>
      <c r="VJ5" s="52"/>
      <c r="VK5" s="52"/>
      <c r="VL5" s="52"/>
      <c r="VM5" s="52"/>
      <c r="VN5" s="52"/>
      <c r="VO5" s="52"/>
      <c r="VP5" s="52"/>
      <c r="VQ5" s="52"/>
      <c r="VR5" s="52"/>
      <c r="VS5" s="52"/>
      <c r="VT5" s="52"/>
      <c r="VU5" s="52"/>
      <c r="VV5" s="52"/>
      <c r="VW5" s="52"/>
      <c r="VX5" s="52"/>
      <c r="VY5" s="52"/>
      <c r="VZ5" s="52"/>
      <c r="WA5" s="52"/>
      <c r="WB5" s="52"/>
      <c r="WC5" s="52"/>
      <c r="WD5" s="52"/>
      <c r="WE5" s="52"/>
      <c r="WF5" s="52"/>
      <c r="WG5" s="52"/>
      <c r="WH5" s="52"/>
      <c r="WI5" s="52"/>
      <c r="WJ5" s="52"/>
      <c r="WK5" s="52"/>
      <c r="WL5" s="52"/>
      <c r="WM5" s="52"/>
      <c r="WN5" s="52"/>
      <c r="WO5" s="52"/>
      <c r="WP5" s="52"/>
      <c r="WQ5" s="52"/>
      <c r="WR5" s="52"/>
      <c r="WS5" s="52"/>
      <c r="WT5" s="52"/>
      <c r="WU5" s="52"/>
      <c r="WV5" s="52"/>
      <c r="WW5" s="52"/>
      <c r="WX5" s="52"/>
      <c r="WY5" s="52"/>
      <c r="WZ5" s="52"/>
      <c r="XA5" s="52"/>
      <c r="XB5" s="52"/>
      <c r="XC5" s="52"/>
      <c r="XD5" s="52"/>
      <c r="XE5" s="52"/>
      <c r="XF5" s="52"/>
      <c r="XG5" s="52"/>
      <c r="XH5" s="52"/>
      <c r="XI5" s="52"/>
      <c r="XJ5" s="52"/>
      <c r="XK5" s="52"/>
      <c r="XL5" s="52"/>
      <c r="XM5" s="52"/>
      <c r="XN5" s="52"/>
      <c r="XO5" s="52"/>
      <c r="XP5" s="52"/>
      <c r="XQ5" s="52"/>
      <c r="XR5" s="52"/>
      <c r="XS5" s="52"/>
      <c r="XT5" s="52"/>
      <c r="XU5" s="52"/>
      <c r="XV5" s="52"/>
      <c r="XW5" s="52"/>
      <c r="XX5" s="52"/>
      <c r="XY5" s="52"/>
      <c r="XZ5" s="52"/>
      <c r="YA5" s="52"/>
      <c r="YB5" s="52"/>
      <c r="YC5" s="52"/>
      <c r="YD5" s="52"/>
      <c r="YE5" s="52"/>
      <c r="YF5" s="52"/>
      <c r="YG5" s="52"/>
      <c r="YH5" s="52"/>
      <c r="YI5" s="52"/>
      <c r="YJ5" s="52"/>
      <c r="YK5" s="52"/>
      <c r="YL5" s="52"/>
      <c r="YM5" s="52"/>
      <c r="YN5" s="52"/>
      <c r="YO5" s="52"/>
      <c r="YP5" s="52"/>
      <c r="YQ5" s="52"/>
      <c r="YR5" s="52"/>
      <c r="YS5" s="52"/>
      <c r="YT5" s="52"/>
      <c r="YU5" s="52"/>
      <c r="YV5" s="52"/>
      <c r="YW5" s="52"/>
      <c r="YX5" s="52"/>
      <c r="YY5" s="52"/>
      <c r="YZ5" s="52"/>
      <c r="ZA5" s="52"/>
      <c r="ZB5" s="52"/>
      <c r="ZC5" s="52"/>
      <c r="ZD5" s="52"/>
      <c r="ZE5" s="52"/>
      <c r="ZF5" s="52"/>
      <c r="ZG5" s="52"/>
      <c r="ZH5" s="52"/>
      <c r="ZI5" s="52"/>
      <c r="ZJ5" s="52"/>
      <c r="ZK5" s="52"/>
      <c r="ZL5" s="52"/>
      <c r="ZM5" s="52"/>
      <c r="ZN5" s="52"/>
      <c r="ZO5" s="52"/>
      <c r="ZP5" s="52"/>
      <c r="ZQ5" s="52"/>
      <c r="ZR5" s="52"/>
      <c r="ZS5" s="52"/>
      <c r="ZT5" s="52"/>
      <c r="ZU5" s="52"/>
      <c r="ZV5" s="52"/>
      <c r="ZW5" s="52"/>
      <c r="ZX5" s="52"/>
      <c r="ZY5" s="52"/>
      <c r="ZZ5" s="52"/>
      <c r="AAA5" s="52"/>
      <c r="AAB5" s="52"/>
      <c r="AAC5" s="52"/>
      <c r="AAD5" s="52"/>
      <c r="AAE5" s="52"/>
      <c r="AAF5" s="52"/>
      <c r="AAG5" s="52"/>
      <c r="AAH5" s="52"/>
      <c r="AAI5" s="52"/>
      <c r="AAJ5" s="52"/>
      <c r="AAK5" s="52"/>
      <c r="AAL5" s="52"/>
      <c r="AAM5" s="52"/>
      <c r="AAN5" s="52"/>
      <c r="AAO5" s="52"/>
      <c r="AAP5" s="52"/>
      <c r="AAQ5" s="52"/>
      <c r="AAR5" s="52"/>
      <c r="AAS5" s="52"/>
      <c r="AAT5" s="52"/>
      <c r="AAU5" s="52"/>
      <c r="AAV5" s="52"/>
      <c r="AAW5" s="52"/>
      <c r="AAX5" s="52"/>
      <c r="AAY5" s="52"/>
      <c r="AAZ5" s="52"/>
      <c r="ABA5" s="52"/>
      <c r="ABB5" s="52"/>
      <c r="ABC5" s="52"/>
      <c r="ABD5" s="52"/>
      <c r="ABE5" s="52"/>
      <c r="ABF5" s="52"/>
      <c r="ABG5" s="52"/>
      <c r="ABH5" s="52"/>
      <c r="ABI5" s="52"/>
      <c r="ABJ5" s="52"/>
      <c r="ABK5" s="52"/>
      <c r="ABL5" s="52"/>
      <c r="ABM5" s="52"/>
      <c r="ABN5" s="52"/>
      <c r="ABO5" s="52"/>
      <c r="ABP5" s="52"/>
      <c r="ABQ5" s="52"/>
      <c r="ABR5" s="52"/>
      <c r="ABS5" s="52"/>
      <c r="ABT5" s="52"/>
      <c r="ABU5" s="52"/>
      <c r="ABV5" s="52"/>
      <c r="ABW5" s="52"/>
      <c r="ABX5" s="52"/>
      <c r="ABY5" s="52"/>
      <c r="ABZ5" s="52"/>
      <c r="ACA5" s="52"/>
      <c r="ACB5" s="52"/>
      <c r="ACC5" s="52"/>
      <c r="ACD5" s="52"/>
      <c r="ACE5" s="52"/>
      <c r="ACF5" s="52"/>
      <c r="ACG5" s="52"/>
      <c r="ACH5" s="52"/>
      <c r="ACI5" s="52"/>
      <c r="ACJ5" s="52"/>
      <c r="ACK5" s="52"/>
      <c r="ACL5" s="52"/>
      <c r="ACM5" s="52"/>
      <c r="ACN5" s="52"/>
      <c r="ACO5" s="52"/>
      <c r="ACP5" s="52"/>
      <c r="ACQ5" s="52"/>
      <c r="ACR5" s="52"/>
      <c r="ACS5" s="52"/>
      <c r="ACT5" s="52"/>
      <c r="ACU5" s="52"/>
      <c r="ACV5" s="52"/>
      <c r="ACW5" s="52"/>
      <c r="ACX5" s="52"/>
      <c r="ACY5" s="52"/>
      <c r="ACZ5" s="52"/>
      <c r="ADA5" s="52"/>
      <c r="ADB5" s="52"/>
      <c r="ADC5" s="52"/>
      <c r="ADD5" s="52"/>
      <c r="ADE5" s="52"/>
      <c r="ADF5" s="52"/>
      <c r="ADG5" s="52"/>
      <c r="ADH5" s="52"/>
      <c r="ADI5" s="52"/>
      <c r="ADJ5" s="52"/>
      <c r="ADK5" s="52"/>
      <c r="ADL5" s="52"/>
      <c r="ADM5" s="52"/>
      <c r="ADN5" s="52"/>
      <c r="ADO5" s="52"/>
      <c r="ADP5" s="52"/>
      <c r="ADQ5" s="52"/>
      <c r="ADR5" s="52"/>
      <c r="ADS5" s="52"/>
      <c r="ADT5" s="52"/>
      <c r="ADU5" s="52"/>
      <c r="ADV5" s="52"/>
      <c r="ADW5" s="52"/>
      <c r="ADX5" s="52"/>
      <c r="ADY5" s="52"/>
      <c r="ADZ5" s="52"/>
      <c r="AEA5" s="52"/>
      <c r="AEB5" s="52"/>
      <c r="AEC5" s="52"/>
      <c r="AED5" s="52"/>
      <c r="AEE5" s="52"/>
      <c r="AEF5" s="52"/>
      <c r="AEG5" s="52"/>
      <c r="AEH5" s="52"/>
      <c r="AEI5" s="52"/>
      <c r="AEJ5" s="52"/>
      <c r="AEK5" s="52"/>
      <c r="AEL5" s="52"/>
      <c r="AEM5" s="52"/>
      <c r="AEN5" s="52"/>
      <c r="AEO5" s="52"/>
      <c r="AEP5" s="52"/>
      <c r="AEQ5" s="52"/>
      <c r="AER5" s="52"/>
      <c r="AES5" s="52"/>
      <c r="AET5" s="52"/>
      <c r="AEU5" s="52"/>
      <c r="AEV5" s="52"/>
      <c r="AEW5" s="52"/>
      <c r="AEX5" s="52"/>
      <c r="AEY5" s="52"/>
      <c r="AEZ5" s="52"/>
      <c r="AFA5" s="52"/>
      <c r="AFB5" s="52"/>
      <c r="AFC5" s="52"/>
      <c r="AFD5" s="52"/>
      <c r="AFE5" s="52"/>
      <c r="AFF5" s="52"/>
      <c r="AFG5" s="52"/>
      <c r="AFH5" s="52"/>
      <c r="AFI5" s="52"/>
      <c r="AFJ5" s="52"/>
      <c r="AFK5" s="52"/>
      <c r="AFL5" s="52"/>
      <c r="AFM5" s="52"/>
      <c r="AFN5" s="52"/>
      <c r="AFO5" s="52"/>
      <c r="AFP5" s="52"/>
      <c r="AFQ5" s="52"/>
      <c r="AFR5" s="52"/>
      <c r="AFS5" s="52"/>
      <c r="AFT5" s="52"/>
      <c r="AFU5" s="52"/>
      <c r="AFV5" s="52"/>
      <c r="AFW5" s="52"/>
      <c r="AFX5" s="52"/>
      <c r="AFY5" s="52"/>
      <c r="AFZ5" s="52"/>
      <c r="AGA5" s="52"/>
      <c r="AGB5" s="52"/>
      <c r="AGC5" s="52"/>
      <c r="AGD5" s="52"/>
      <c r="AGE5" s="52"/>
      <c r="AGF5" s="52"/>
      <c r="AGG5" s="52"/>
      <c r="AGH5" s="52"/>
      <c r="AGI5" s="52"/>
      <c r="AGJ5" s="52"/>
      <c r="AGK5" s="52"/>
      <c r="AGL5" s="52"/>
      <c r="AGM5" s="52"/>
      <c r="AGN5" s="52"/>
      <c r="AGO5" s="52"/>
      <c r="AGP5" s="52"/>
      <c r="AGQ5" s="52"/>
      <c r="AGR5" s="52"/>
      <c r="AGS5" s="52"/>
      <c r="AGT5" s="52"/>
      <c r="AGU5" s="52"/>
      <c r="AGV5" s="52"/>
      <c r="AGW5" s="52"/>
      <c r="AGX5" s="52"/>
      <c r="AGY5" s="52"/>
      <c r="AGZ5" s="52"/>
      <c r="AHA5" s="52"/>
      <c r="AHB5" s="52"/>
      <c r="AHC5" s="52"/>
      <c r="AHD5" s="52"/>
      <c r="AHE5" s="52"/>
      <c r="AHF5" s="52"/>
      <c r="AHG5" s="52"/>
      <c r="AHH5" s="52"/>
      <c r="AHI5" s="52"/>
      <c r="AHJ5" s="52"/>
      <c r="AHK5" s="52"/>
      <c r="AHL5" s="52"/>
      <c r="AHM5" s="52"/>
      <c r="AHN5" s="52"/>
      <c r="AHO5" s="52"/>
      <c r="AHP5" s="52"/>
      <c r="AHQ5" s="52"/>
      <c r="AHR5" s="52"/>
      <c r="AHS5" s="52"/>
      <c r="AHT5" s="52"/>
      <c r="AHU5" s="52"/>
      <c r="AHV5" s="52"/>
      <c r="AHW5" s="52"/>
      <c r="AHX5" s="52"/>
      <c r="AHY5" s="52"/>
      <c r="AHZ5" s="52"/>
      <c r="AIA5" s="52"/>
      <c r="AIB5" s="52"/>
      <c r="AIC5" s="52"/>
      <c r="AID5" s="52"/>
      <c r="AIE5" s="52"/>
      <c r="AIF5" s="52"/>
      <c r="AIG5" s="52"/>
      <c r="AIH5" s="52"/>
      <c r="AII5" s="52"/>
      <c r="AIJ5" s="52"/>
      <c r="AIK5" s="52"/>
      <c r="AIL5" s="52"/>
      <c r="AIM5" s="52"/>
      <c r="AIN5" s="52"/>
      <c r="AIO5" s="52"/>
      <c r="AIP5" s="52"/>
      <c r="AIQ5" s="52"/>
      <c r="AIR5" s="52"/>
      <c r="AIS5" s="52"/>
      <c r="AIT5" s="52"/>
      <c r="AIU5" s="52"/>
      <c r="AIV5" s="52"/>
      <c r="AIW5" s="52"/>
      <c r="AIX5" s="52"/>
      <c r="AIY5" s="52"/>
      <c r="AIZ5" s="52"/>
      <c r="AJA5" s="52"/>
      <c r="AJB5" s="52"/>
      <c r="AJC5" s="52"/>
      <c r="AJD5" s="52"/>
      <c r="AJE5" s="52"/>
      <c r="AJF5" s="52"/>
      <c r="AJG5" s="52"/>
      <c r="AJH5" s="52"/>
      <c r="AJI5" s="52"/>
      <c r="AJJ5" s="52"/>
      <c r="AJK5" s="52"/>
      <c r="AJL5" s="52"/>
      <c r="AJM5" s="52"/>
      <c r="AJN5" s="52"/>
      <c r="AJO5" s="52"/>
      <c r="AJP5" s="52"/>
      <c r="AJQ5" s="52"/>
      <c r="AJR5" s="52"/>
      <c r="AJS5" s="52"/>
      <c r="AJT5" s="52"/>
      <c r="AJU5" s="52"/>
      <c r="AJV5" s="52"/>
      <c r="AJW5" s="52"/>
      <c r="AJX5" s="52"/>
      <c r="AJY5" s="52"/>
      <c r="AJZ5" s="52"/>
      <c r="AKA5" s="52"/>
      <c r="AKB5" s="52"/>
      <c r="AKC5" s="52"/>
      <c r="AKD5" s="52"/>
      <c r="AKE5" s="52"/>
      <c r="AKF5" s="52"/>
      <c r="AKG5" s="52"/>
      <c r="AKH5" s="52"/>
      <c r="AKI5" s="52"/>
      <c r="AKJ5" s="52"/>
      <c r="AKK5" s="52"/>
      <c r="AKL5" s="52"/>
      <c r="AKM5" s="52"/>
      <c r="AKN5" s="52"/>
      <c r="AKO5" s="52"/>
      <c r="AKP5" s="52"/>
      <c r="AKQ5" s="52"/>
      <c r="AKR5" s="52"/>
      <c r="AKS5" s="52"/>
      <c r="AKT5" s="52"/>
      <c r="AKU5" s="52"/>
      <c r="AKV5" s="52"/>
      <c r="AKW5" s="52"/>
      <c r="AKX5" s="52"/>
      <c r="AKY5" s="52"/>
      <c r="AKZ5" s="52"/>
      <c r="ALA5" s="52"/>
      <c r="ALB5" s="52"/>
      <c r="ALC5" s="52"/>
      <c r="ALD5" s="52"/>
      <c r="ALE5" s="52"/>
      <c r="ALF5" s="52"/>
      <c r="ALG5" s="52"/>
      <c r="ALH5" s="52"/>
      <c r="ALI5" s="52"/>
      <c r="ALJ5" s="52"/>
      <c r="ALK5" s="52"/>
      <c r="ALL5" s="52"/>
      <c r="ALM5" s="52"/>
      <c r="ALN5" s="52"/>
      <c r="ALO5" s="52"/>
      <c r="ALP5" s="52"/>
      <c r="ALQ5" s="52"/>
      <c r="ALR5" s="52"/>
      <c r="ALS5" s="52"/>
      <c r="ALT5" s="52"/>
      <c r="ALU5" s="52"/>
      <c r="ALV5" s="52"/>
      <c r="ALW5" s="52"/>
      <c r="ALX5" s="52"/>
      <c r="ALY5" s="52"/>
      <c r="ALZ5" s="52"/>
      <c r="AMA5" s="52"/>
      <c r="AMB5" s="52"/>
      <c r="AMC5" s="52"/>
      <c r="AMD5" s="52"/>
      <c r="AME5" s="52"/>
      <c r="AMF5" s="52"/>
      <c r="AMG5" s="52"/>
      <c r="AMH5" s="52"/>
      <c r="AMI5" s="52"/>
      <c r="AMJ5" s="52"/>
    </row>
    <row r="6" spans="1:1024" ht="26.25">
      <c r="A6" s="53"/>
      <c r="B6" s="54"/>
      <c r="C6" s="334" t="s">
        <v>30</v>
      </c>
      <c r="D6" s="334"/>
      <c r="E6" s="334"/>
      <c r="F6" s="334"/>
      <c r="G6" s="334"/>
      <c r="H6" s="334"/>
      <c r="I6" s="334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  <c r="FL6" s="52"/>
      <c r="FM6" s="52"/>
      <c r="FN6" s="52"/>
      <c r="FO6" s="52"/>
      <c r="FP6" s="52"/>
      <c r="FQ6" s="52"/>
      <c r="FR6" s="52"/>
      <c r="FS6" s="52"/>
      <c r="FT6" s="52"/>
      <c r="FU6" s="52"/>
      <c r="FV6" s="52"/>
      <c r="FW6" s="52"/>
      <c r="FX6" s="52"/>
      <c r="FY6" s="52"/>
      <c r="FZ6" s="52"/>
      <c r="GA6" s="52"/>
      <c r="GB6" s="52"/>
      <c r="GC6" s="52"/>
      <c r="GD6" s="52"/>
      <c r="GE6" s="52"/>
      <c r="GF6" s="52"/>
      <c r="GG6" s="52"/>
      <c r="GH6" s="52"/>
      <c r="GI6" s="52"/>
      <c r="GJ6" s="52"/>
      <c r="GK6" s="52"/>
      <c r="GL6" s="52"/>
      <c r="GM6" s="52"/>
      <c r="GN6" s="52"/>
      <c r="GO6" s="52"/>
      <c r="GP6" s="52"/>
      <c r="GQ6" s="52"/>
      <c r="GR6" s="52"/>
      <c r="GS6" s="52"/>
      <c r="GT6" s="52"/>
      <c r="GU6" s="52"/>
      <c r="GV6" s="52"/>
      <c r="GW6" s="52"/>
      <c r="GX6" s="52"/>
      <c r="GY6" s="52"/>
      <c r="GZ6" s="52"/>
      <c r="HA6" s="52"/>
      <c r="HB6" s="52"/>
      <c r="HC6" s="52"/>
      <c r="HD6" s="52"/>
      <c r="HE6" s="52"/>
      <c r="HF6" s="52"/>
      <c r="HG6" s="52"/>
      <c r="HH6" s="52"/>
      <c r="HI6" s="52"/>
      <c r="HJ6" s="52"/>
      <c r="HK6" s="52"/>
      <c r="HL6" s="52"/>
      <c r="HM6" s="52"/>
      <c r="HN6" s="52"/>
      <c r="HO6" s="52"/>
      <c r="HP6" s="52"/>
      <c r="HQ6" s="52"/>
      <c r="HR6" s="52"/>
      <c r="HS6" s="52"/>
      <c r="HT6" s="52"/>
      <c r="HU6" s="52"/>
      <c r="HV6" s="52"/>
      <c r="HW6" s="52"/>
      <c r="HX6" s="52"/>
      <c r="HY6" s="52"/>
      <c r="HZ6" s="52"/>
      <c r="IA6" s="52"/>
      <c r="IB6" s="52"/>
      <c r="IC6" s="52"/>
      <c r="ID6" s="52"/>
      <c r="IE6" s="52"/>
      <c r="IF6" s="52"/>
      <c r="IG6" s="52"/>
      <c r="IH6" s="52"/>
      <c r="II6" s="52"/>
      <c r="IJ6" s="52"/>
      <c r="IK6" s="52"/>
      <c r="IL6" s="52"/>
      <c r="IM6" s="52"/>
      <c r="IN6" s="52"/>
      <c r="IO6" s="52"/>
      <c r="IP6" s="52"/>
      <c r="IQ6" s="52"/>
      <c r="IR6" s="52"/>
      <c r="IS6" s="52"/>
      <c r="IT6" s="52"/>
      <c r="IU6" s="52"/>
      <c r="IV6" s="52"/>
      <c r="IW6" s="52"/>
      <c r="IX6" s="52"/>
      <c r="IY6" s="52"/>
      <c r="IZ6" s="52"/>
      <c r="JA6" s="52"/>
      <c r="JB6" s="52"/>
      <c r="JC6" s="52"/>
      <c r="JD6" s="52"/>
      <c r="JE6" s="52"/>
      <c r="JF6" s="52"/>
      <c r="JG6" s="52"/>
      <c r="JH6" s="52"/>
      <c r="JI6" s="52"/>
      <c r="JJ6" s="52"/>
      <c r="JK6" s="52"/>
      <c r="JL6" s="52"/>
      <c r="JM6" s="52"/>
      <c r="JN6" s="52"/>
      <c r="JO6" s="52"/>
      <c r="JP6" s="52"/>
      <c r="JQ6" s="52"/>
      <c r="JR6" s="52"/>
      <c r="JS6" s="52"/>
      <c r="JT6" s="52"/>
      <c r="JU6" s="52"/>
      <c r="JV6" s="52"/>
      <c r="JW6" s="52"/>
      <c r="JX6" s="52"/>
      <c r="JY6" s="52"/>
      <c r="JZ6" s="52"/>
      <c r="KA6" s="52"/>
      <c r="KB6" s="52"/>
      <c r="KC6" s="52"/>
      <c r="KD6" s="52"/>
      <c r="KE6" s="52"/>
      <c r="KF6" s="52"/>
      <c r="KG6" s="52"/>
      <c r="KH6" s="52"/>
      <c r="KI6" s="52"/>
      <c r="KJ6" s="52"/>
      <c r="KK6" s="52"/>
      <c r="KL6" s="52"/>
      <c r="KM6" s="52"/>
      <c r="KN6" s="52"/>
      <c r="KO6" s="52"/>
      <c r="KP6" s="52"/>
      <c r="KQ6" s="52"/>
      <c r="KR6" s="52"/>
      <c r="KS6" s="52"/>
      <c r="KT6" s="52"/>
      <c r="KU6" s="52"/>
      <c r="KV6" s="52"/>
      <c r="KW6" s="52"/>
      <c r="KX6" s="52"/>
      <c r="KY6" s="52"/>
      <c r="KZ6" s="52"/>
      <c r="LA6" s="52"/>
      <c r="LB6" s="52"/>
      <c r="LC6" s="52"/>
      <c r="LD6" s="52"/>
      <c r="LE6" s="52"/>
      <c r="LF6" s="52"/>
      <c r="LG6" s="52"/>
      <c r="LH6" s="52"/>
      <c r="LI6" s="52"/>
      <c r="LJ6" s="52"/>
      <c r="LK6" s="52"/>
      <c r="LL6" s="52"/>
      <c r="LM6" s="52"/>
      <c r="LN6" s="52"/>
      <c r="LO6" s="52"/>
      <c r="LP6" s="52"/>
      <c r="LQ6" s="52"/>
      <c r="LR6" s="52"/>
      <c r="LS6" s="52"/>
      <c r="LT6" s="52"/>
      <c r="LU6" s="52"/>
      <c r="LV6" s="52"/>
      <c r="LW6" s="52"/>
      <c r="LX6" s="52"/>
      <c r="LY6" s="52"/>
      <c r="LZ6" s="52"/>
      <c r="MA6" s="52"/>
      <c r="MB6" s="52"/>
      <c r="MC6" s="52"/>
      <c r="MD6" s="52"/>
      <c r="ME6" s="52"/>
      <c r="MF6" s="52"/>
      <c r="MG6" s="52"/>
      <c r="MH6" s="52"/>
      <c r="MI6" s="52"/>
      <c r="MJ6" s="52"/>
      <c r="MK6" s="52"/>
      <c r="ML6" s="52"/>
      <c r="MM6" s="52"/>
      <c r="MN6" s="52"/>
      <c r="MO6" s="52"/>
      <c r="MP6" s="52"/>
      <c r="MQ6" s="52"/>
      <c r="MR6" s="52"/>
      <c r="MS6" s="52"/>
      <c r="MT6" s="52"/>
      <c r="MU6" s="52"/>
      <c r="MV6" s="52"/>
      <c r="MW6" s="52"/>
      <c r="MX6" s="52"/>
      <c r="MY6" s="52"/>
      <c r="MZ6" s="52"/>
      <c r="NA6" s="52"/>
      <c r="NB6" s="52"/>
      <c r="NC6" s="52"/>
      <c r="ND6" s="52"/>
      <c r="NE6" s="52"/>
      <c r="NF6" s="52"/>
      <c r="NG6" s="52"/>
      <c r="NH6" s="52"/>
      <c r="NI6" s="52"/>
      <c r="NJ6" s="52"/>
      <c r="NK6" s="52"/>
      <c r="NL6" s="52"/>
      <c r="NM6" s="52"/>
      <c r="NN6" s="52"/>
      <c r="NO6" s="52"/>
      <c r="NP6" s="52"/>
      <c r="NQ6" s="52"/>
      <c r="NR6" s="52"/>
      <c r="NS6" s="52"/>
      <c r="NT6" s="52"/>
      <c r="NU6" s="52"/>
      <c r="NV6" s="52"/>
      <c r="NW6" s="52"/>
      <c r="NX6" s="52"/>
      <c r="NY6" s="52"/>
      <c r="NZ6" s="52"/>
      <c r="OA6" s="52"/>
      <c r="OB6" s="52"/>
      <c r="OC6" s="52"/>
      <c r="OD6" s="52"/>
      <c r="OE6" s="52"/>
      <c r="OF6" s="52"/>
      <c r="OG6" s="52"/>
      <c r="OH6" s="52"/>
      <c r="OI6" s="52"/>
      <c r="OJ6" s="52"/>
      <c r="OK6" s="52"/>
      <c r="OL6" s="52"/>
      <c r="OM6" s="52"/>
      <c r="ON6" s="52"/>
      <c r="OO6" s="52"/>
      <c r="OP6" s="52"/>
      <c r="OQ6" s="52"/>
      <c r="OR6" s="52"/>
      <c r="OS6" s="52"/>
      <c r="OT6" s="52"/>
      <c r="OU6" s="52"/>
      <c r="OV6" s="52"/>
      <c r="OW6" s="52"/>
      <c r="OX6" s="52"/>
      <c r="OY6" s="52"/>
      <c r="OZ6" s="52"/>
      <c r="PA6" s="52"/>
      <c r="PB6" s="52"/>
      <c r="PC6" s="52"/>
      <c r="PD6" s="52"/>
      <c r="PE6" s="52"/>
      <c r="PF6" s="52"/>
      <c r="PG6" s="52"/>
      <c r="PH6" s="52"/>
      <c r="PI6" s="52"/>
      <c r="PJ6" s="52"/>
      <c r="PK6" s="52"/>
      <c r="PL6" s="52"/>
      <c r="PM6" s="52"/>
      <c r="PN6" s="52"/>
      <c r="PO6" s="52"/>
      <c r="PP6" s="52"/>
      <c r="PQ6" s="52"/>
      <c r="PR6" s="52"/>
      <c r="PS6" s="52"/>
      <c r="PT6" s="52"/>
      <c r="PU6" s="52"/>
      <c r="PV6" s="52"/>
      <c r="PW6" s="52"/>
      <c r="PX6" s="52"/>
      <c r="PY6" s="52"/>
      <c r="PZ6" s="52"/>
      <c r="QA6" s="52"/>
      <c r="QB6" s="52"/>
      <c r="QC6" s="52"/>
      <c r="QD6" s="52"/>
      <c r="QE6" s="52"/>
      <c r="QF6" s="52"/>
      <c r="QG6" s="52"/>
      <c r="QH6" s="52"/>
      <c r="QI6" s="52"/>
      <c r="QJ6" s="52"/>
      <c r="QK6" s="52"/>
      <c r="QL6" s="52"/>
      <c r="QM6" s="52"/>
      <c r="QN6" s="52"/>
      <c r="QO6" s="52"/>
      <c r="QP6" s="52"/>
      <c r="QQ6" s="52"/>
      <c r="QR6" s="52"/>
      <c r="QS6" s="52"/>
      <c r="QT6" s="52"/>
      <c r="QU6" s="52"/>
      <c r="QV6" s="52"/>
      <c r="QW6" s="52"/>
      <c r="QX6" s="52"/>
      <c r="QY6" s="52"/>
      <c r="QZ6" s="52"/>
      <c r="RA6" s="52"/>
      <c r="RB6" s="52"/>
      <c r="RC6" s="52"/>
      <c r="RD6" s="52"/>
      <c r="RE6" s="52"/>
      <c r="RF6" s="52"/>
      <c r="RG6" s="52"/>
      <c r="RH6" s="52"/>
      <c r="RI6" s="52"/>
      <c r="RJ6" s="52"/>
      <c r="RK6" s="52"/>
      <c r="RL6" s="52"/>
      <c r="RM6" s="52"/>
      <c r="RN6" s="52"/>
      <c r="RO6" s="52"/>
      <c r="RP6" s="52"/>
      <c r="RQ6" s="52"/>
      <c r="RR6" s="52"/>
      <c r="RS6" s="52"/>
      <c r="RT6" s="52"/>
      <c r="RU6" s="52"/>
      <c r="RV6" s="52"/>
      <c r="RW6" s="52"/>
      <c r="RX6" s="52"/>
      <c r="RY6" s="52"/>
      <c r="RZ6" s="52"/>
      <c r="SA6" s="52"/>
      <c r="SB6" s="52"/>
      <c r="SC6" s="52"/>
      <c r="SD6" s="52"/>
      <c r="SE6" s="52"/>
      <c r="SF6" s="52"/>
      <c r="SG6" s="52"/>
      <c r="SH6" s="52"/>
      <c r="SI6" s="52"/>
      <c r="SJ6" s="52"/>
      <c r="SK6" s="52"/>
      <c r="SL6" s="52"/>
      <c r="SM6" s="52"/>
      <c r="SN6" s="52"/>
      <c r="SO6" s="52"/>
      <c r="SP6" s="52"/>
      <c r="SQ6" s="52"/>
      <c r="SR6" s="52"/>
      <c r="SS6" s="52"/>
      <c r="ST6" s="52"/>
      <c r="SU6" s="52"/>
      <c r="SV6" s="52"/>
      <c r="SW6" s="52"/>
      <c r="SX6" s="52"/>
      <c r="SY6" s="52"/>
      <c r="SZ6" s="52"/>
      <c r="TA6" s="52"/>
      <c r="TB6" s="52"/>
      <c r="TC6" s="52"/>
      <c r="TD6" s="52"/>
      <c r="TE6" s="52"/>
      <c r="TF6" s="52"/>
      <c r="TG6" s="52"/>
      <c r="TH6" s="52"/>
      <c r="TI6" s="52"/>
      <c r="TJ6" s="52"/>
      <c r="TK6" s="52"/>
      <c r="TL6" s="52"/>
      <c r="TM6" s="52"/>
      <c r="TN6" s="52"/>
      <c r="TO6" s="52"/>
      <c r="TP6" s="52"/>
      <c r="TQ6" s="52"/>
      <c r="TR6" s="52"/>
      <c r="TS6" s="52"/>
      <c r="TT6" s="52"/>
      <c r="TU6" s="52"/>
      <c r="TV6" s="52"/>
      <c r="TW6" s="52"/>
      <c r="TX6" s="52"/>
      <c r="TY6" s="52"/>
      <c r="TZ6" s="52"/>
      <c r="UA6" s="52"/>
      <c r="UB6" s="52"/>
      <c r="UC6" s="52"/>
      <c r="UD6" s="52"/>
      <c r="UE6" s="52"/>
      <c r="UF6" s="52"/>
      <c r="UG6" s="52"/>
      <c r="UH6" s="52"/>
      <c r="UI6" s="52"/>
      <c r="UJ6" s="52"/>
      <c r="UK6" s="52"/>
      <c r="UL6" s="52"/>
      <c r="UM6" s="52"/>
      <c r="UN6" s="52"/>
      <c r="UO6" s="52"/>
      <c r="UP6" s="52"/>
      <c r="UQ6" s="52"/>
      <c r="UR6" s="52"/>
      <c r="US6" s="52"/>
      <c r="UT6" s="52"/>
      <c r="UU6" s="52"/>
      <c r="UV6" s="52"/>
      <c r="UW6" s="52"/>
      <c r="UX6" s="52"/>
      <c r="UY6" s="52"/>
      <c r="UZ6" s="52"/>
      <c r="VA6" s="52"/>
      <c r="VB6" s="52"/>
      <c r="VC6" s="52"/>
      <c r="VD6" s="52"/>
      <c r="VE6" s="52"/>
      <c r="VF6" s="52"/>
      <c r="VG6" s="52"/>
      <c r="VH6" s="52"/>
      <c r="VI6" s="52"/>
      <c r="VJ6" s="52"/>
      <c r="VK6" s="52"/>
      <c r="VL6" s="52"/>
      <c r="VM6" s="52"/>
      <c r="VN6" s="52"/>
      <c r="VO6" s="52"/>
      <c r="VP6" s="52"/>
      <c r="VQ6" s="52"/>
      <c r="VR6" s="52"/>
      <c r="VS6" s="52"/>
      <c r="VT6" s="52"/>
      <c r="VU6" s="52"/>
      <c r="VV6" s="52"/>
      <c r="VW6" s="52"/>
      <c r="VX6" s="52"/>
      <c r="VY6" s="52"/>
      <c r="VZ6" s="52"/>
      <c r="WA6" s="52"/>
      <c r="WB6" s="52"/>
      <c r="WC6" s="52"/>
      <c r="WD6" s="52"/>
      <c r="WE6" s="52"/>
      <c r="WF6" s="52"/>
      <c r="WG6" s="52"/>
      <c r="WH6" s="52"/>
      <c r="WI6" s="52"/>
      <c r="WJ6" s="52"/>
      <c r="WK6" s="52"/>
      <c r="WL6" s="52"/>
      <c r="WM6" s="52"/>
      <c r="WN6" s="52"/>
      <c r="WO6" s="52"/>
      <c r="WP6" s="52"/>
      <c r="WQ6" s="52"/>
      <c r="WR6" s="52"/>
      <c r="WS6" s="52"/>
      <c r="WT6" s="52"/>
      <c r="WU6" s="52"/>
      <c r="WV6" s="52"/>
      <c r="WW6" s="52"/>
      <c r="WX6" s="52"/>
      <c r="WY6" s="52"/>
      <c r="WZ6" s="52"/>
      <c r="XA6" s="52"/>
      <c r="XB6" s="52"/>
      <c r="XC6" s="52"/>
      <c r="XD6" s="52"/>
      <c r="XE6" s="52"/>
      <c r="XF6" s="52"/>
      <c r="XG6" s="52"/>
      <c r="XH6" s="52"/>
      <c r="XI6" s="52"/>
      <c r="XJ6" s="52"/>
      <c r="XK6" s="52"/>
      <c r="XL6" s="52"/>
      <c r="XM6" s="52"/>
      <c r="XN6" s="52"/>
      <c r="XO6" s="52"/>
      <c r="XP6" s="52"/>
      <c r="XQ6" s="52"/>
      <c r="XR6" s="52"/>
      <c r="XS6" s="52"/>
      <c r="XT6" s="52"/>
      <c r="XU6" s="52"/>
      <c r="XV6" s="52"/>
      <c r="XW6" s="52"/>
      <c r="XX6" s="52"/>
      <c r="XY6" s="52"/>
      <c r="XZ6" s="52"/>
      <c r="YA6" s="52"/>
      <c r="YB6" s="52"/>
      <c r="YC6" s="52"/>
      <c r="YD6" s="52"/>
      <c r="YE6" s="52"/>
      <c r="YF6" s="52"/>
      <c r="YG6" s="52"/>
      <c r="YH6" s="52"/>
      <c r="YI6" s="52"/>
      <c r="YJ6" s="52"/>
      <c r="YK6" s="52"/>
      <c r="YL6" s="52"/>
      <c r="YM6" s="52"/>
      <c r="YN6" s="52"/>
      <c r="YO6" s="52"/>
      <c r="YP6" s="52"/>
      <c r="YQ6" s="52"/>
      <c r="YR6" s="52"/>
      <c r="YS6" s="52"/>
      <c r="YT6" s="52"/>
      <c r="YU6" s="52"/>
      <c r="YV6" s="52"/>
      <c r="YW6" s="52"/>
      <c r="YX6" s="52"/>
      <c r="YY6" s="52"/>
      <c r="YZ6" s="52"/>
      <c r="ZA6" s="52"/>
      <c r="ZB6" s="52"/>
      <c r="ZC6" s="52"/>
      <c r="ZD6" s="52"/>
      <c r="ZE6" s="52"/>
      <c r="ZF6" s="52"/>
      <c r="ZG6" s="52"/>
      <c r="ZH6" s="52"/>
      <c r="ZI6" s="52"/>
      <c r="ZJ6" s="52"/>
      <c r="ZK6" s="52"/>
      <c r="ZL6" s="52"/>
      <c r="ZM6" s="52"/>
      <c r="ZN6" s="52"/>
      <c r="ZO6" s="52"/>
      <c r="ZP6" s="52"/>
      <c r="ZQ6" s="52"/>
      <c r="ZR6" s="52"/>
      <c r="ZS6" s="52"/>
      <c r="ZT6" s="52"/>
      <c r="ZU6" s="52"/>
      <c r="ZV6" s="52"/>
      <c r="ZW6" s="52"/>
      <c r="ZX6" s="52"/>
      <c r="ZY6" s="52"/>
      <c r="ZZ6" s="52"/>
      <c r="AAA6" s="52"/>
      <c r="AAB6" s="52"/>
      <c r="AAC6" s="52"/>
      <c r="AAD6" s="52"/>
      <c r="AAE6" s="52"/>
      <c r="AAF6" s="52"/>
      <c r="AAG6" s="52"/>
      <c r="AAH6" s="52"/>
      <c r="AAI6" s="52"/>
      <c r="AAJ6" s="52"/>
      <c r="AAK6" s="52"/>
      <c r="AAL6" s="52"/>
      <c r="AAM6" s="52"/>
      <c r="AAN6" s="52"/>
      <c r="AAO6" s="52"/>
      <c r="AAP6" s="52"/>
      <c r="AAQ6" s="52"/>
      <c r="AAR6" s="52"/>
      <c r="AAS6" s="52"/>
      <c r="AAT6" s="52"/>
      <c r="AAU6" s="52"/>
      <c r="AAV6" s="52"/>
      <c r="AAW6" s="52"/>
      <c r="AAX6" s="52"/>
      <c r="AAY6" s="52"/>
      <c r="AAZ6" s="52"/>
      <c r="ABA6" s="52"/>
      <c r="ABB6" s="52"/>
      <c r="ABC6" s="52"/>
      <c r="ABD6" s="52"/>
      <c r="ABE6" s="52"/>
      <c r="ABF6" s="52"/>
      <c r="ABG6" s="52"/>
      <c r="ABH6" s="52"/>
      <c r="ABI6" s="52"/>
      <c r="ABJ6" s="52"/>
      <c r="ABK6" s="52"/>
      <c r="ABL6" s="52"/>
      <c r="ABM6" s="52"/>
      <c r="ABN6" s="52"/>
      <c r="ABO6" s="52"/>
      <c r="ABP6" s="52"/>
      <c r="ABQ6" s="52"/>
      <c r="ABR6" s="52"/>
      <c r="ABS6" s="52"/>
      <c r="ABT6" s="52"/>
      <c r="ABU6" s="52"/>
      <c r="ABV6" s="52"/>
      <c r="ABW6" s="52"/>
      <c r="ABX6" s="52"/>
      <c r="ABY6" s="52"/>
      <c r="ABZ6" s="52"/>
      <c r="ACA6" s="52"/>
      <c r="ACB6" s="52"/>
      <c r="ACC6" s="52"/>
      <c r="ACD6" s="52"/>
      <c r="ACE6" s="52"/>
      <c r="ACF6" s="52"/>
      <c r="ACG6" s="52"/>
      <c r="ACH6" s="52"/>
      <c r="ACI6" s="52"/>
      <c r="ACJ6" s="52"/>
      <c r="ACK6" s="52"/>
      <c r="ACL6" s="52"/>
      <c r="ACM6" s="52"/>
      <c r="ACN6" s="52"/>
      <c r="ACO6" s="52"/>
      <c r="ACP6" s="52"/>
      <c r="ACQ6" s="52"/>
      <c r="ACR6" s="52"/>
      <c r="ACS6" s="52"/>
      <c r="ACT6" s="52"/>
      <c r="ACU6" s="52"/>
      <c r="ACV6" s="52"/>
      <c r="ACW6" s="52"/>
      <c r="ACX6" s="52"/>
      <c r="ACY6" s="52"/>
      <c r="ACZ6" s="52"/>
      <c r="ADA6" s="52"/>
      <c r="ADB6" s="52"/>
      <c r="ADC6" s="52"/>
      <c r="ADD6" s="52"/>
      <c r="ADE6" s="52"/>
      <c r="ADF6" s="52"/>
      <c r="ADG6" s="52"/>
      <c r="ADH6" s="52"/>
      <c r="ADI6" s="52"/>
      <c r="ADJ6" s="52"/>
      <c r="ADK6" s="52"/>
      <c r="ADL6" s="52"/>
      <c r="ADM6" s="52"/>
      <c r="ADN6" s="52"/>
      <c r="ADO6" s="52"/>
      <c r="ADP6" s="52"/>
      <c r="ADQ6" s="52"/>
      <c r="ADR6" s="52"/>
      <c r="ADS6" s="52"/>
      <c r="ADT6" s="52"/>
      <c r="ADU6" s="52"/>
      <c r="ADV6" s="52"/>
      <c r="ADW6" s="52"/>
      <c r="ADX6" s="52"/>
      <c r="ADY6" s="52"/>
      <c r="ADZ6" s="52"/>
      <c r="AEA6" s="52"/>
      <c r="AEB6" s="52"/>
      <c r="AEC6" s="52"/>
      <c r="AED6" s="52"/>
      <c r="AEE6" s="52"/>
      <c r="AEF6" s="52"/>
      <c r="AEG6" s="52"/>
      <c r="AEH6" s="52"/>
      <c r="AEI6" s="52"/>
      <c r="AEJ6" s="52"/>
      <c r="AEK6" s="52"/>
      <c r="AEL6" s="52"/>
      <c r="AEM6" s="52"/>
      <c r="AEN6" s="52"/>
      <c r="AEO6" s="52"/>
      <c r="AEP6" s="52"/>
      <c r="AEQ6" s="52"/>
      <c r="AER6" s="52"/>
      <c r="AES6" s="52"/>
      <c r="AET6" s="52"/>
      <c r="AEU6" s="52"/>
      <c r="AEV6" s="52"/>
      <c r="AEW6" s="52"/>
      <c r="AEX6" s="52"/>
      <c r="AEY6" s="52"/>
      <c r="AEZ6" s="52"/>
      <c r="AFA6" s="52"/>
      <c r="AFB6" s="52"/>
      <c r="AFC6" s="52"/>
      <c r="AFD6" s="52"/>
      <c r="AFE6" s="52"/>
      <c r="AFF6" s="52"/>
      <c r="AFG6" s="52"/>
      <c r="AFH6" s="52"/>
      <c r="AFI6" s="52"/>
      <c r="AFJ6" s="52"/>
      <c r="AFK6" s="52"/>
      <c r="AFL6" s="52"/>
      <c r="AFM6" s="52"/>
      <c r="AFN6" s="52"/>
      <c r="AFO6" s="52"/>
      <c r="AFP6" s="52"/>
      <c r="AFQ6" s="52"/>
      <c r="AFR6" s="52"/>
      <c r="AFS6" s="52"/>
      <c r="AFT6" s="52"/>
      <c r="AFU6" s="52"/>
      <c r="AFV6" s="52"/>
      <c r="AFW6" s="52"/>
      <c r="AFX6" s="52"/>
      <c r="AFY6" s="52"/>
      <c r="AFZ6" s="52"/>
      <c r="AGA6" s="52"/>
      <c r="AGB6" s="52"/>
      <c r="AGC6" s="52"/>
      <c r="AGD6" s="52"/>
      <c r="AGE6" s="52"/>
      <c r="AGF6" s="52"/>
      <c r="AGG6" s="52"/>
      <c r="AGH6" s="52"/>
      <c r="AGI6" s="52"/>
      <c r="AGJ6" s="52"/>
      <c r="AGK6" s="52"/>
      <c r="AGL6" s="52"/>
      <c r="AGM6" s="52"/>
      <c r="AGN6" s="52"/>
      <c r="AGO6" s="52"/>
      <c r="AGP6" s="52"/>
      <c r="AGQ6" s="52"/>
      <c r="AGR6" s="52"/>
      <c r="AGS6" s="52"/>
      <c r="AGT6" s="52"/>
      <c r="AGU6" s="52"/>
      <c r="AGV6" s="52"/>
      <c r="AGW6" s="52"/>
      <c r="AGX6" s="52"/>
      <c r="AGY6" s="52"/>
      <c r="AGZ6" s="52"/>
      <c r="AHA6" s="52"/>
      <c r="AHB6" s="52"/>
      <c r="AHC6" s="52"/>
      <c r="AHD6" s="52"/>
      <c r="AHE6" s="52"/>
      <c r="AHF6" s="52"/>
      <c r="AHG6" s="52"/>
      <c r="AHH6" s="52"/>
      <c r="AHI6" s="52"/>
      <c r="AHJ6" s="52"/>
      <c r="AHK6" s="52"/>
      <c r="AHL6" s="52"/>
      <c r="AHM6" s="52"/>
      <c r="AHN6" s="52"/>
      <c r="AHO6" s="52"/>
      <c r="AHP6" s="52"/>
      <c r="AHQ6" s="52"/>
      <c r="AHR6" s="52"/>
      <c r="AHS6" s="52"/>
      <c r="AHT6" s="52"/>
      <c r="AHU6" s="52"/>
      <c r="AHV6" s="52"/>
      <c r="AHW6" s="52"/>
      <c r="AHX6" s="52"/>
      <c r="AHY6" s="52"/>
      <c r="AHZ6" s="52"/>
      <c r="AIA6" s="52"/>
      <c r="AIB6" s="52"/>
      <c r="AIC6" s="52"/>
      <c r="AID6" s="52"/>
      <c r="AIE6" s="52"/>
      <c r="AIF6" s="52"/>
      <c r="AIG6" s="52"/>
      <c r="AIH6" s="52"/>
      <c r="AII6" s="52"/>
      <c r="AIJ6" s="52"/>
      <c r="AIK6" s="52"/>
      <c r="AIL6" s="52"/>
      <c r="AIM6" s="52"/>
      <c r="AIN6" s="52"/>
      <c r="AIO6" s="52"/>
      <c r="AIP6" s="52"/>
      <c r="AIQ6" s="52"/>
      <c r="AIR6" s="52"/>
      <c r="AIS6" s="52"/>
      <c r="AIT6" s="52"/>
      <c r="AIU6" s="52"/>
      <c r="AIV6" s="52"/>
      <c r="AIW6" s="52"/>
      <c r="AIX6" s="52"/>
      <c r="AIY6" s="52"/>
      <c r="AIZ6" s="52"/>
      <c r="AJA6" s="52"/>
      <c r="AJB6" s="52"/>
      <c r="AJC6" s="52"/>
      <c r="AJD6" s="52"/>
      <c r="AJE6" s="52"/>
      <c r="AJF6" s="52"/>
      <c r="AJG6" s="52"/>
      <c r="AJH6" s="52"/>
      <c r="AJI6" s="52"/>
      <c r="AJJ6" s="52"/>
      <c r="AJK6" s="52"/>
      <c r="AJL6" s="52"/>
      <c r="AJM6" s="52"/>
      <c r="AJN6" s="52"/>
      <c r="AJO6" s="52"/>
      <c r="AJP6" s="52"/>
      <c r="AJQ6" s="52"/>
      <c r="AJR6" s="52"/>
      <c r="AJS6" s="52"/>
      <c r="AJT6" s="52"/>
      <c r="AJU6" s="52"/>
      <c r="AJV6" s="52"/>
      <c r="AJW6" s="52"/>
      <c r="AJX6" s="52"/>
      <c r="AJY6" s="52"/>
      <c r="AJZ6" s="52"/>
      <c r="AKA6" s="52"/>
      <c r="AKB6" s="52"/>
      <c r="AKC6" s="52"/>
      <c r="AKD6" s="52"/>
      <c r="AKE6" s="52"/>
      <c r="AKF6" s="52"/>
      <c r="AKG6" s="52"/>
      <c r="AKH6" s="52"/>
      <c r="AKI6" s="52"/>
      <c r="AKJ6" s="52"/>
      <c r="AKK6" s="52"/>
      <c r="AKL6" s="52"/>
      <c r="AKM6" s="52"/>
      <c r="AKN6" s="52"/>
      <c r="AKO6" s="52"/>
      <c r="AKP6" s="52"/>
      <c r="AKQ6" s="52"/>
      <c r="AKR6" s="52"/>
      <c r="AKS6" s="52"/>
      <c r="AKT6" s="52"/>
      <c r="AKU6" s="52"/>
      <c r="AKV6" s="52"/>
      <c r="AKW6" s="52"/>
      <c r="AKX6" s="52"/>
      <c r="AKY6" s="52"/>
      <c r="AKZ6" s="52"/>
      <c r="ALA6" s="52"/>
      <c r="ALB6" s="52"/>
      <c r="ALC6" s="52"/>
      <c r="ALD6" s="52"/>
      <c r="ALE6" s="52"/>
      <c r="ALF6" s="52"/>
      <c r="ALG6" s="52"/>
      <c r="ALH6" s="52"/>
      <c r="ALI6" s="52"/>
      <c r="ALJ6" s="52"/>
      <c r="ALK6" s="52"/>
      <c r="ALL6" s="52"/>
      <c r="ALM6" s="52"/>
      <c r="ALN6" s="52"/>
      <c r="ALO6" s="52"/>
      <c r="ALP6" s="52"/>
      <c r="ALQ6" s="52"/>
      <c r="ALR6" s="52"/>
      <c r="ALS6" s="52"/>
      <c r="ALT6" s="52"/>
      <c r="ALU6" s="52"/>
      <c r="ALV6" s="52"/>
      <c r="ALW6" s="52"/>
      <c r="ALX6" s="52"/>
      <c r="ALY6" s="52"/>
      <c r="ALZ6" s="52"/>
      <c r="AMA6" s="52"/>
      <c r="AMB6" s="52"/>
      <c r="AMC6" s="52"/>
      <c r="AMD6" s="52"/>
      <c r="AME6" s="52"/>
      <c r="AMF6" s="52"/>
      <c r="AMG6" s="52"/>
      <c r="AMH6" s="52"/>
      <c r="AMI6" s="52"/>
      <c r="AMJ6" s="52"/>
    </row>
    <row r="7" spans="1:1024" ht="26.25">
      <c r="A7" s="53" t="s">
        <v>2</v>
      </c>
      <c r="B7" s="335" t="s">
        <v>31</v>
      </c>
      <c r="C7" s="335"/>
      <c r="D7" s="335"/>
      <c r="E7" s="335"/>
      <c r="F7" s="335"/>
      <c r="G7" s="335"/>
      <c r="H7" s="335"/>
      <c r="I7" s="55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  <c r="EG7" s="52"/>
      <c r="EH7" s="52"/>
      <c r="EI7" s="52"/>
      <c r="EJ7" s="52"/>
      <c r="EK7" s="52"/>
      <c r="EL7" s="52"/>
      <c r="EM7" s="52"/>
      <c r="EN7" s="52"/>
      <c r="EO7" s="52"/>
      <c r="EP7" s="52"/>
      <c r="EQ7" s="52"/>
      <c r="ER7" s="52"/>
      <c r="ES7" s="52"/>
      <c r="ET7" s="52"/>
      <c r="EU7" s="52"/>
      <c r="EV7" s="52"/>
      <c r="EW7" s="52"/>
      <c r="EX7" s="52"/>
      <c r="EY7" s="52"/>
      <c r="EZ7" s="52"/>
      <c r="FA7" s="52"/>
      <c r="FB7" s="52"/>
      <c r="FC7" s="52"/>
      <c r="FD7" s="52"/>
      <c r="FE7" s="52"/>
      <c r="FF7" s="52"/>
      <c r="FG7" s="52"/>
      <c r="FH7" s="52"/>
      <c r="FI7" s="52"/>
      <c r="FJ7" s="52"/>
      <c r="FK7" s="52"/>
      <c r="FL7" s="52"/>
      <c r="FM7" s="52"/>
      <c r="FN7" s="52"/>
      <c r="FO7" s="52"/>
      <c r="FP7" s="52"/>
      <c r="FQ7" s="52"/>
      <c r="FR7" s="52"/>
      <c r="FS7" s="52"/>
      <c r="FT7" s="52"/>
      <c r="FU7" s="52"/>
      <c r="FV7" s="52"/>
      <c r="FW7" s="52"/>
      <c r="FX7" s="52"/>
      <c r="FY7" s="52"/>
      <c r="FZ7" s="52"/>
      <c r="GA7" s="52"/>
      <c r="GB7" s="52"/>
      <c r="GC7" s="52"/>
      <c r="GD7" s="52"/>
      <c r="GE7" s="52"/>
      <c r="GF7" s="52"/>
      <c r="GG7" s="52"/>
      <c r="GH7" s="52"/>
      <c r="GI7" s="52"/>
      <c r="GJ7" s="52"/>
      <c r="GK7" s="52"/>
      <c r="GL7" s="52"/>
      <c r="GM7" s="52"/>
      <c r="GN7" s="52"/>
      <c r="GO7" s="52"/>
      <c r="GP7" s="52"/>
      <c r="GQ7" s="52"/>
      <c r="GR7" s="52"/>
      <c r="GS7" s="52"/>
      <c r="GT7" s="52"/>
      <c r="GU7" s="52"/>
      <c r="GV7" s="52"/>
      <c r="GW7" s="52"/>
      <c r="GX7" s="52"/>
      <c r="GY7" s="52"/>
      <c r="GZ7" s="52"/>
      <c r="HA7" s="52"/>
      <c r="HB7" s="52"/>
      <c r="HC7" s="52"/>
      <c r="HD7" s="52"/>
      <c r="HE7" s="52"/>
      <c r="HF7" s="52"/>
      <c r="HG7" s="52"/>
      <c r="HH7" s="52"/>
      <c r="HI7" s="52"/>
      <c r="HJ7" s="52"/>
      <c r="HK7" s="52"/>
      <c r="HL7" s="52"/>
      <c r="HM7" s="52"/>
      <c r="HN7" s="52"/>
      <c r="HO7" s="52"/>
      <c r="HP7" s="52"/>
      <c r="HQ7" s="52"/>
      <c r="HR7" s="52"/>
      <c r="HS7" s="52"/>
      <c r="HT7" s="52"/>
      <c r="HU7" s="52"/>
      <c r="HV7" s="52"/>
      <c r="HW7" s="52"/>
      <c r="HX7" s="52"/>
      <c r="HY7" s="52"/>
      <c r="HZ7" s="52"/>
      <c r="IA7" s="52"/>
      <c r="IB7" s="52"/>
      <c r="IC7" s="52"/>
      <c r="ID7" s="52"/>
      <c r="IE7" s="52"/>
      <c r="IF7" s="52"/>
      <c r="IG7" s="52"/>
      <c r="IH7" s="52"/>
      <c r="II7" s="52"/>
      <c r="IJ7" s="52"/>
      <c r="IK7" s="52"/>
      <c r="IL7" s="52"/>
      <c r="IM7" s="52"/>
      <c r="IN7" s="52"/>
      <c r="IO7" s="52"/>
      <c r="IP7" s="52"/>
      <c r="IQ7" s="52"/>
      <c r="IR7" s="52"/>
      <c r="IS7" s="52"/>
      <c r="IT7" s="52"/>
      <c r="IU7" s="52"/>
      <c r="IV7" s="52"/>
      <c r="IW7" s="52"/>
      <c r="IX7" s="52"/>
      <c r="IY7" s="52"/>
      <c r="IZ7" s="52"/>
      <c r="JA7" s="52"/>
      <c r="JB7" s="52"/>
      <c r="JC7" s="52"/>
      <c r="JD7" s="52"/>
      <c r="JE7" s="52"/>
      <c r="JF7" s="52"/>
      <c r="JG7" s="52"/>
      <c r="JH7" s="52"/>
      <c r="JI7" s="52"/>
      <c r="JJ7" s="52"/>
      <c r="JK7" s="52"/>
      <c r="JL7" s="52"/>
      <c r="JM7" s="52"/>
      <c r="JN7" s="52"/>
      <c r="JO7" s="52"/>
      <c r="JP7" s="52"/>
      <c r="JQ7" s="52"/>
      <c r="JR7" s="52"/>
      <c r="JS7" s="52"/>
      <c r="JT7" s="52"/>
      <c r="JU7" s="52"/>
      <c r="JV7" s="52"/>
      <c r="JW7" s="52"/>
      <c r="JX7" s="52"/>
      <c r="JY7" s="52"/>
      <c r="JZ7" s="52"/>
      <c r="KA7" s="52"/>
      <c r="KB7" s="52"/>
      <c r="KC7" s="52"/>
      <c r="KD7" s="52"/>
      <c r="KE7" s="52"/>
      <c r="KF7" s="52"/>
      <c r="KG7" s="52"/>
      <c r="KH7" s="52"/>
      <c r="KI7" s="52"/>
      <c r="KJ7" s="52"/>
      <c r="KK7" s="52"/>
      <c r="KL7" s="52"/>
      <c r="KM7" s="52"/>
      <c r="KN7" s="52"/>
      <c r="KO7" s="52"/>
      <c r="KP7" s="52"/>
      <c r="KQ7" s="52"/>
      <c r="KR7" s="52"/>
      <c r="KS7" s="52"/>
      <c r="KT7" s="52"/>
      <c r="KU7" s="52"/>
      <c r="KV7" s="52"/>
      <c r="KW7" s="52"/>
      <c r="KX7" s="52"/>
      <c r="KY7" s="52"/>
      <c r="KZ7" s="52"/>
      <c r="LA7" s="52"/>
      <c r="LB7" s="52"/>
      <c r="LC7" s="52"/>
      <c r="LD7" s="52"/>
      <c r="LE7" s="52"/>
      <c r="LF7" s="52"/>
      <c r="LG7" s="52"/>
      <c r="LH7" s="52"/>
      <c r="LI7" s="52"/>
      <c r="LJ7" s="52"/>
      <c r="LK7" s="52"/>
      <c r="LL7" s="52"/>
      <c r="LM7" s="52"/>
      <c r="LN7" s="52"/>
      <c r="LO7" s="52"/>
      <c r="LP7" s="52"/>
      <c r="LQ7" s="52"/>
      <c r="LR7" s="52"/>
      <c r="LS7" s="52"/>
      <c r="LT7" s="52"/>
      <c r="LU7" s="52"/>
      <c r="LV7" s="52"/>
      <c r="LW7" s="52"/>
      <c r="LX7" s="52"/>
      <c r="LY7" s="52"/>
      <c r="LZ7" s="52"/>
      <c r="MA7" s="52"/>
      <c r="MB7" s="52"/>
      <c r="MC7" s="52"/>
      <c r="MD7" s="52"/>
      <c r="ME7" s="52"/>
      <c r="MF7" s="52"/>
      <c r="MG7" s="52"/>
      <c r="MH7" s="52"/>
      <c r="MI7" s="52"/>
      <c r="MJ7" s="52"/>
      <c r="MK7" s="52"/>
      <c r="ML7" s="52"/>
      <c r="MM7" s="52"/>
      <c r="MN7" s="52"/>
      <c r="MO7" s="52"/>
      <c r="MP7" s="52"/>
      <c r="MQ7" s="52"/>
      <c r="MR7" s="52"/>
      <c r="MS7" s="52"/>
      <c r="MT7" s="52"/>
      <c r="MU7" s="52"/>
      <c r="MV7" s="52"/>
      <c r="MW7" s="52"/>
      <c r="MX7" s="52"/>
      <c r="MY7" s="52"/>
      <c r="MZ7" s="52"/>
      <c r="NA7" s="52"/>
      <c r="NB7" s="52"/>
      <c r="NC7" s="52"/>
      <c r="ND7" s="52"/>
      <c r="NE7" s="52"/>
      <c r="NF7" s="52"/>
      <c r="NG7" s="52"/>
      <c r="NH7" s="52"/>
      <c r="NI7" s="52"/>
      <c r="NJ7" s="52"/>
      <c r="NK7" s="52"/>
      <c r="NL7" s="52"/>
      <c r="NM7" s="52"/>
      <c r="NN7" s="52"/>
      <c r="NO7" s="52"/>
      <c r="NP7" s="52"/>
      <c r="NQ7" s="52"/>
      <c r="NR7" s="52"/>
      <c r="NS7" s="52"/>
      <c r="NT7" s="52"/>
      <c r="NU7" s="52"/>
      <c r="NV7" s="52"/>
      <c r="NW7" s="52"/>
      <c r="NX7" s="52"/>
      <c r="NY7" s="52"/>
      <c r="NZ7" s="52"/>
      <c r="OA7" s="52"/>
      <c r="OB7" s="52"/>
      <c r="OC7" s="52"/>
      <c r="OD7" s="52"/>
      <c r="OE7" s="52"/>
      <c r="OF7" s="52"/>
      <c r="OG7" s="52"/>
      <c r="OH7" s="52"/>
      <c r="OI7" s="52"/>
      <c r="OJ7" s="52"/>
      <c r="OK7" s="52"/>
      <c r="OL7" s="52"/>
      <c r="OM7" s="52"/>
      <c r="ON7" s="52"/>
      <c r="OO7" s="52"/>
      <c r="OP7" s="52"/>
      <c r="OQ7" s="52"/>
      <c r="OR7" s="52"/>
      <c r="OS7" s="52"/>
      <c r="OT7" s="52"/>
      <c r="OU7" s="52"/>
      <c r="OV7" s="52"/>
      <c r="OW7" s="52"/>
      <c r="OX7" s="52"/>
      <c r="OY7" s="52"/>
      <c r="OZ7" s="52"/>
      <c r="PA7" s="52"/>
      <c r="PB7" s="52"/>
      <c r="PC7" s="52"/>
      <c r="PD7" s="52"/>
      <c r="PE7" s="52"/>
      <c r="PF7" s="52"/>
      <c r="PG7" s="52"/>
      <c r="PH7" s="52"/>
      <c r="PI7" s="52"/>
      <c r="PJ7" s="52"/>
      <c r="PK7" s="52"/>
      <c r="PL7" s="52"/>
      <c r="PM7" s="52"/>
      <c r="PN7" s="52"/>
      <c r="PO7" s="52"/>
      <c r="PP7" s="52"/>
      <c r="PQ7" s="52"/>
      <c r="PR7" s="52"/>
      <c r="PS7" s="52"/>
      <c r="PT7" s="52"/>
      <c r="PU7" s="52"/>
      <c r="PV7" s="52"/>
      <c r="PW7" s="52"/>
      <c r="PX7" s="52"/>
      <c r="PY7" s="52"/>
      <c r="PZ7" s="52"/>
      <c r="QA7" s="52"/>
      <c r="QB7" s="52"/>
      <c r="QC7" s="52"/>
      <c r="QD7" s="52"/>
      <c r="QE7" s="52"/>
      <c r="QF7" s="52"/>
      <c r="QG7" s="52"/>
      <c r="QH7" s="52"/>
      <c r="QI7" s="52"/>
      <c r="QJ7" s="52"/>
      <c r="QK7" s="52"/>
      <c r="QL7" s="52"/>
      <c r="QM7" s="52"/>
      <c r="QN7" s="52"/>
      <c r="QO7" s="52"/>
      <c r="QP7" s="52"/>
      <c r="QQ7" s="52"/>
      <c r="QR7" s="52"/>
      <c r="QS7" s="52"/>
      <c r="QT7" s="52"/>
      <c r="QU7" s="52"/>
      <c r="QV7" s="52"/>
      <c r="QW7" s="52"/>
      <c r="QX7" s="52"/>
      <c r="QY7" s="52"/>
      <c r="QZ7" s="52"/>
      <c r="RA7" s="52"/>
      <c r="RB7" s="52"/>
      <c r="RC7" s="52"/>
      <c r="RD7" s="52"/>
      <c r="RE7" s="52"/>
      <c r="RF7" s="52"/>
      <c r="RG7" s="52"/>
      <c r="RH7" s="52"/>
      <c r="RI7" s="52"/>
      <c r="RJ7" s="52"/>
      <c r="RK7" s="52"/>
      <c r="RL7" s="52"/>
      <c r="RM7" s="52"/>
      <c r="RN7" s="52"/>
      <c r="RO7" s="52"/>
      <c r="RP7" s="52"/>
      <c r="RQ7" s="52"/>
      <c r="RR7" s="52"/>
      <c r="RS7" s="52"/>
      <c r="RT7" s="52"/>
      <c r="RU7" s="52"/>
      <c r="RV7" s="52"/>
      <c r="RW7" s="52"/>
      <c r="RX7" s="52"/>
      <c r="RY7" s="52"/>
      <c r="RZ7" s="52"/>
      <c r="SA7" s="52"/>
      <c r="SB7" s="52"/>
      <c r="SC7" s="52"/>
      <c r="SD7" s="52"/>
      <c r="SE7" s="52"/>
      <c r="SF7" s="52"/>
      <c r="SG7" s="52"/>
      <c r="SH7" s="52"/>
      <c r="SI7" s="52"/>
      <c r="SJ7" s="52"/>
      <c r="SK7" s="52"/>
      <c r="SL7" s="52"/>
      <c r="SM7" s="52"/>
      <c r="SN7" s="52"/>
      <c r="SO7" s="52"/>
      <c r="SP7" s="52"/>
      <c r="SQ7" s="52"/>
      <c r="SR7" s="52"/>
      <c r="SS7" s="52"/>
      <c r="ST7" s="52"/>
      <c r="SU7" s="52"/>
      <c r="SV7" s="52"/>
      <c r="SW7" s="52"/>
      <c r="SX7" s="52"/>
      <c r="SY7" s="52"/>
      <c r="SZ7" s="52"/>
      <c r="TA7" s="52"/>
      <c r="TB7" s="52"/>
      <c r="TC7" s="52"/>
      <c r="TD7" s="52"/>
      <c r="TE7" s="52"/>
      <c r="TF7" s="52"/>
      <c r="TG7" s="52"/>
      <c r="TH7" s="52"/>
      <c r="TI7" s="52"/>
      <c r="TJ7" s="52"/>
      <c r="TK7" s="52"/>
      <c r="TL7" s="52"/>
      <c r="TM7" s="52"/>
      <c r="TN7" s="52"/>
      <c r="TO7" s="52"/>
      <c r="TP7" s="52"/>
      <c r="TQ7" s="52"/>
      <c r="TR7" s="52"/>
      <c r="TS7" s="52"/>
      <c r="TT7" s="52"/>
      <c r="TU7" s="52"/>
      <c r="TV7" s="52"/>
      <c r="TW7" s="52"/>
      <c r="TX7" s="52"/>
      <c r="TY7" s="52"/>
      <c r="TZ7" s="52"/>
      <c r="UA7" s="52"/>
      <c r="UB7" s="52"/>
      <c r="UC7" s="52"/>
      <c r="UD7" s="52"/>
      <c r="UE7" s="52"/>
      <c r="UF7" s="52"/>
      <c r="UG7" s="52"/>
      <c r="UH7" s="52"/>
      <c r="UI7" s="52"/>
      <c r="UJ7" s="52"/>
      <c r="UK7" s="52"/>
      <c r="UL7" s="52"/>
      <c r="UM7" s="52"/>
      <c r="UN7" s="52"/>
      <c r="UO7" s="52"/>
      <c r="UP7" s="52"/>
      <c r="UQ7" s="52"/>
      <c r="UR7" s="52"/>
      <c r="US7" s="52"/>
      <c r="UT7" s="52"/>
      <c r="UU7" s="52"/>
      <c r="UV7" s="52"/>
      <c r="UW7" s="52"/>
      <c r="UX7" s="52"/>
      <c r="UY7" s="52"/>
      <c r="UZ7" s="52"/>
      <c r="VA7" s="52"/>
      <c r="VB7" s="52"/>
      <c r="VC7" s="52"/>
      <c r="VD7" s="52"/>
      <c r="VE7" s="52"/>
      <c r="VF7" s="52"/>
      <c r="VG7" s="52"/>
      <c r="VH7" s="52"/>
      <c r="VI7" s="52"/>
      <c r="VJ7" s="52"/>
      <c r="VK7" s="52"/>
      <c r="VL7" s="52"/>
      <c r="VM7" s="52"/>
      <c r="VN7" s="52"/>
      <c r="VO7" s="52"/>
      <c r="VP7" s="52"/>
      <c r="VQ7" s="52"/>
      <c r="VR7" s="52"/>
      <c r="VS7" s="52"/>
      <c r="VT7" s="52"/>
      <c r="VU7" s="52"/>
      <c r="VV7" s="52"/>
      <c r="VW7" s="52"/>
      <c r="VX7" s="52"/>
      <c r="VY7" s="52"/>
      <c r="VZ7" s="52"/>
      <c r="WA7" s="52"/>
      <c r="WB7" s="52"/>
      <c r="WC7" s="52"/>
      <c r="WD7" s="52"/>
      <c r="WE7" s="52"/>
      <c r="WF7" s="52"/>
      <c r="WG7" s="52"/>
      <c r="WH7" s="52"/>
      <c r="WI7" s="52"/>
      <c r="WJ7" s="52"/>
      <c r="WK7" s="52"/>
      <c r="WL7" s="52"/>
      <c r="WM7" s="52"/>
      <c r="WN7" s="52"/>
      <c r="WO7" s="52"/>
      <c r="WP7" s="52"/>
      <c r="WQ7" s="52"/>
      <c r="WR7" s="52"/>
      <c r="WS7" s="52"/>
      <c r="WT7" s="52"/>
      <c r="WU7" s="52"/>
      <c r="WV7" s="52"/>
      <c r="WW7" s="52"/>
      <c r="WX7" s="52"/>
      <c r="WY7" s="52"/>
      <c r="WZ7" s="52"/>
      <c r="XA7" s="52"/>
      <c r="XB7" s="52"/>
      <c r="XC7" s="52"/>
      <c r="XD7" s="52"/>
      <c r="XE7" s="52"/>
      <c r="XF7" s="52"/>
      <c r="XG7" s="52"/>
      <c r="XH7" s="52"/>
      <c r="XI7" s="52"/>
      <c r="XJ7" s="52"/>
      <c r="XK7" s="52"/>
      <c r="XL7" s="52"/>
      <c r="XM7" s="52"/>
      <c r="XN7" s="52"/>
      <c r="XO7" s="52"/>
      <c r="XP7" s="52"/>
      <c r="XQ7" s="52"/>
      <c r="XR7" s="52"/>
      <c r="XS7" s="52"/>
      <c r="XT7" s="52"/>
      <c r="XU7" s="52"/>
      <c r="XV7" s="52"/>
      <c r="XW7" s="52"/>
      <c r="XX7" s="52"/>
      <c r="XY7" s="52"/>
      <c r="XZ7" s="52"/>
      <c r="YA7" s="52"/>
      <c r="YB7" s="52"/>
      <c r="YC7" s="52"/>
      <c r="YD7" s="52"/>
      <c r="YE7" s="52"/>
      <c r="YF7" s="52"/>
      <c r="YG7" s="52"/>
      <c r="YH7" s="52"/>
      <c r="YI7" s="52"/>
      <c r="YJ7" s="52"/>
      <c r="YK7" s="52"/>
      <c r="YL7" s="52"/>
      <c r="YM7" s="52"/>
      <c r="YN7" s="52"/>
      <c r="YO7" s="52"/>
      <c r="YP7" s="52"/>
      <c r="YQ7" s="52"/>
      <c r="YR7" s="52"/>
      <c r="YS7" s="52"/>
      <c r="YT7" s="52"/>
      <c r="YU7" s="52"/>
      <c r="YV7" s="52"/>
      <c r="YW7" s="52"/>
      <c r="YX7" s="52"/>
      <c r="YY7" s="52"/>
      <c r="YZ7" s="52"/>
      <c r="ZA7" s="52"/>
      <c r="ZB7" s="52"/>
      <c r="ZC7" s="52"/>
      <c r="ZD7" s="52"/>
      <c r="ZE7" s="52"/>
      <c r="ZF7" s="52"/>
      <c r="ZG7" s="52"/>
      <c r="ZH7" s="52"/>
      <c r="ZI7" s="52"/>
      <c r="ZJ7" s="52"/>
      <c r="ZK7" s="52"/>
      <c r="ZL7" s="52"/>
      <c r="ZM7" s="52"/>
      <c r="ZN7" s="52"/>
      <c r="ZO7" s="52"/>
      <c r="ZP7" s="52"/>
      <c r="ZQ7" s="52"/>
      <c r="ZR7" s="52"/>
      <c r="ZS7" s="52"/>
      <c r="ZT7" s="52"/>
      <c r="ZU7" s="52"/>
      <c r="ZV7" s="52"/>
      <c r="ZW7" s="52"/>
      <c r="ZX7" s="52"/>
      <c r="ZY7" s="52"/>
      <c r="ZZ7" s="52"/>
      <c r="AAA7" s="52"/>
      <c r="AAB7" s="52"/>
      <c r="AAC7" s="52"/>
      <c r="AAD7" s="52"/>
      <c r="AAE7" s="52"/>
      <c r="AAF7" s="52"/>
      <c r="AAG7" s="52"/>
      <c r="AAH7" s="52"/>
      <c r="AAI7" s="52"/>
      <c r="AAJ7" s="52"/>
      <c r="AAK7" s="52"/>
      <c r="AAL7" s="52"/>
      <c r="AAM7" s="52"/>
      <c r="AAN7" s="52"/>
      <c r="AAO7" s="52"/>
      <c r="AAP7" s="52"/>
      <c r="AAQ7" s="52"/>
      <c r="AAR7" s="52"/>
      <c r="AAS7" s="52"/>
      <c r="AAT7" s="52"/>
      <c r="AAU7" s="52"/>
      <c r="AAV7" s="52"/>
      <c r="AAW7" s="52"/>
      <c r="AAX7" s="52"/>
      <c r="AAY7" s="52"/>
      <c r="AAZ7" s="52"/>
      <c r="ABA7" s="52"/>
      <c r="ABB7" s="52"/>
      <c r="ABC7" s="52"/>
      <c r="ABD7" s="52"/>
      <c r="ABE7" s="52"/>
      <c r="ABF7" s="52"/>
      <c r="ABG7" s="52"/>
      <c r="ABH7" s="52"/>
      <c r="ABI7" s="52"/>
      <c r="ABJ7" s="52"/>
      <c r="ABK7" s="52"/>
      <c r="ABL7" s="52"/>
      <c r="ABM7" s="52"/>
      <c r="ABN7" s="52"/>
      <c r="ABO7" s="52"/>
      <c r="ABP7" s="52"/>
      <c r="ABQ7" s="52"/>
      <c r="ABR7" s="52"/>
      <c r="ABS7" s="52"/>
      <c r="ABT7" s="52"/>
      <c r="ABU7" s="52"/>
      <c r="ABV7" s="52"/>
      <c r="ABW7" s="52"/>
      <c r="ABX7" s="52"/>
      <c r="ABY7" s="52"/>
      <c r="ABZ7" s="52"/>
      <c r="ACA7" s="52"/>
      <c r="ACB7" s="52"/>
      <c r="ACC7" s="52"/>
      <c r="ACD7" s="52"/>
      <c r="ACE7" s="52"/>
      <c r="ACF7" s="52"/>
      <c r="ACG7" s="52"/>
      <c r="ACH7" s="52"/>
      <c r="ACI7" s="52"/>
      <c r="ACJ7" s="52"/>
      <c r="ACK7" s="52"/>
      <c r="ACL7" s="52"/>
      <c r="ACM7" s="52"/>
      <c r="ACN7" s="52"/>
      <c r="ACO7" s="52"/>
      <c r="ACP7" s="52"/>
      <c r="ACQ7" s="52"/>
      <c r="ACR7" s="52"/>
      <c r="ACS7" s="52"/>
      <c r="ACT7" s="52"/>
      <c r="ACU7" s="52"/>
      <c r="ACV7" s="52"/>
      <c r="ACW7" s="52"/>
      <c r="ACX7" s="52"/>
      <c r="ACY7" s="52"/>
      <c r="ACZ7" s="52"/>
      <c r="ADA7" s="52"/>
      <c r="ADB7" s="52"/>
      <c r="ADC7" s="52"/>
      <c r="ADD7" s="52"/>
      <c r="ADE7" s="52"/>
      <c r="ADF7" s="52"/>
      <c r="ADG7" s="52"/>
      <c r="ADH7" s="52"/>
      <c r="ADI7" s="52"/>
      <c r="ADJ7" s="52"/>
      <c r="ADK7" s="52"/>
      <c r="ADL7" s="52"/>
      <c r="ADM7" s="52"/>
      <c r="ADN7" s="52"/>
      <c r="ADO7" s="52"/>
      <c r="ADP7" s="52"/>
      <c r="ADQ7" s="52"/>
      <c r="ADR7" s="52"/>
      <c r="ADS7" s="52"/>
      <c r="ADT7" s="52"/>
      <c r="ADU7" s="52"/>
      <c r="ADV7" s="52"/>
      <c r="ADW7" s="52"/>
      <c r="ADX7" s="52"/>
      <c r="ADY7" s="52"/>
      <c r="ADZ7" s="52"/>
      <c r="AEA7" s="52"/>
      <c r="AEB7" s="52"/>
      <c r="AEC7" s="52"/>
      <c r="AED7" s="52"/>
      <c r="AEE7" s="52"/>
      <c r="AEF7" s="52"/>
      <c r="AEG7" s="52"/>
      <c r="AEH7" s="52"/>
      <c r="AEI7" s="52"/>
      <c r="AEJ7" s="52"/>
      <c r="AEK7" s="52"/>
      <c r="AEL7" s="52"/>
      <c r="AEM7" s="52"/>
      <c r="AEN7" s="52"/>
      <c r="AEO7" s="52"/>
      <c r="AEP7" s="52"/>
      <c r="AEQ7" s="52"/>
      <c r="AER7" s="52"/>
      <c r="AES7" s="52"/>
      <c r="AET7" s="52"/>
      <c r="AEU7" s="52"/>
      <c r="AEV7" s="52"/>
      <c r="AEW7" s="52"/>
      <c r="AEX7" s="52"/>
      <c r="AEY7" s="52"/>
      <c r="AEZ7" s="52"/>
      <c r="AFA7" s="52"/>
      <c r="AFB7" s="52"/>
      <c r="AFC7" s="52"/>
      <c r="AFD7" s="52"/>
      <c r="AFE7" s="52"/>
      <c r="AFF7" s="52"/>
      <c r="AFG7" s="52"/>
      <c r="AFH7" s="52"/>
      <c r="AFI7" s="52"/>
      <c r="AFJ7" s="52"/>
      <c r="AFK7" s="52"/>
      <c r="AFL7" s="52"/>
      <c r="AFM7" s="52"/>
      <c r="AFN7" s="52"/>
      <c r="AFO7" s="52"/>
      <c r="AFP7" s="52"/>
      <c r="AFQ7" s="52"/>
      <c r="AFR7" s="52"/>
      <c r="AFS7" s="52"/>
      <c r="AFT7" s="52"/>
      <c r="AFU7" s="52"/>
      <c r="AFV7" s="52"/>
      <c r="AFW7" s="52"/>
      <c r="AFX7" s="52"/>
      <c r="AFY7" s="52"/>
      <c r="AFZ7" s="52"/>
      <c r="AGA7" s="52"/>
      <c r="AGB7" s="52"/>
      <c r="AGC7" s="52"/>
      <c r="AGD7" s="52"/>
      <c r="AGE7" s="52"/>
      <c r="AGF7" s="52"/>
      <c r="AGG7" s="52"/>
      <c r="AGH7" s="52"/>
      <c r="AGI7" s="52"/>
      <c r="AGJ7" s="52"/>
      <c r="AGK7" s="52"/>
      <c r="AGL7" s="52"/>
      <c r="AGM7" s="52"/>
      <c r="AGN7" s="52"/>
      <c r="AGO7" s="52"/>
      <c r="AGP7" s="52"/>
      <c r="AGQ7" s="52"/>
      <c r="AGR7" s="52"/>
      <c r="AGS7" s="52"/>
      <c r="AGT7" s="52"/>
      <c r="AGU7" s="52"/>
      <c r="AGV7" s="52"/>
      <c r="AGW7" s="52"/>
      <c r="AGX7" s="52"/>
      <c r="AGY7" s="52"/>
      <c r="AGZ7" s="52"/>
      <c r="AHA7" s="52"/>
      <c r="AHB7" s="52"/>
      <c r="AHC7" s="52"/>
      <c r="AHD7" s="52"/>
      <c r="AHE7" s="52"/>
      <c r="AHF7" s="52"/>
      <c r="AHG7" s="52"/>
      <c r="AHH7" s="52"/>
      <c r="AHI7" s="52"/>
      <c r="AHJ7" s="52"/>
      <c r="AHK7" s="52"/>
      <c r="AHL7" s="52"/>
      <c r="AHM7" s="52"/>
      <c r="AHN7" s="52"/>
      <c r="AHO7" s="52"/>
      <c r="AHP7" s="52"/>
      <c r="AHQ7" s="52"/>
      <c r="AHR7" s="52"/>
      <c r="AHS7" s="52"/>
      <c r="AHT7" s="52"/>
      <c r="AHU7" s="52"/>
      <c r="AHV7" s="52"/>
      <c r="AHW7" s="52"/>
      <c r="AHX7" s="52"/>
      <c r="AHY7" s="52"/>
      <c r="AHZ7" s="52"/>
      <c r="AIA7" s="52"/>
      <c r="AIB7" s="52"/>
      <c r="AIC7" s="52"/>
      <c r="AID7" s="52"/>
      <c r="AIE7" s="52"/>
      <c r="AIF7" s="52"/>
      <c r="AIG7" s="52"/>
      <c r="AIH7" s="52"/>
      <c r="AII7" s="52"/>
      <c r="AIJ7" s="52"/>
      <c r="AIK7" s="52"/>
      <c r="AIL7" s="52"/>
      <c r="AIM7" s="52"/>
      <c r="AIN7" s="52"/>
      <c r="AIO7" s="52"/>
      <c r="AIP7" s="52"/>
      <c r="AIQ7" s="52"/>
      <c r="AIR7" s="52"/>
      <c r="AIS7" s="52"/>
      <c r="AIT7" s="52"/>
      <c r="AIU7" s="52"/>
      <c r="AIV7" s="52"/>
      <c r="AIW7" s="52"/>
      <c r="AIX7" s="52"/>
      <c r="AIY7" s="52"/>
      <c r="AIZ7" s="52"/>
      <c r="AJA7" s="52"/>
      <c r="AJB7" s="52"/>
      <c r="AJC7" s="52"/>
      <c r="AJD7" s="52"/>
      <c r="AJE7" s="52"/>
      <c r="AJF7" s="52"/>
      <c r="AJG7" s="52"/>
      <c r="AJH7" s="52"/>
      <c r="AJI7" s="52"/>
      <c r="AJJ7" s="52"/>
      <c r="AJK7" s="52"/>
      <c r="AJL7" s="52"/>
      <c r="AJM7" s="52"/>
      <c r="AJN7" s="52"/>
      <c r="AJO7" s="52"/>
      <c r="AJP7" s="52"/>
      <c r="AJQ7" s="52"/>
      <c r="AJR7" s="52"/>
      <c r="AJS7" s="52"/>
      <c r="AJT7" s="52"/>
      <c r="AJU7" s="52"/>
      <c r="AJV7" s="52"/>
      <c r="AJW7" s="52"/>
      <c r="AJX7" s="52"/>
      <c r="AJY7" s="52"/>
      <c r="AJZ7" s="52"/>
      <c r="AKA7" s="52"/>
      <c r="AKB7" s="52"/>
      <c r="AKC7" s="52"/>
      <c r="AKD7" s="52"/>
      <c r="AKE7" s="52"/>
      <c r="AKF7" s="52"/>
      <c r="AKG7" s="52"/>
      <c r="AKH7" s="52"/>
      <c r="AKI7" s="52"/>
      <c r="AKJ7" s="52"/>
      <c r="AKK7" s="52"/>
      <c r="AKL7" s="52"/>
      <c r="AKM7" s="52"/>
      <c r="AKN7" s="52"/>
      <c r="AKO7" s="52"/>
      <c r="AKP7" s="52"/>
      <c r="AKQ7" s="52"/>
      <c r="AKR7" s="52"/>
      <c r="AKS7" s="52"/>
      <c r="AKT7" s="52"/>
      <c r="AKU7" s="52"/>
      <c r="AKV7" s="52"/>
      <c r="AKW7" s="52"/>
      <c r="AKX7" s="52"/>
      <c r="AKY7" s="52"/>
      <c r="AKZ7" s="52"/>
      <c r="ALA7" s="52"/>
      <c r="ALB7" s="52"/>
      <c r="ALC7" s="52"/>
      <c r="ALD7" s="52"/>
      <c r="ALE7" s="52"/>
      <c r="ALF7" s="52"/>
      <c r="ALG7" s="52"/>
      <c r="ALH7" s="52"/>
      <c r="ALI7" s="52"/>
      <c r="ALJ7" s="52"/>
      <c r="ALK7" s="52"/>
      <c r="ALL7" s="52"/>
      <c r="ALM7" s="52"/>
      <c r="ALN7" s="52"/>
      <c r="ALO7" s="52"/>
      <c r="ALP7" s="52"/>
      <c r="ALQ7" s="52"/>
      <c r="ALR7" s="52"/>
      <c r="ALS7" s="52"/>
      <c r="ALT7" s="52"/>
      <c r="ALU7" s="52"/>
      <c r="ALV7" s="52"/>
      <c r="ALW7" s="52"/>
      <c r="ALX7" s="52"/>
      <c r="ALY7" s="52"/>
      <c r="ALZ7" s="52"/>
      <c r="AMA7" s="52"/>
      <c r="AMB7" s="52"/>
      <c r="AMC7" s="52"/>
      <c r="AMD7" s="52"/>
      <c r="AME7" s="52"/>
      <c r="AMF7" s="52"/>
      <c r="AMG7" s="52"/>
      <c r="AMH7" s="52"/>
      <c r="AMI7" s="52"/>
      <c r="AMJ7" s="52"/>
    </row>
    <row r="8" spans="1:1024">
      <c r="A8" s="56">
        <v>1</v>
      </c>
      <c r="B8" s="57" t="s">
        <v>32</v>
      </c>
      <c r="C8" s="58" t="s">
        <v>33</v>
      </c>
      <c r="D8" s="59" t="s">
        <v>34</v>
      </c>
      <c r="E8" s="60" t="s">
        <v>35</v>
      </c>
      <c r="F8" s="61" t="s">
        <v>36</v>
      </c>
      <c r="G8" s="61" t="s">
        <v>37</v>
      </c>
      <c r="H8" s="61" t="s">
        <v>38</v>
      </c>
      <c r="I8" s="61" t="s">
        <v>39</v>
      </c>
    </row>
    <row r="9" spans="1:1024">
      <c r="A9" s="62">
        <v>1.01</v>
      </c>
      <c r="B9" s="63" t="s">
        <v>40</v>
      </c>
      <c r="C9" s="64">
        <v>2300000</v>
      </c>
      <c r="D9" s="65">
        <v>0.59799999999999998</v>
      </c>
      <c r="E9" s="66">
        <v>0</v>
      </c>
      <c r="F9" s="66">
        <f>+C9*(1+D9)+E9+E9</f>
        <v>3675399.9999999995</v>
      </c>
      <c r="G9" s="67">
        <v>0.25</v>
      </c>
      <c r="H9" s="194">
        <v>1.5</v>
      </c>
      <c r="I9" s="66">
        <f>+F9*G9*H9</f>
        <v>1378274.9999999998</v>
      </c>
    </row>
    <row r="10" spans="1:1024">
      <c r="A10" s="69">
        <v>1.02</v>
      </c>
      <c r="B10" s="63" t="s">
        <v>41</v>
      </c>
      <c r="C10" s="70">
        <v>1400000</v>
      </c>
      <c r="D10" s="65">
        <v>0.59799999999999998</v>
      </c>
      <c r="E10" s="66">
        <v>0</v>
      </c>
      <c r="F10" s="66">
        <f>+C10*(1+D10)+E10+E10</f>
        <v>2237200</v>
      </c>
      <c r="G10" s="67">
        <v>0.25</v>
      </c>
      <c r="H10" s="194">
        <v>1.5</v>
      </c>
      <c r="I10" s="66">
        <f>+F10*G10*H10</f>
        <v>838950</v>
      </c>
    </row>
    <row r="11" spans="1:1024">
      <c r="A11" s="71">
        <v>1.03</v>
      </c>
      <c r="B11" s="63" t="s">
        <v>42</v>
      </c>
      <c r="C11" s="70">
        <v>2100000</v>
      </c>
      <c r="D11" s="65">
        <v>0.59799999999999998</v>
      </c>
      <c r="E11" s="66">
        <v>0</v>
      </c>
      <c r="F11" s="66">
        <f>+C11*(1+D11)+E11+E11</f>
        <v>3355799.9999999995</v>
      </c>
      <c r="G11" s="67">
        <v>0.25</v>
      </c>
      <c r="H11" s="194">
        <v>1.5</v>
      </c>
      <c r="I11" s="66">
        <f>+F11*G11*H11</f>
        <v>1258424.9999999998</v>
      </c>
    </row>
    <row r="12" spans="1:1024" ht="17.25" customHeight="1">
      <c r="A12" s="72"/>
      <c r="B12" s="332" t="s">
        <v>36</v>
      </c>
      <c r="C12" s="332"/>
      <c r="D12" s="332"/>
      <c r="E12" s="332"/>
      <c r="F12" s="332"/>
      <c r="G12" s="332"/>
      <c r="H12" s="332"/>
      <c r="I12" s="73">
        <f>SUM(I9:I11)</f>
        <v>3475650</v>
      </c>
    </row>
    <row r="13" spans="1:1024" ht="17.25" customHeight="1">
      <c r="A13" s="56">
        <v>2</v>
      </c>
      <c r="B13" s="333" t="s">
        <v>43</v>
      </c>
      <c r="C13" s="333"/>
      <c r="D13" s="333"/>
      <c r="E13" s="333"/>
      <c r="F13" s="74" t="s">
        <v>44</v>
      </c>
      <c r="G13" s="73" t="s">
        <v>45</v>
      </c>
      <c r="H13" s="73" t="s">
        <v>46</v>
      </c>
      <c r="I13" s="73" t="s">
        <v>47</v>
      </c>
    </row>
    <row r="14" spans="1:1024" ht="17.25" customHeight="1">
      <c r="A14" s="75">
        <v>2.06</v>
      </c>
      <c r="B14" s="331" t="s">
        <v>48</v>
      </c>
      <c r="C14" s="331"/>
      <c r="D14" s="331"/>
      <c r="E14" s="331"/>
      <c r="F14" s="194">
        <v>1</v>
      </c>
      <c r="G14" s="76" t="s">
        <v>49</v>
      </c>
      <c r="H14" s="76">
        <v>250000</v>
      </c>
      <c r="I14" s="76">
        <f>+F14*H14</f>
        <v>250000</v>
      </c>
    </row>
    <row r="15" spans="1:1024" ht="17.25" customHeight="1">
      <c r="A15" s="75">
        <v>2.0699999999999998</v>
      </c>
      <c r="B15" s="331" t="s">
        <v>50</v>
      </c>
      <c r="C15" s="331"/>
      <c r="D15" s="331"/>
      <c r="E15" s="331"/>
      <c r="F15" s="194">
        <v>1</v>
      </c>
      <c r="G15" s="76" t="s">
        <v>49</v>
      </c>
      <c r="H15" s="76">
        <v>80000</v>
      </c>
      <c r="I15" s="76">
        <f>+F15*H15</f>
        <v>80000</v>
      </c>
    </row>
    <row r="16" spans="1:1024" ht="17.25" customHeight="1">
      <c r="A16" s="75">
        <v>2.09</v>
      </c>
      <c r="B16" s="331" t="s">
        <v>51</v>
      </c>
      <c r="C16" s="331"/>
      <c r="D16" s="331"/>
      <c r="E16" s="331"/>
      <c r="F16" s="194">
        <v>1</v>
      </c>
      <c r="G16" s="76" t="s">
        <v>49</v>
      </c>
      <c r="H16" s="76">
        <v>15000</v>
      </c>
      <c r="I16" s="76">
        <f>+F16*H16</f>
        <v>15000</v>
      </c>
    </row>
    <row r="17" spans="1:10" ht="17.25" customHeight="1">
      <c r="A17" s="72"/>
      <c r="B17" s="332" t="s">
        <v>36</v>
      </c>
      <c r="C17" s="332"/>
      <c r="D17" s="332"/>
      <c r="E17" s="332"/>
      <c r="F17" s="332"/>
      <c r="G17" s="332"/>
      <c r="H17" s="332"/>
      <c r="I17" s="73">
        <f>SUM(I14:I16)</f>
        <v>345000</v>
      </c>
    </row>
    <row r="18" spans="1:10" ht="17.25" customHeight="1">
      <c r="A18" s="56">
        <v>3</v>
      </c>
      <c r="B18" s="333" t="s">
        <v>52</v>
      </c>
      <c r="C18" s="333"/>
      <c r="D18" s="333"/>
      <c r="E18" s="333"/>
      <c r="F18" s="74" t="s">
        <v>53</v>
      </c>
      <c r="G18" s="73" t="s">
        <v>54</v>
      </c>
      <c r="H18" s="73" t="s">
        <v>55</v>
      </c>
      <c r="I18" s="73" t="s">
        <v>47</v>
      </c>
    </row>
    <row r="19" spans="1:10" ht="17.25" customHeight="1">
      <c r="A19" s="69">
        <v>3</v>
      </c>
      <c r="B19" s="77" t="s">
        <v>56</v>
      </c>
      <c r="C19" s="78"/>
      <c r="D19" s="68">
        <v>1.151</v>
      </c>
      <c r="E19" s="78"/>
      <c r="F19" s="79">
        <v>4.0000000000000001E-3</v>
      </c>
      <c r="G19" s="80">
        <f>I31</f>
        <v>102221224.69</v>
      </c>
      <c r="H19" s="81">
        <f t="shared" ref="H19:H24" si="0">(G19*F19)*D19</f>
        <v>470626.51847276004</v>
      </c>
      <c r="I19" s="81">
        <f t="shared" ref="I19:I24" si="1">H19</f>
        <v>470626.51847276004</v>
      </c>
    </row>
    <row r="20" spans="1:10" ht="17.25" customHeight="1">
      <c r="A20" s="69">
        <v>3.01</v>
      </c>
      <c r="B20" s="82" t="s">
        <v>57</v>
      </c>
      <c r="C20" s="78"/>
      <c r="D20" s="68">
        <v>1.151</v>
      </c>
      <c r="E20" s="78"/>
      <c r="F20" s="79">
        <v>0.01</v>
      </c>
      <c r="G20" s="80">
        <f>I31</f>
        <v>102221224.69</v>
      </c>
      <c r="H20" s="81">
        <f t="shared" si="0"/>
        <v>1176566.2961819</v>
      </c>
      <c r="I20" s="81">
        <f t="shared" si="1"/>
        <v>1176566.2961819</v>
      </c>
    </row>
    <row r="21" spans="1:10" ht="17.25" customHeight="1">
      <c r="A21" s="69">
        <v>3.02</v>
      </c>
      <c r="B21" s="83" t="s">
        <v>58</v>
      </c>
      <c r="C21" s="78"/>
      <c r="D21" s="68">
        <v>1.151</v>
      </c>
      <c r="E21" s="78"/>
      <c r="F21" s="79">
        <v>0.04</v>
      </c>
      <c r="G21" s="80">
        <f>I31</f>
        <v>102221224.69</v>
      </c>
      <c r="H21" s="81">
        <f t="shared" si="0"/>
        <v>4706265.1847275998</v>
      </c>
      <c r="I21" s="81">
        <f t="shared" si="1"/>
        <v>4706265.1847275998</v>
      </c>
    </row>
    <row r="22" spans="1:10" ht="17.25" customHeight="1">
      <c r="A22" s="69">
        <v>3.03</v>
      </c>
      <c r="B22" s="83" t="s">
        <v>59</v>
      </c>
      <c r="C22" s="78"/>
      <c r="D22" s="68">
        <v>1.151</v>
      </c>
      <c r="E22" s="78"/>
      <c r="F22" s="79">
        <v>0.01</v>
      </c>
      <c r="G22" s="80">
        <f>I31</f>
        <v>102221224.69</v>
      </c>
      <c r="H22" s="81">
        <f t="shared" si="0"/>
        <v>1176566.2961819</v>
      </c>
      <c r="I22" s="81">
        <f t="shared" si="1"/>
        <v>1176566.2961819</v>
      </c>
      <c r="J22" s="49" t="s">
        <v>11</v>
      </c>
    </row>
    <row r="23" spans="1:10" ht="17.25" customHeight="1">
      <c r="A23" s="75">
        <v>3.04</v>
      </c>
      <c r="B23" s="84" t="s">
        <v>60</v>
      </c>
      <c r="C23" s="84"/>
      <c r="D23" s="68">
        <v>1.151</v>
      </c>
      <c r="E23" s="84"/>
      <c r="F23" s="79">
        <v>0.01</v>
      </c>
      <c r="G23" s="85">
        <f>I31</f>
        <v>102221224.69</v>
      </c>
      <c r="H23" s="81">
        <f t="shared" si="0"/>
        <v>1176566.2961819</v>
      </c>
      <c r="I23" s="81">
        <f t="shared" si="1"/>
        <v>1176566.2961819</v>
      </c>
    </row>
    <row r="24" spans="1:10" ht="17.25" customHeight="1">
      <c r="A24" s="75">
        <v>3.05</v>
      </c>
      <c r="B24" s="84" t="s">
        <v>61</v>
      </c>
      <c r="C24" s="84"/>
      <c r="D24" s="68">
        <v>1.151</v>
      </c>
      <c r="E24" s="84"/>
      <c r="F24" s="79">
        <v>0.05</v>
      </c>
      <c r="G24" s="85">
        <f>I31</f>
        <v>102221224.69</v>
      </c>
      <c r="H24" s="81">
        <f t="shared" si="0"/>
        <v>5882831.4809095003</v>
      </c>
      <c r="I24" s="81">
        <f t="shared" si="1"/>
        <v>5882831.4809095003</v>
      </c>
    </row>
    <row r="25" spans="1:10" ht="17.25" customHeight="1">
      <c r="A25" s="72"/>
      <c r="B25" s="332" t="s">
        <v>36</v>
      </c>
      <c r="C25" s="332"/>
      <c r="D25" s="332"/>
      <c r="E25" s="332"/>
      <c r="F25" s="332"/>
      <c r="G25" s="332"/>
      <c r="H25" s="332"/>
      <c r="I25" s="73">
        <f>SUM(I19:I24)</f>
        <v>14589422.07265556</v>
      </c>
    </row>
    <row r="26" spans="1:10">
      <c r="A26" s="75"/>
      <c r="B26" s="331"/>
      <c r="C26" s="331"/>
      <c r="D26" s="331"/>
      <c r="E26" s="331"/>
      <c r="F26" s="328" t="s">
        <v>62</v>
      </c>
      <c r="G26" s="328"/>
      <c r="H26" s="328"/>
      <c r="I26" s="76">
        <f>I12+I17+(I25)</f>
        <v>18410072.072655559</v>
      </c>
    </row>
    <row r="27" spans="1:10">
      <c r="A27" s="75"/>
      <c r="B27" s="331"/>
      <c r="C27" s="331"/>
      <c r="D27" s="331"/>
      <c r="E27" s="331"/>
      <c r="F27" s="328" t="s">
        <v>63</v>
      </c>
      <c r="G27" s="328"/>
      <c r="H27" s="328"/>
      <c r="I27" s="269">
        <v>45</v>
      </c>
    </row>
    <row r="28" spans="1:10">
      <c r="A28" s="75"/>
      <c r="B28" s="322"/>
      <c r="C28" s="323"/>
      <c r="D28" s="323"/>
      <c r="E28" s="324"/>
      <c r="F28" s="319" t="s">
        <v>64</v>
      </c>
      <c r="G28" s="320"/>
      <c r="H28" s="321"/>
      <c r="I28" s="76">
        <f>(I26/30)*I27</f>
        <v>27615108.108983338</v>
      </c>
    </row>
    <row r="29" spans="1:10">
      <c r="A29" s="86"/>
      <c r="C29" s="87"/>
      <c r="D29" s="88"/>
      <c r="E29" s="89"/>
      <c r="F29" s="328" t="s">
        <v>65</v>
      </c>
      <c r="G29" s="328"/>
      <c r="H29" s="328"/>
      <c r="I29" s="90">
        <f>+I28/I31</f>
        <v>0.27015043297250618</v>
      </c>
    </row>
    <row r="30" spans="1:10">
      <c r="A30" s="86"/>
      <c r="C30" s="87"/>
      <c r="D30" s="88"/>
      <c r="E30" s="89"/>
      <c r="F30" s="91"/>
      <c r="G30" s="91"/>
      <c r="H30" s="76"/>
      <c r="I30" s="76"/>
    </row>
    <row r="31" spans="1:10" ht="30" customHeight="1">
      <c r="A31" s="86"/>
      <c r="B31" s="329" t="s">
        <v>14</v>
      </c>
      <c r="C31" s="329"/>
      <c r="D31" s="329"/>
      <c r="E31" s="329"/>
      <c r="F31" s="329"/>
      <c r="G31" s="329"/>
      <c r="H31" s="329"/>
      <c r="I31" s="92">
        <f>'PPTO SINT'!G36</f>
        <v>102221224.69</v>
      </c>
    </row>
    <row r="32" spans="1:10" ht="27" customHeight="1">
      <c r="A32" s="86"/>
      <c r="B32" s="330" t="s">
        <v>66</v>
      </c>
      <c r="C32" s="330"/>
      <c r="D32" s="330"/>
      <c r="E32" s="330"/>
      <c r="F32" s="330"/>
      <c r="G32" s="330"/>
      <c r="H32" s="93">
        <f>I29</f>
        <v>0.27015043297250618</v>
      </c>
      <c r="I32" s="94">
        <f>+ROUND(I31*H32,0)</f>
        <v>27615108</v>
      </c>
    </row>
    <row r="33" spans="1:9" ht="27" customHeight="1">
      <c r="A33" s="86"/>
      <c r="B33" s="330" t="s">
        <v>110</v>
      </c>
      <c r="C33" s="330"/>
      <c r="D33" s="330"/>
      <c r="E33" s="330"/>
      <c r="F33" s="330"/>
      <c r="G33" s="330"/>
      <c r="H33" s="93">
        <v>0</v>
      </c>
      <c r="I33" s="94">
        <f>+ROUND(I31*H33,0)</f>
        <v>0</v>
      </c>
    </row>
    <row r="34" spans="1:9" ht="32.25" customHeight="1">
      <c r="A34" s="86"/>
      <c r="B34" s="330" t="s">
        <v>67</v>
      </c>
      <c r="C34" s="330"/>
      <c r="D34" s="330"/>
      <c r="E34" s="330"/>
      <c r="F34" s="330"/>
      <c r="G34" s="330"/>
      <c r="H34" s="95">
        <v>0.05</v>
      </c>
      <c r="I34" s="94">
        <f>+ROUND(I31*H34,0)</f>
        <v>5111061</v>
      </c>
    </row>
    <row r="35" spans="1:9" ht="33" customHeight="1">
      <c r="A35" s="86"/>
      <c r="B35" s="325" t="s">
        <v>68</v>
      </c>
      <c r="C35" s="325"/>
      <c r="D35" s="325"/>
      <c r="E35" s="325"/>
      <c r="F35" s="325"/>
      <c r="G35" s="325"/>
      <c r="H35" s="325"/>
      <c r="I35" s="96">
        <f>SUM(I31:I34)</f>
        <v>134947393.69</v>
      </c>
    </row>
    <row r="36" spans="1:9" ht="65.25" customHeight="1">
      <c r="A36" s="86"/>
      <c r="B36" s="326"/>
      <c r="C36" s="326"/>
      <c r="D36" s="326"/>
      <c r="E36" s="326"/>
      <c r="F36" s="326"/>
      <c r="G36" s="326"/>
      <c r="H36" s="326"/>
      <c r="I36" s="326"/>
    </row>
    <row r="37" spans="1:9" ht="28.5" customHeight="1">
      <c r="A37" s="86"/>
      <c r="B37" s="327" t="s">
        <v>114</v>
      </c>
      <c r="C37" s="327"/>
      <c r="D37" s="327"/>
      <c r="E37" s="327"/>
      <c r="F37" s="327"/>
      <c r="G37" s="327"/>
      <c r="H37" s="327"/>
      <c r="I37" s="327"/>
    </row>
    <row r="38" spans="1:9" ht="26.25" customHeight="1">
      <c r="A38" s="97"/>
      <c r="B38" s="327"/>
      <c r="C38" s="327"/>
      <c r="D38" s="327"/>
      <c r="E38" s="327"/>
      <c r="F38" s="327"/>
      <c r="G38" s="327"/>
      <c r="H38" s="327"/>
      <c r="I38" s="327"/>
    </row>
  </sheetData>
  <mergeCells count="31">
    <mergeCell ref="A1:B5"/>
    <mergeCell ref="C1:I1"/>
    <mergeCell ref="C2:I2"/>
    <mergeCell ref="C3:I3"/>
    <mergeCell ref="C4:I4"/>
    <mergeCell ref="C5:I5"/>
    <mergeCell ref="C6:I6"/>
    <mergeCell ref="B7:H7"/>
    <mergeCell ref="B12:H12"/>
    <mergeCell ref="B13:E13"/>
    <mergeCell ref="B14:E14"/>
    <mergeCell ref="B26:E26"/>
    <mergeCell ref="F26:H26"/>
    <mergeCell ref="B27:E27"/>
    <mergeCell ref="F27:H27"/>
    <mergeCell ref="B15:E15"/>
    <mergeCell ref="B16:E16"/>
    <mergeCell ref="B17:H17"/>
    <mergeCell ref="B18:E18"/>
    <mergeCell ref="B25:H25"/>
    <mergeCell ref="B38:I38"/>
    <mergeCell ref="F29:H29"/>
    <mergeCell ref="B31:H31"/>
    <mergeCell ref="B32:G32"/>
    <mergeCell ref="B33:G33"/>
    <mergeCell ref="B34:G34"/>
    <mergeCell ref="F28:H28"/>
    <mergeCell ref="B28:E28"/>
    <mergeCell ref="B35:H35"/>
    <mergeCell ref="B36:I36"/>
    <mergeCell ref="B37:I37"/>
  </mergeCells>
  <pageMargins left="0.23611111111111099" right="0.23611111111111099" top="0.55138888888888904" bottom="0.35416666666666702" header="0.511811023622047" footer="0.511811023622047"/>
  <pageSetup scale="44" fitToHeight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1"/>
  <sheetViews>
    <sheetView topLeftCell="A183" workbookViewId="0">
      <selection activeCell="C196" sqref="C196"/>
    </sheetView>
  </sheetViews>
  <sheetFormatPr baseColWidth="10" defaultRowHeight="15"/>
  <cols>
    <col min="2" max="2" width="17" customWidth="1"/>
    <col min="3" max="3" width="57.5703125" customWidth="1"/>
    <col min="6" max="6" width="23.7109375" customWidth="1"/>
    <col min="7" max="7" width="16.28515625" bestFit="1" customWidth="1"/>
    <col min="8" max="8" width="19.42578125" customWidth="1"/>
  </cols>
  <sheetData>
    <row r="1" spans="1:8">
      <c r="A1" s="213"/>
      <c r="B1" s="213"/>
      <c r="C1" s="214"/>
      <c r="D1" s="213"/>
      <c r="E1" s="213"/>
      <c r="F1" s="213"/>
      <c r="G1" s="213"/>
      <c r="H1" s="215"/>
    </row>
    <row r="2" spans="1:8">
      <c r="A2" s="213"/>
      <c r="B2" s="213"/>
      <c r="C2" s="214"/>
      <c r="D2" s="213"/>
      <c r="E2" s="213"/>
      <c r="F2" s="213"/>
      <c r="G2" s="213"/>
      <c r="H2" s="215"/>
    </row>
    <row r="3" spans="1:8">
      <c r="A3" s="213"/>
      <c r="B3" s="213"/>
      <c r="C3" s="214"/>
      <c r="D3" s="213"/>
      <c r="E3" s="213"/>
      <c r="F3" s="213"/>
      <c r="G3" s="213"/>
      <c r="H3" s="215"/>
    </row>
    <row r="4" spans="1:8">
      <c r="A4" s="213"/>
      <c r="B4" s="213"/>
      <c r="C4" s="213"/>
      <c r="D4" s="213"/>
      <c r="E4" s="213"/>
      <c r="F4" s="213"/>
      <c r="G4" s="213"/>
      <c r="H4" s="215"/>
    </row>
    <row r="5" spans="1:8">
      <c r="A5" s="213"/>
      <c r="B5" s="213"/>
      <c r="C5" s="214"/>
      <c r="D5" s="213"/>
      <c r="E5" s="213"/>
      <c r="F5" s="213"/>
      <c r="G5" s="213"/>
      <c r="H5" s="215"/>
    </row>
    <row r="6" spans="1:8" ht="15.75" thickBot="1">
      <c r="A6" s="213"/>
      <c r="B6" s="213"/>
      <c r="C6" s="214"/>
      <c r="D6" s="213"/>
      <c r="E6" s="213"/>
      <c r="F6" s="213"/>
      <c r="G6" s="213"/>
      <c r="H6" s="215"/>
    </row>
    <row r="7" spans="1:8">
      <c r="A7" s="213"/>
      <c r="B7" s="216"/>
      <c r="C7" s="345"/>
      <c r="D7" s="345"/>
      <c r="E7" s="345"/>
      <c r="F7" s="345"/>
      <c r="G7" s="345"/>
      <c r="H7" s="346"/>
    </row>
    <row r="8" spans="1:8">
      <c r="A8" s="213"/>
      <c r="B8" s="347" t="s">
        <v>123</v>
      </c>
      <c r="C8" s="348" t="s">
        <v>138</v>
      </c>
      <c r="D8" s="349"/>
      <c r="E8" s="349"/>
      <c r="F8" s="349"/>
      <c r="G8" s="349"/>
      <c r="H8" s="350"/>
    </row>
    <row r="9" spans="1:8">
      <c r="A9" s="213"/>
      <c r="B9" s="347"/>
      <c r="C9" s="351"/>
      <c r="D9" s="351"/>
      <c r="E9" s="351"/>
      <c r="F9" s="351"/>
      <c r="G9" s="351"/>
      <c r="H9" s="352"/>
    </row>
    <row r="10" spans="1:8">
      <c r="A10" s="213"/>
      <c r="B10" s="217"/>
      <c r="C10" s="353"/>
      <c r="D10" s="353"/>
      <c r="E10" s="353"/>
      <c r="F10" s="353"/>
      <c r="G10" s="353"/>
      <c r="H10" s="354"/>
    </row>
    <row r="11" spans="1:8">
      <c r="A11" s="213"/>
      <c r="B11" s="218"/>
      <c r="C11" s="355"/>
      <c r="D11" s="355"/>
      <c r="E11" s="355"/>
      <c r="F11" s="355"/>
      <c r="G11" s="353"/>
      <c r="H11" s="354"/>
    </row>
    <row r="12" spans="1:8" ht="15.75" thickBot="1">
      <c r="A12" s="213"/>
      <c r="B12" s="213"/>
      <c r="C12" s="214"/>
      <c r="D12" s="213"/>
      <c r="E12" s="213"/>
      <c r="F12" s="213"/>
      <c r="G12" s="213"/>
      <c r="H12" s="215"/>
    </row>
    <row r="13" spans="1:8" ht="15.75" thickBot="1">
      <c r="A13" s="213"/>
      <c r="B13" s="342" t="s">
        <v>124</v>
      </c>
      <c r="C13" s="343"/>
      <c r="D13" s="219">
        <v>45869</v>
      </c>
      <c r="E13" s="213"/>
      <c r="F13" s="213"/>
      <c r="G13" s="213"/>
      <c r="H13" s="215"/>
    </row>
    <row r="14" spans="1:8" ht="15.75" thickBot="1">
      <c r="A14" s="213"/>
      <c r="B14" s="213"/>
      <c r="C14" s="214"/>
      <c r="D14" s="213"/>
      <c r="E14" s="213"/>
      <c r="F14" s="213"/>
      <c r="G14" s="213"/>
      <c r="H14" s="215"/>
    </row>
    <row r="15" spans="1:8" ht="15.75" thickBot="1">
      <c r="A15" s="213"/>
      <c r="B15" s="344" t="s">
        <v>125</v>
      </c>
      <c r="C15" s="344"/>
      <c r="D15" s="344"/>
      <c r="E15" s="344"/>
      <c r="F15" s="344"/>
      <c r="G15" s="344"/>
      <c r="H15" s="344"/>
    </row>
    <row r="16" spans="1:8" ht="15.75" thickBot="1">
      <c r="A16" s="213"/>
      <c r="B16" s="344"/>
      <c r="C16" s="344"/>
      <c r="D16" s="344"/>
      <c r="E16" s="344"/>
      <c r="F16" s="344"/>
      <c r="G16" s="344"/>
      <c r="H16" s="344"/>
    </row>
    <row r="17" spans="1:9" ht="15.75" thickBot="1">
      <c r="A17" s="213"/>
      <c r="B17" s="213"/>
      <c r="C17" s="214"/>
      <c r="D17" s="213"/>
      <c r="E17" s="213"/>
      <c r="F17" s="213"/>
      <c r="G17" s="213"/>
      <c r="H17" s="215"/>
    </row>
    <row r="18" spans="1:9" ht="38.25" customHeight="1" thickBot="1">
      <c r="A18" s="213"/>
      <c r="B18" s="271">
        <v>1.1000000000000001</v>
      </c>
      <c r="C18" s="272" t="s">
        <v>144</v>
      </c>
      <c r="D18" s="273" t="s">
        <v>126</v>
      </c>
      <c r="E18" s="273" t="s">
        <v>118</v>
      </c>
      <c r="F18" s="274"/>
      <c r="G18" s="275"/>
      <c r="H18" s="275"/>
      <c r="I18" s="276">
        <v>42934</v>
      </c>
    </row>
    <row r="19" spans="1:9">
      <c r="C19" s="220" t="s">
        <v>137</v>
      </c>
      <c r="D19" s="2" t="s">
        <v>127</v>
      </c>
      <c r="E19" s="2" t="s">
        <v>128</v>
      </c>
      <c r="F19" s="221">
        <v>1</v>
      </c>
      <c r="G19" s="222">
        <v>31029</v>
      </c>
      <c r="H19" s="222">
        <v>31029</v>
      </c>
      <c r="I19" s="222"/>
    </row>
    <row r="20" spans="1:9">
      <c r="C20" s="220" t="s">
        <v>131</v>
      </c>
      <c r="D20" s="2" t="s">
        <v>130</v>
      </c>
      <c r="E20" s="2" t="s">
        <v>132</v>
      </c>
      <c r="F20" s="221">
        <v>0.04</v>
      </c>
      <c r="G20" s="222">
        <v>162197</v>
      </c>
      <c r="H20" s="222">
        <v>6488</v>
      </c>
      <c r="I20" s="222"/>
    </row>
    <row r="21" spans="1:9">
      <c r="C21" s="220" t="s">
        <v>133</v>
      </c>
      <c r="D21" s="2" t="s">
        <v>134</v>
      </c>
      <c r="E21" s="2" t="s">
        <v>118</v>
      </c>
      <c r="F21" s="221">
        <v>1</v>
      </c>
      <c r="G21" s="222">
        <v>3484</v>
      </c>
      <c r="H21" s="222">
        <v>3484</v>
      </c>
      <c r="I21" s="222"/>
    </row>
    <row r="22" spans="1:9">
      <c r="C22" s="220" t="s">
        <v>135</v>
      </c>
      <c r="D22" s="2" t="s">
        <v>136</v>
      </c>
      <c r="E22" s="2" t="s">
        <v>118</v>
      </c>
      <c r="F22" s="221">
        <v>1.06</v>
      </c>
      <c r="G22" s="222">
        <v>1824</v>
      </c>
      <c r="H22" s="222">
        <v>1933</v>
      </c>
      <c r="I22" s="222"/>
    </row>
    <row r="23" spans="1:9">
      <c r="C23" s="220" t="s">
        <v>135</v>
      </c>
      <c r="D23" s="2" t="s">
        <v>136</v>
      </c>
      <c r="E23" s="2" t="s">
        <v>118</v>
      </c>
      <c r="F23" s="221">
        <v>0.3</v>
      </c>
      <c r="G23" s="222">
        <v>1824</v>
      </c>
      <c r="H23" s="222">
        <v>547</v>
      </c>
    </row>
    <row r="24" spans="1:9" ht="15.75" thickBot="1"/>
    <row r="25" spans="1:9" ht="31.5" customHeight="1" thickBot="1">
      <c r="B25" s="271">
        <v>1.2</v>
      </c>
      <c r="C25" s="277" t="s">
        <v>145</v>
      </c>
      <c r="D25" s="273" t="s">
        <v>126</v>
      </c>
      <c r="E25" s="273" t="s">
        <v>10</v>
      </c>
      <c r="F25" s="274"/>
      <c r="G25" s="275"/>
      <c r="H25" s="275"/>
      <c r="I25" s="276">
        <v>17583</v>
      </c>
    </row>
    <row r="26" spans="1:9">
      <c r="B26" s="231"/>
      <c r="C26" s="220" t="s">
        <v>137</v>
      </c>
      <c r="D26" s="2" t="s">
        <v>127</v>
      </c>
      <c r="E26" s="2" t="s">
        <v>128</v>
      </c>
      <c r="F26" s="221">
        <v>0.35</v>
      </c>
      <c r="G26" s="222">
        <v>31029</v>
      </c>
      <c r="H26" s="222">
        <v>10860</v>
      </c>
      <c r="I26" s="222"/>
    </row>
    <row r="27" spans="1:9">
      <c r="B27" s="231"/>
      <c r="C27" s="220" t="s">
        <v>131</v>
      </c>
      <c r="D27" s="2" t="s">
        <v>130</v>
      </c>
      <c r="E27" s="2" t="s">
        <v>132</v>
      </c>
      <c r="F27" s="221">
        <v>0.03</v>
      </c>
      <c r="G27" s="222">
        <v>162197</v>
      </c>
      <c r="H27" s="222">
        <v>4866</v>
      </c>
      <c r="I27" s="222"/>
    </row>
    <row r="28" spans="1:9">
      <c r="B28" s="231"/>
      <c r="C28" s="220" t="s">
        <v>133</v>
      </c>
      <c r="D28" s="2" t="s">
        <v>134</v>
      </c>
      <c r="E28" s="2" t="s">
        <v>118</v>
      </c>
      <c r="F28" s="221">
        <v>0.35</v>
      </c>
      <c r="G28" s="222">
        <v>3484</v>
      </c>
      <c r="H28" s="222">
        <v>1219</v>
      </c>
      <c r="I28" s="222"/>
    </row>
    <row r="29" spans="1:9">
      <c r="B29" s="231"/>
      <c r="C29" s="220" t="s">
        <v>135</v>
      </c>
      <c r="D29" s="2" t="s">
        <v>136</v>
      </c>
      <c r="E29" s="2" t="s">
        <v>118</v>
      </c>
      <c r="F29" s="221">
        <v>0.35</v>
      </c>
      <c r="G29" s="222">
        <v>1824</v>
      </c>
      <c r="H29" s="222">
        <v>638</v>
      </c>
      <c r="I29" s="222"/>
    </row>
    <row r="30" spans="1:9" ht="15.75" thickBot="1">
      <c r="B30" s="231"/>
      <c r="C30" s="227"/>
      <c r="D30" s="227"/>
      <c r="E30" s="227"/>
      <c r="F30" s="227"/>
      <c r="G30" s="227"/>
      <c r="H30" s="227"/>
    </row>
    <row r="31" spans="1:9" ht="21" customHeight="1" thickBot="1">
      <c r="B31" s="271">
        <v>1.3</v>
      </c>
      <c r="C31" s="272" t="s">
        <v>146</v>
      </c>
      <c r="D31" s="273" t="s">
        <v>126</v>
      </c>
      <c r="E31" s="273" t="s">
        <v>122</v>
      </c>
      <c r="F31" s="274"/>
      <c r="G31" s="275"/>
      <c r="H31" s="275"/>
      <c r="I31" s="276">
        <v>5657</v>
      </c>
    </row>
    <row r="32" spans="1:9">
      <c r="B32" s="231"/>
      <c r="C32" s="220" t="s">
        <v>147</v>
      </c>
      <c r="D32" s="2" t="s">
        <v>127</v>
      </c>
      <c r="E32" s="2" t="s">
        <v>128</v>
      </c>
      <c r="F32" s="221">
        <v>0.1</v>
      </c>
      <c r="G32" s="222">
        <v>42963</v>
      </c>
      <c r="H32" s="222">
        <v>4296</v>
      </c>
      <c r="I32" s="222"/>
    </row>
    <row r="33" spans="2:9" ht="30">
      <c r="B33" s="231"/>
      <c r="C33" s="220" t="s">
        <v>129</v>
      </c>
      <c r="D33" s="2" t="s">
        <v>130</v>
      </c>
      <c r="E33" s="2" t="s">
        <v>118</v>
      </c>
      <c r="F33" s="221">
        <v>0.04</v>
      </c>
      <c r="G33" s="222">
        <v>9968</v>
      </c>
      <c r="H33" s="222">
        <v>399</v>
      </c>
      <c r="I33" s="222"/>
    </row>
    <row r="34" spans="2:9" ht="21.75" customHeight="1">
      <c r="B34" s="230"/>
      <c r="C34" s="220" t="s">
        <v>131</v>
      </c>
      <c r="D34" s="2" t="s">
        <v>130</v>
      </c>
      <c r="E34" s="2" t="s">
        <v>132</v>
      </c>
      <c r="F34" s="221">
        <v>2E-3</v>
      </c>
      <c r="G34" s="222">
        <v>162197</v>
      </c>
      <c r="H34" s="222">
        <v>324</v>
      </c>
      <c r="I34" s="222"/>
    </row>
    <row r="35" spans="2:9">
      <c r="B35" s="231"/>
      <c r="C35" s="220" t="s">
        <v>133</v>
      </c>
      <c r="D35" s="2" t="s">
        <v>134</v>
      </c>
      <c r="E35" s="2" t="s">
        <v>118</v>
      </c>
      <c r="F35" s="221">
        <v>0.1</v>
      </c>
      <c r="G35" s="222">
        <v>3484</v>
      </c>
      <c r="H35" s="222">
        <v>348</v>
      </c>
      <c r="I35" s="222"/>
    </row>
    <row r="36" spans="2:9">
      <c r="B36" s="231"/>
      <c r="C36" s="220" t="s">
        <v>135</v>
      </c>
      <c r="D36" s="2" t="s">
        <v>136</v>
      </c>
      <c r="E36" s="2" t="s">
        <v>118</v>
      </c>
      <c r="F36" s="221">
        <v>0.159</v>
      </c>
      <c r="G36" s="222">
        <v>1824</v>
      </c>
      <c r="H36" s="222">
        <v>290</v>
      </c>
      <c r="I36" s="222"/>
    </row>
    <row r="37" spans="2:9" ht="15.75" thickBot="1">
      <c r="B37" s="231"/>
      <c r="C37" s="228"/>
      <c r="D37" s="223"/>
      <c r="E37" s="223"/>
      <c r="F37" s="224"/>
      <c r="G37" s="225"/>
      <c r="H37" s="225"/>
    </row>
    <row r="38" spans="2:9" ht="30" customHeight="1" thickBot="1">
      <c r="B38" s="271">
        <v>1.4</v>
      </c>
      <c r="C38" s="277" t="s">
        <v>148</v>
      </c>
      <c r="D38" s="273" t="s">
        <v>126</v>
      </c>
      <c r="E38" s="273" t="s">
        <v>10</v>
      </c>
      <c r="F38" s="274"/>
      <c r="G38" s="275"/>
      <c r="H38" s="275"/>
      <c r="I38" s="276">
        <v>16333</v>
      </c>
    </row>
    <row r="39" spans="2:9">
      <c r="B39" s="231"/>
      <c r="C39" s="220" t="s">
        <v>147</v>
      </c>
      <c r="D39" s="2" t="s">
        <v>127</v>
      </c>
      <c r="E39" s="2" t="s">
        <v>128</v>
      </c>
      <c r="F39" s="221">
        <v>0.3</v>
      </c>
      <c r="G39" s="222">
        <v>42963</v>
      </c>
      <c r="H39" s="222">
        <v>12889</v>
      </c>
      <c r="I39" s="222"/>
    </row>
    <row r="40" spans="2:9">
      <c r="B40" s="231"/>
      <c r="C40" s="220" t="s">
        <v>131</v>
      </c>
      <c r="D40" s="2" t="s">
        <v>130</v>
      </c>
      <c r="E40" s="2" t="s">
        <v>132</v>
      </c>
      <c r="F40" s="221">
        <v>0.01</v>
      </c>
      <c r="G40" s="222">
        <v>162197</v>
      </c>
      <c r="H40" s="222">
        <v>1622</v>
      </c>
      <c r="I40" s="222"/>
    </row>
    <row r="41" spans="2:9">
      <c r="B41" s="231"/>
      <c r="C41" s="220" t="s">
        <v>133</v>
      </c>
      <c r="D41" s="2" t="s">
        <v>134</v>
      </c>
      <c r="E41" s="2" t="s">
        <v>118</v>
      </c>
      <c r="F41" s="221">
        <v>0.3</v>
      </c>
      <c r="G41" s="222">
        <v>3484</v>
      </c>
      <c r="H41" s="222">
        <v>1045</v>
      </c>
      <c r="I41" s="222"/>
    </row>
    <row r="42" spans="2:9" ht="16.5" customHeight="1">
      <c r="B42" s="230"/>
      <c r="C42" s="220" t="s">
        <v>135</v>
      </c>
      <c r="D42" s="2" t="s">
        <v>136</v>
      </c>
      <c r="E42" s="2" t="s">
        <v>118</v>
      </c>
      <c r="F42" s="221">
        <v>0.42599999999999999</v>
      </c>
      <c r="G42" s="222">
        <v>1824</v>
      </c>
      <c r="H42" s="222">
        <v>777</v>
      </c>
      <c r="I42" s="222"/>
    </row>
    <row r="43" spans="2:9" ht="15.75" thickBot="1">
      <c r="B43" s="231"/>
      <c r="C43" s="228"/>
      <c r="D43" s="223"/>
      <c r="E43" s="223"/>
      <c r="F43" s="224"/>
      <c r="G43" s="225"/>
      <c r="H43" s="225"/>
    </row>
    <row r="44" spans="2:9" ht="26.25" thickBot="1">
      <c r="B44" s="271">
        <v>1.4</v>
      </c>
      <c r="C44" s="277" t="s">
        <v>149</v>
      </c>
      <c r="D44" s="273" t="s">
        <v>126</v>
      </c>
      <c r="E44" s="273" t="s">
        <v>10</v>
      </c>
      <c r="F44" s="274"/>
      <c r="G44" s="275"/>
      <c r="H44" s="275"/>
      <c r="I44" s="276">
        <v>22001</v>
      </c>
    </row>
    <row r="45" spans="2:9">
      <c r="B45" s="231"/>
      <c r="C45" s="220" t="s">
        <v>137</v>
      </c>
      <c r="D45" s="2" t="s">
        <v>127</v>
      </c>
      <c r="E45" s="2" t="s">
        <v>128</v>
      </c>
      <c r="F45" s="221">
        <v>0.3</v>
      </c>
      <c r="G45" s="222">
        <v>31029</v>
      </c>
      <c r="H45" s="222">
        <v>9309</v>
      </c>
      <c r="I45" s="222"/>
    </row>
    <row r="46" spans="2:9" ht="30">
      <c r="B46" s="231"/>
      <c r="C46" s="220" t="s">
        <v>129</v>
      </c>
      <c r="D46" s="2" t="s">
        <v>130</v>
      </c>
      <c r="E46" s="2" t="s">
        <v>118</v>
      </c>
      <c r="F46" s="221">
        <v>0.3</v>
      </c>
      <c r="G46" s="222">
        <v>9968</v>
      </c>
      <c r="H46" s="222">
        <v>2990</v>
      </c>
      <c r="I46" s="222"/>
    </row>
    <row r="47" spans="2:9">
      <c r="B47" s="231"/>
      <c r="C47" s="220" t="s">
        <v>131</v>
      </c>
      <c r="D47" s="2" t="s">
        <v>130</v>
      </c>
      <c r="E47" s="2" t="s">
        <v>132</v>
      </c>
      <c r="F47" s="221">
        <v>0.05</v>
      </c>
      <c r="G47" s="222">
        <v>162197</v>
      </c>
      <c r="H47" s="222">
        <v>8110</v>
      </c>
      <c r="I47" s="222"/>
    </row>
    <row r="48" spans="2:9">
      <c r="B48" s="231"/>
      <c r="C48" s="220" t="s">
        <v>133</v>
      </c>
      <c r="D48" s="2" t="s">
        <v>134</v>
      </c>
      <c r="E48" s="2" t="s">
        <v>118</v>
      </c>
      <c r="F48" s="221">
        <v>0.3</v>
      </c>
      <c r="G48" s="222">
        <v>3484</v>
      </c>
      <c r="H48" s="222">
        <v>1045</v>
      </c>
      <c r="I48" s="222"/>
    </row>
    <row r="49" spans="2:9">
      <c r="B49" s="231"/>
      <c r="C49" s="220" t="s">
        <v>135</v>
      </c>
      <c r="D49" s="2" t="s">
        <v>136</v>
      </c>
      <c r="E49" s="2" t="s">
        <v>118</v>
      </c>
      <c r="F49" s="221">
        <v>0.3</v>
      </c>
      <c r="G49" s="222">
        <v>1824</v>
      </c>
      <c r="H49" s="222">
        <v>547</v>
      </c>
      <c r="I49" s="222"/>
    </row>
    <row r="50" spans="2:9" ht="15.75" thickBot="1">
      <c r="B50" s="231"/>
      <c r="C50" s="228"/>
      <c r="D50" s="223"/>
      <c r="E50" s="223"/>
      <c r="F50" s="224"/>
      <c r="G50" s="225"/>
      <c r="H50" s="225"/>
    </row>
    <row r="51" spans="2:9" ht="51.75" thickBot="1">
      <c r="B51" s="271">
        <v>2.1</v>
      </c>
      <c r="C51" s="277" t="s">
        <v>150</v>
      </c>
      <c r="D51" s="273" t="s">
        <v>126</v>
      </c>
      <c r="E51" s="273" t="s">
        <v>122</v>
      </c>
      <c r="F51" s="274"/>
      <c r="G51" s="275"/>
      <c r="H51" s="275"/>
      <c r="I51" s="276">
        <v>130262</v>
      </c>
    </row>
    <row r="52" spans="2:9">
      <c r="B52" s="231"/>
      <c r="C52" s="220" t="s">
        <v>151</v>
      </c>
      <c r="D52" s="2" t="s">
        <v>127</v>
      </c>
      <c r="E52" s="2" t="s">
        <v>128</v>
      </c>
      <c r="F52" s="221">
        <v>1.8</v>
      </c>
      <c r="G52" s="222">
        <v>47170</v>
      </c>
      <c r="H52" s="222">
        <v>84906</v>
      </c>
      <c r="I52" s="222"/>
    </row>
    <row r="53" spans="2:9" ht="21" customHeight="1">
      <c r="B53" s="230"/>
      <c r="C53" s="220" t="s">
        <v>152</v>
      </c>
      <c r="D53" s="2" t="s">
        <v>130</v>
      </c>
      <c r="E53" s="2" t="s">
        <v>153</v>
      </c>
      <c r="F53" s="221">
        <v>4.5999999999999999E-3</v>
      </c>
      <c r="G53" s="222">
        <v>180217</v>
      </c>
      <c r="H53" s="222">
        <v>829</v>
      </c>
      <c r="I53" s="222"/>
    </row>
    <row r="54" spans="2:9">
      <c r="B54" s="231"/>
      <c r="C54" s="220" t="s">
        <v>154</v>
      </c>
      <c r="D54" s="2" t="s">
        <v>130</v>
      </c>
      <c r="E54" s="2" t="s">
        <v>153</v>
      </c>
      <c r="F54" s="221">
        <v>1.2999999999999999E-2</v>
      </c>
      <c r="G54" s="222">
        <v>52265</v>
      </c>
      <c r="H54" s="222">
        <v>679</v>
      </c>
      <c r="I54" s="222"/>
    </row>
    <row r="55" spans="2:9">
      <c r="B55" s="231"/>
      <c r="C55" s="220" t="s">
        <v>133</v>
      </c>
      <c r="D55" s="2" t="s">
        <v>134</v>
      </c>
      <c r="E55" s="2" t="s">
        <v>118</v>
      </c>
      <c r="F55" s="221">
        <v>0.18</v>
      </c>
      <c r="G55" s="222">
        <v>3484</v>
      </c>
      <c r="H55" s="222">
        <v>627</v>
      </c>
      <c r="I55" s="222"/>
    </row>
    <row r="56" spans="2:9" ht="29.25" customHeight="1">
      <c r="B56" s="230"/>
      <c r="C56" s="220" t="s">
        <v>155</v>
      </c>
      <c r="D56" s="2" t="s">
        <v>136</v>
      </c>
      <c r="E56" s="2" t="s">
        <v>156</v>
      </c>
      <c r="F56" s="221">
        <v>2.7E-2</v>
      </c>
      <c r="G56" s="222">
        <v>121956</v>
      </c>
      <c r="H56" s="222">
        <v>3293</v>
      </c>
      <c r="I56" s="222"/>
    </row>
    <row r="57" spans="2:9" ht="19.5" customHeight="1">
      <c r="B57" s="231"/>
      <c r="C57" s="220" t="s">
        <v>157</v>
      </c>
      <c r="D57" s="2" t="s">
        <v>136</v>
      </c>
      <c r="E57" s="2" t="s">
        <v>118</v>
      </c>
      <c r="F57" s="221">
        <v>8.2000000000000003E-2</v>
      </c>
      <c r="G57" s="222">
        <v>39008</v>
      </c>
      <c r="H57" s="222">
        <v>3199</v>
      </c>
      <c r="I57" s="222"/>
    </row>
    <row r="58" spans="2:9">
      <c r="B58" s="231"/>
      <c r="C58" s="220" t="s">
        <v>158</v>
      </c>
      <c r="D58" s="2" t="s">
        <v>136</v>
      </c>
      <c r="E58" s="2" t="s">
        <v>118</v>
      </c>
      <c r="F58" s="221">
        <v>8.2000000000000003E-2</v>
      </c>
      <c r="G58" s="222">
        <v>26005</v>
      </c>
      <c r="H58" s="222">
        <v>2132</v>
      </c>
      <c r="I58" s="222"/>
    </row>
    <row r="59" spans="2:9">
      <c r="B59" s="230"/>
      <c r="C59" s="220" t="s">
        <v>135</v>
      </c>
      <c r="D59" s="2" t="s">
        <v>136</v>
      </c>
      <c r="E59" s="2" t="s">
        <v>118</v>
      </c>
      <c r="F59" s="221">
        <v>0.2</v>
      </c>
      <c r="G59" s="222">
        <v>1824</v>
      </c>
      <c r="H59" s="222">
        <v>365</v>
      </c>
      <c r="I59" s="222"/>
    </row>
    <row r="60" spans="2:9" ht="32.25" customHeight="1">
      <c r="B60" s="231"/>
      <c r="C60" s="220" t="s">
        <v>159</v>
      </c>
      <c r="D60" s="2" t="s">
        <v>136</v>
      </c>
      <c r="E60" s="2" t="s">
        <v>10</v>
      </c>
      <c r="F60" s="221">
        <v>0.82</v>
      </c>
      <c r="G60" s="222">
        <v>37432</v>
      </c>
      <c r="H60" s="222">
        <v>30694</v>
      </c>
      <c r="I60" s="222"/>
    </row>
    <row r="61" spans="2:9">
      <c r="B61" s="231"/>
      <c r="C61" s="220" t="s">
        <v>160</v>
      </c>
      <c r="D61" s="2" t="s">
        <v>136</v>
      </c>
      <c r="E61" s="2" t="s">
        <v>118</v>
      </c>
      <c r="F61" s="221">
        <v>0.5</v>
      </c>
      <c r="G61" s="222">
        <v>4924</v>
      </c>
      <c r="H61" s="222">
        <v>2462</v>
      </c>
      <c r="I61" s="222"/>
    </row>
    <row r="62" spans="2:9">
      <c r="B62" s="230"/>
      <c r="C62" s="220" t="s">
        <v>161</v>
      </c>
      <c r="D62" s="2" t="s">
        <v>136</v>
      </c>
      <c r="E62" s="2" t="s">
        <v>118</v>
      </c>
      <c r="F62" s="221">
        <v>0.03</v>
      </c>
      <c r="G62" s="222">
        <v>35857</v>
      </c>
      <c r="H62" s="222">
        <v>1076</v>
      </c>
      <c r="I62" s="222"/>
    </row>
    <row r="63" spans="2:9" ht="15.75" thickBot="1">
      <c r="B63" s="231"/>
      <c r="C63" s="227"/>
      <c r="D63" s="223"/>
      <c r="E63" s="223"/>
      <c r="F63" s="224"/>
      <c r="G63" s="226"/>
      <c r="H63" s="229"/>
    </row>
    <row r="64" spans="2:9" ht="39" thickBot="1">
      <c r="B64" s="271">
        <v>2.2000000000000002</v>
      </c>
      <c r="C64" s="272" t="s">
        <v>162</v>
      </c>
      <c r="D64" s="273" t="s">
        <v>126</v>
      </c>
      <c r="E64" s="273" t="s">
        <v>122</v>
      </c>
      <c r="F64" s="274"/>
      <c r="G64" s="275"/>
      <c r="H64" s="275"/>
      <c r="I64" s="276">
        <v>53980</v>
      </c>
    </row>
    <row r="65" spans="2:9">
      <c r="B65" s="230"/>
      <c r="C65" s="220" t="s">
        <v>163</v>
      </c>
      <c r="D65" s="2" t="s">
        <v>127</v>
      </c>
      <c r="E65" s="2" t="s">
        <v>128</v>
      </c>
      <c r="F65" s="221">
        <v>0.5</v>
      </c>
      <c r="G65" s="222">
        <v>60895</v>
      </c>
      <c r="H65" s="222">
        <v>30448</v>
      </c>
      <c r="I65" s="222"/>
    </row>
    <row r="66" spans="2:9" ht="30">
      <c r="B66" s="231"/>
      <c r="C66" s="220" t="s">
        <v>129</v>
      </c>
      <c r="D66" s="2" t="s">
        <v>130</v>
      </c>
      <c r="E66" s="2" t="s">
        <v>118</v>
      </c>
      <c r="F66" s="221">
        <v>0.2</v>
      </c>
      <c r="G66" s="222">
        <v>9968</v>
      </c>
      <c r="H66" s="222">
        <v>1994</v>
      </c>
      <c r="I66" s="222"/>
    </row>
    <row r="67" spans="2:9">
      <c r="B67" s="231"/>
      <c r="C67" s="220" t="s">
        <v>152</v>
      </c>
      <c r="D67" s="2" t="s">
        <v>130</v>
      </c>
      <c r="E67" s="2" t="s">
        <v>153</v>
      </c>
      <c r="F67" s="221">
        <v>0.01</v>
      </c>
      <c r="G67" s="222">
        <v>180217</v>
      </c>
      <c r="H67" s="222">
        <v>1802</v>
      </c>
      <c r="I67" s="222"/>
    </row>
    <row r="68" spans="2:9">
      <c r="B68" s="230"/>
      <c r="C68" s="220" t="s">
        <v>133</v>
      </c>
      <c r="D68" s="2" t="s">
        <v>134</v>
      </c>
      <c r="E68" s="2" t="s">
        <v>118</v>
      </c>
      <c r="F68" s="221">
        <v>0.3</v>
      </c>
      <c r="G68" s="222">
        <v>3484</v>
      </c>
      <c r="H68" s="222">
        <v>1045</v>
      </c>
      <c r="I68" s="222"/>
    </row>
    <row r="69" spans="2:9">
      <c r="B69" s="231"/>
      <c r="C69" s="220" t="s">
        <v>164</v>
      </c>
      <c r="D69" s="2" t="s">
        <v>136</v>
      </c>
      <c r="E69" s="2" t="s">
        <v>156</v>
      </c>
      <c r="F69" s="221">
        <v>0.06</v>
      </c>
      <c r="G69" s="222">
        <v>82552</v>
      </c>
      <c r="H69" s="222">
        <v>4953</v>
      </c>
      <c r="I69" s="222"/>
    </row>
    <row r="70" spans="2:9">
      <c r="B70" s="231"/>
      <c r="C70" s="220" t="s">
        <v>165</v>
      </c>
      <c r="D70" s="2" t="s">
        <v>136</v>
      </c>
      <c r="E70" s="2" t="s">
        <v>156</v>
      </c>
      <c r="F70" s="221">
        <v>0.05</v>
      </c>
      <c r="G70" s="222">
        <v>93586</v>
      </c>
      <c r="H70" s="222">
        <v>4679</v>
      </c>
      <c r="I70" s="222"/>
    </row>
    <row r="71" spans="2:9" ht="16.5" customHeight="1">
      <c r="B71" s="230"/>
      <c r="C71" s="220" t="s">
        <v>135</v>
      </c>
      <c r="D71" s="2" t="s">
        <v>136</v>
      </c>
      <c r="E71" s="2" t="s">
        <v>118</v>
      </c>
      <c r="F71" s="221">
        <v>0.3</v>
      </c>
      <c r="G71" s="222">
        <v>1824</v>
      </c>
      <c r="H71" s="222">
        <v>547</v>
      </c>
      <c r="I71" s="222"/>
    </row>
    <row r="72" spans="2:9">
      <c r="B72" s="231"/>
      <c r="C72" s="220" t="s">
        <v>166</v>
      </c>
      <c r="D72" s="2" t="s">
        <v>136</v>
      </c>
      <c r="E72" s="2" t="s">
        <v>122</v>
      </c>
      <c r="F72" s="221">
        <v>1</v>
      </c>
      <c r="G72" s="222">
        <v>4663</v>
      </c>
      <c r="H72" s="222">
        <v>4663</v>
      </c>
      <c r="I72" s="222"/>
    </row>
    <row r="73" spans="2:9" ht="30">
      <c r="B73" s="231"/>
      <c r="C73" s="220" t="s">
        <v>167</v>
      </c>
      <c r="D73" s="2" t="s">
        <v>136</v>
      </c>
      <c r="E73" s="2" t="s">
        <v>118</v>
      </c>
      <c r="F73" s="221">
        <v>4</v>
      </c>
      <c r="G73" s="222">
        <v>593</v>
      </c>
      <c r="H73" s="222">
        <v>2372</v>
      </c>
      <c r="I73" s="222"/>
    </row>
    <row r="74" spans="2:9">
      <c r="B74" s="231"/>
      <c r="C74" s="220" t="s">
        <v>168</v>
      </c>
      <c r="D74" s="2" t="s">
        <v>136</v>
      </c>
      <c r="E74" s="2" t="s">
        <v>169</v>
      </c>
      <c r="F74" s="221">
        <v>0.3</v>
      </c>
      <c r="G74" s="222">
        <v>4924</v>
      </c>
      <c r="H74" s="222">
        <v>1477</v>
      </c>
      <c r="I74" s="222"/>
    </row>
    <row r="75" spans="2:9" ht="15.75" thickBot="1">
      <c r="B75" s="231"/>
      <c r="C75" s="227"/>
      <c r="D75" s="227"/>
      <c r="E75" s="227"/>
      <c r="F75" s="227"/>
      <c r="G75" s="227"/>
      <c r="H75" s="227"/>
    </row>
    <row r="76" spans="2:9" ht="39" thickBot="1">
      <c r="B76" s="271">
        <v>2.2999999999999998</v>
      </c>
      <c r="C76" s="277" t="s">
        <v>170</v>
      </c>
      <c r="D76" s="273" t="s">
        <v>126</v>
      </c>
      <c r="E76" s="273" t="s">
        <v>122</v>
      </c>
      <c r="F76" s="274"/>
      <c r="G76" s="275"/>
      <c r="H76" s="275"/>
      <c r="I76" s="276">
        <f>'PPTO SINT'!F17</f>
        <v>3763</v>
      </c>
    </row>
    <row r="77" spans="2:9">
      <c r="B77" s="231"/>
      <c r="C77" s="220" t="s">
        <v>152</v>
      </c>
      <c r="D77" s="2" t="s">
        <v>130</v>
      </c>
      <c r="E77" s="2" t="s">
        <v>153</v>
      </c>
      <c r="F77" s="221">
        <v>2E-3</v>
      </c>
      <c r="G77" s="222">
        <v>180217</v>
      </c>
      <c r="H77" s="222">
        <v>890</v>
      </c>
      <c r="I77" s="222"/>
    </row>
    <row r="78" spans="2:9">
      <c r="B78" s="230"/>
      <c r="C78" s="220" t="s">
        <v>133</v>
      </c>
      <c r="D78" s="2" t="s">
        <v>134</v>
      </c>
      <c r="E78" s="2" t="s">
        <v>118</v>
      </c>
      <c r="F78" s="221">
        <v>0.1</v>
      </c>
      <c r="G78" s="222">
        <v>3484</v>
      </c>
      <c r="H78" s="222">
        <v>348</v>
      </c>
      <c r="I78" s="222"/>
    </row>
    <row r="79" spans="2:9" ht="15.75" thickBot="1">
      <c r="B79" s="231"/>
      <c r="C79" s="220" t="s">
        <v>135</v>
      </c>
      <c r="D79" s="2" t="s">
        <v>136</v>
      </c>
      <c r="E79" s="2" t="s">
        <v>118</v>
      </c>
      <c r="F79" s="221">
        <v>0.4</v>
      </c>
      <c r="G79" s="222">
        <v>1824</v>
      </c>
      <c r="H79" s="222">
        <v>730</v>
      </c>
      <c r="I79" s="222"/>
    </row>
    <row r="80" spans="2:9">
      <c r="B80" s="231"/>
      <c r="C80" s="220" t="s">
        <v>171</v>
      </c>
      <c r="D80" s="2" t="s">
        <v>136</v>
      </c>
      <c r="E80" s="2" t="s">
        <v>118</v>
      </c>
      <c r="F80" s="221">
        <v>0.63</v>
      </c>
      <c r="G80" s="222">
        <v>2849</v>
      </c>
      <c r="H80" s="222">
        <v>1795</v>
      </c>
      <c r="I80" s="222"/>
    </row>
    <row r="81" spans="2:9" ht="15.75" thickBot="1">
      <c r="B81" s="227"/>
      <c r="C81" s="227"/>
      <c r="D81" s="227"/>
      <c r="E81" s="227"/>
      <c r="F81" s="227"/>
      <c r="G81" s="227"/>
      <c r="H81" s="227"/>
    </row>
    <row r="82" spans="2:9" ht="115.5" thickBot="1">
      <c r="B82" s="271">
        <v>2.4</v>
      </c>
      <c r="C82" s="277" t="s">
        <v>172</v>
      </c>
      <c r="D82" s="273" t="s">
        <v>126</v>
      </c>
      <c r="E82" s="273" t="s">
        <v>10</v>
      </c>
      <c r="F82" s="274"/>
      <c r="G82" s="275"/>
      <c r="H82" s="275"/>
      <c r="I82" s="276">
        <v>57969</v>
      </c>
    </row>
    <row r="83" spans="2:9">
      <c r="B83" s="227"/>
      <c r="C83" s="220" t="s">
        <v>173</v>
      </c>
      <c r="D83" s="2" t="s">
        <v>174</v>
      </c>
      <c r="E83" s="2" t="s">
        <v>175</v>
      </c>
      <c r="F83" s="221">
        <v>1.4999999999999999E-2</v>
      </c>
      <c r="G83" s="222">
        <v>538664</v>
      </c>
      <c r="H83" s="222">
        <v>8080</v>
      </c>
      <c r="I83" s="222"/>
    </row>
    <row r="84" spans="2:9">
      <c r="B84" s="227"/>
      <c r="C84" s="220" t="s">
        <v>137</v>
      </c>
      <c r="D84" s="2" t="s">
        <v>127</v>
      </c>
      <c r="E84" s="2" t="s">
        <v>128</v>
      </c>
      <c r="F84" s="221">
        <v>0.3</v>
      </c>
      <c r="G84" s="222">
        <v>31029</v>
      </c>
      <c r="H84" s="222">
        <v>9309</v>
      </c>
      <c r="I84" s="222"/>
    </row>
    <row r="85" spans="2:9" ht="30">
      <c r="B85" s="227"/>
      <c r="C85" s="220" t="s">
        <v>129</v>
      </c>
      <c r="D85" s="2" t="s">
        <v>130</v>
      </c>
      <c r="E85" s="2" t="s">
        <v>118</v>
      </c>
      <c r="F85" s="221">
        <v>0.04</v>
      </c>
      <c r="G85" s="222">
        <v>9968</v>
      </c>
      <c r="H85" s="222">
        <v>399</v>
      </c>
      <c r="I85" s="222"/>
    </row>
    <row r="86" spans="2:9">
      <c r="B86" s="227"/>
      <c r="C86" s="220" t="s">
        <v>152</v>
      </c>
      <c r="D86" s="2" t="s">
        <v>130</v>
      </c>
      <c r="E86" s="2" t="s">
        <v>153</v>
      </c>
      <c r="F86" s="221">
        <v>0.04</v>
      </c>
      <c r="G86" s="222">
        <v>180217</v>
      </c>
      <c r="H86" s="222">
        <v>7209</v>
      </c>
      <c r="I86" s="222"/>
    </row>
    <row r="87" spans="2:9">
      <c r="B87" s="227"/>
      <c r="C87" s="220" t="s">
        <v>133</v>
      </c>
      <c r="D87" s="2" t="s">
        <v>134</v>
      </c>
      <c r="E87" s="2" t="s">
        <v>118</v>
      </c>
      <c r="F87" s="221">
        <v>0.3</v>
      </c>
      <c r="G87" s="222">
        <v>3484</v>
      </c>
      <c r="H87" s="222">
        <v>1045</v>
      </c>
      <c r="I87" s="222"/>
    </row>
    <row r="88" spans="2:9">
      <c r="B88" s="227"/>
      <c r="C88" s="220" t="s">
        <v>135</v>
      </c>
      <c r="D88" s="2" t="s">
        <v>136</v>
      </c>
      <c r="E88" s="2" t="s">
        <v>118</v>
      </c>
      <c r="F88" s="221">
        <v>0.3</v>
      </c>
      <c r="G88" s="222">
        <v>1824</v>
      </c>
      <c r="H88" s="222">
        <v>547</v>
      </c>
      <c r="I88" s="222"/>
    </row>
    <row r="89" spans="2:9">
      <c r="B89" s="227"/>
      <c r="C89" s="220" t="s">
        <v>176</v>
      </c>
      <c r="D89" s="2" t="s">
        <v>136</v>
      </c>
      <c r="E89" s="2" t="s">
        <v>118</v>
      </c>
      <c r="F89" s="221">
        <v>20</v>
      </c>
      <c r="G89" s="222">
        <v>1569</v>
      </c>
      <c r="H89" s="222">
        <v>31380</v>
      </c>
      <c r="I89" s="222"/>
    </row>
    <row r="90" spans="2:9" ht="15.75" thickBot="1">
      <c r="B90" s="227"/>
      <c r="C90" s="227"/>
      <c r="D90" s="227"/>
      <c r="E90" s="227"/>
      <c r="F90" s="227"/>
      <c r="G90" s="227"/>
      <c r="H90" s="227"/>
    </row>
    <row r="91" spans="2:9" ht="39" thickBot="1">
      <c r="B91" s="271">
        <v>3.1</v>
      </c>
      <c r="C91" s="277" t="s">
        <v>177</v>
      </c>
      <c r="D91" s="273" t="s">
        <v>126</v>
      </c>
      <c r="E91" s="273" t="s">
        <v>122</v>
      </c>
      <c r="F91" s="274"/>
      <c r="G91" s="275"/>
      <c r="H91" s="275"/>
      <c r="I91" s="276">
        <v>54667</v>
      </c>
    </row>
    <row r="92" spans="2:9">
      <c r="B92" s="227"/>
      <c r="C92" s="220" t="s">
        <v>178</v>
      </c>
      <c r="D92" s="2" t="s">
        <v>127</v>
      </c>
      <c r="E92" s="2" t="s">
        <v>128</v>
      </c>
      <c r="F92" s="221">
        <v>1</v>
      </c>
      <c r="G92" s="222">
        <v>33445</v>
      </c>
      <c r="H92" s="222">
        <v>33445</v>
      </c>
      <c r="I92" s="222"/>
    </row>
    <row r="93" spans="2:9">
      <c r="B93" s="227"/>
      <c r="C93" s="220" t="s">
        <v>152</v>
      </c>
      <c r="D93" s="2" t="s">
        <v>130</v>
      </c>
      <c r="E93" s="2" t="s">
        <v>153</v>
      </c>
      <c r="F93" s="221">
        <v>0.02</v>
      </c>
      <c r="G93" s="222">
        <v>180217</v>
      </c>
      <c r="H93" s="222">
        <v>3604</v>
      </c>
      <c r="I93" s="222"/>
    </row>
    <row r="94" spans="2:9">
      <c r="B94" s="227"/>
      <c r="C94" s="220" t="s">
        <v>133</v>
      </c>
      <c r="D94" s="2" t="s">
        <v>134</v>
      </c>
      <c r="E94" s="2" t="s">
        <v>118</v>
      </c>
      <c r="F94" s="221">
        <v>0.5</v>
      </c>
      <c r="G94" s="222">
        <v>3484</v>
      </c>
      <c r="H94" s="222">
        <v>1742</v>
      </c>
      <c r="I94" s="222"/>
    </row>
    <row r="95" spans="2:9">
      <c r="B95" s="227"/>
      <c r="C95" s="220" t="s">
        <v>135</v>
      </c>
      <c r="D95" s="2" t="s">
        <v>136</v>
      </c>
      <c r="E95" s="2" t="s">
        <v>118</v>
      </c>
      <c r="F95" s="221">
        <v>0.27257999999999999</v>
      </c>
      <c r="G95" s="222">
        <v>1824</v>
      </c>
      <c r="H95" s="222">
        <v>497</v>
      </c>
      <c r="I95" s="222"/>
    </row>
    <row r="96" spans="2:9" ht="30">
      <c r="B96" s="227"/>
      <c r="C96" s="220" t="s">
        <v>179</v>
      </c>
      <c r="D96" s="2" t="s">
        <v>136</v>
      </c>
      <c r="E96" s="2" t="s">
        <v>118</v>
      </c>
      <c r="F96" s="221">
        <v>2.7E-2</v>
      </c>
      <c r="G96" s="222">
        <v>46676</v>
      </c>
      <c r="H96" s="222">
        <v>1260</v>
      </c>
      <c r="I96" s="222"/>
    </row>
    <row r="97" spans="2:9" ht="30">
      <c r="B97" s="227"/>
      <c r="C97" s="220" t="s">
        <v>180</v>
      </c>
      <c r="D97" s="2" t="s">
        <v>136</v>
      </c>
      <c r="E97" s="2" t="s">
        <v>118</v>
      </c>
      <c r="F97" s="221">
        <v>0.33</v>
      </c>
      <c r="G97" s="222">
        <v>38894</v>
      </c>
      <c r="H97" s="222">
        <v>12835</v>
      </c>
      <c r="I97" s="222"/>
    </row>
    <row r="98" spans="2:9">
      <c r="B98" s="227"/>
      <c r="C98" s="220" t="s">
        <v>181</v>
      </c>
      <c r="D98" s="2" t="s">
        <v>136</v>
      </c>
      <c r="E98" s="2" t="s">
        <v>156</v>
      </c>
      <c r="F98" s="221">
        <v>0.01</v>
      </c>
      <c r="G98" s="222">
        <v>54457</v>
      </c>
      <c r="H98" s="222">
        <v>545</v>
      </c>
      <c r="I98" s="222"/>
    </row>
    <row r="99" spans="2:9" ht="30">
      <c r="B99" s="227"/>
      <c r="C99" s="220" t="s">
        <v>182</v>
      </c>
      <c r="D99" s="2" t="s">
        <v>136</v>
      </c>
      <c r="E99" s="2" t="s">
        <v>183</v>
      </c>
      <c r="F99" s="221">
        <v>0.05</v>
      </c>
      <c r="G99" s="222">
        <v>14773</v>
      </c>
      <c r="H99" s="222">
        <v>739</v>
      </c>
      <c r="I99" s="222"/>
    </row>
    <row r="100" spans="2:9" ht="15.75" thickBot="1">
      <c r="B100" s="227"/>
      <c r="C100" s="227"/>
      <c r="D100" s="227"/>
      <c r="E100" s="227"/>
      <c r="F100" s="227"/>
      <c r="G100" s="227"/>
      <c r="H100" s="227"/>
    </row>
    <row r="101" spans="2:9" ht="26.25" thickBot="1">
      <c r="B101" s="271">
        <v>3.2</v>
      </c>
      <c r="C101" s="272" t="s">
        <v>184</v>
      </c>
      <c r="D101" s="273" t="s">
        <v>126</v>
      </c>
      <c r="E101" s="273" t="s">
        <v>10</v>
      </c>
      <c r="F101" s="274"/>
      <c r="G101" s="275"/>
      <c r="H101" s="275"/>
      <c r="I101" s="276">
        <v>480530</v>
      </c>
    </row>
    <row r="102" spans="2:9">
      <c r="B102" s="227"/>
      <c r="C102" s="220" t="s">
        <v>185</v>
      </c>
      <c r="D102" s="2" t="s">
        <v>174</v>
      </c>
      <c r="E102" s="2" t="s">
        <v>175</v>
      </c>
      <c r="F102" s="221">
        <v>0.02</v>
      </c>
      <c r="G102" s="222">
        <v>621294</v>
      </c>
      <c r="H102" s="222">
        <v>12426</v>
      </c>
      <c r="I102" s="222"/>
    </row>
    <row r="103" spans="2:9">
      <c r="B103" s="227"/>
      <c r="C103" s="220" t="s">
        <v>137</v>
      </c>
      <c r="D103" s="2" t="s">
        <v>127</v>
      </c>
      <c r="E103" s="2" t="s">
        <v>128</v>
      </c>
      <c r="F103" s="221">
        <v>1.8</v>
      </c>
      <c r="G103" s="222">
        <v>31029</v>
      </c>
      <c r="H103" s="222">
        <v>55852</v>
      </c>
      <c r="I103" s="222"/>
    </row>
    <row r="104" spans="2:9">
      <c r="B104" s="227"/>
      <c r="C104" s="220" t="s">
        <v>152</v>
      </c>
      <c r="D104" s="2" t="s">
        <v>130</v>
      </c>
      <c r="E104" s="2" t="s">
        <v>153</v>
      </c>
      <c r="F104" s="221">
        <v>3.8899999999999997E-2</v>
      </c>
      <c r="G104" s="222">
        <v>180217</v>
      </c>
      <c r="H104" s="222">
        <v>7010</v>
      </c>
      <c r="I104" s="222"/>
    </row>
    <row r="105" spans="2:9">
      <c r="B105" s="227"/>
      <c r="C105" s="220" t="s">
        <v>133</v>
      </c>
      <c r="D105" s="2" t="s">
        <v>134</v>
      </c>
      <c r="E105" s="2" t="s">
        <v>118</v>
      </c>
      <c r="F105" s="221">
        <v>0.05</v>
      </c>
      <c r="G105" s="222">
        <v>3484</v>
      </c>
      <c r="H105" s="222">
        <v>174</v>
      </c>
      <c r="I105" s="222"/>
    </row>
    <row r="106" spans="2:9">
      <c r="B106" s="227"/>
      <c r="C106" s="220" t="s">
        <v>186</v>
      </c>
      <c r="D106" s="2" t="s">
        <v>136</v>
      </c>
      <c r="E106" s="2" t="s">
        <v>156</v>
      </c>
      <c r="F106" s="221">
        <v>0.28000000000000003</v>
      </c>
      <c r="G106" s="222">
        <v>84106</v>
      </c>
      <c r="H106" s="222">
        <v>23550</v>
      </c>
      <c r="I106" s="222"/>
    </row>
    <row r="107" spans="2:9">
      <c r="B107" s="227"/>
      <c r="C107" s="220" t="s">
        <v>165</v>
      </c>
      <c r="D107" s="2" t="s">
        <v>136</v>
      </c>
      <c r="E107" s="2" t="s">
        <v>156</v>
      </c>
      <c r="F107" s="221">
        <v>3.0000000000000001E-3</v>
      </c>
      <c r="G107" s="222">
        <v>93586</v>
      </c>
      <c r="H107" s="222">
        <v>281</v>
      </c>
      <c r="I107" s="222"/>
    </row>
    <row r="108" spans="2:9">
      <c r="B108" s="227"/>
      <c r="C108" s="220" t="s">
        <v>135</v>
      </c>
      <c r="D108" s="2" t="s">
        <v>136</v>
      </c>
      <c r="E108" s="2" t="s">
        <v>118</v>
      </c>
      <c r="F108" s="221">
        <v>2.2999999999999998</v>
      </c>
      <c r="G108" s="222">
        <v>1824</v>
      </c>
      <c r="H108" s="222">
        <v>4195</v>
      </c>
      <c r="I108" s="222"/>
    </row>
    <row r="109" spans="2:9">
      <c r="B109" s="227"/>
      <c r="C109" s="220" t="s">
        <v>187</v>
      </c>
      <c r="D109" s="2" t="s">
        <v>136</v>
      </c>
      <c r="E109" s="2" t="s">
        <v>118</v>
      </c>
      <c r="F109" s="221">
        <v>0.54</v>
      </c>
      <c r="G109" s="222">
        <v>54457</v>
      </c>
      <c r="H109" s="222">
        <v>29407</v>
      </c>
      <c r="I109" s="222"/>
    </row>
    <row r="110" spans="2:9" ht="30">
      <c r="B110" s="227"/>
      <c r="C110" s="220" t="s">
        <v>188</v>
      </c>
      <c r="D110" s="2" t="s">
        <v>136</v>
      </c>
      <c r="E110" s="2" t="s">
        <v>156</v>
      </c>
      <c r="F110" s="221">
        <v>0.28000000000000003</v>
      </c>
      <c r="G110" s="222">
        <v>121956</v>
      </c>
      <c r="H110" s="222">
        <v>34148</v>
      </c>
      <c r="I110" s="222"/>
    </row>
    <row r="111" spans="2:9" ht="45">
      <c r="B111" s="227"/>
      <c r="C111" s="220" t="s">
        <v>189</v>
      </c>
      <c r="D111" s="2" t="s">
        <v>136</v>
      </c>
      <c r="E111" s="2" t="s">
        <v>118</v>
      </c>
      <c r="F111" s="221">
        <v>0.54</v>
      </c>
      <c r="G111" s="222">
        <v>292290</v>
      </c>
      <c r="H111" s="222">
        <v>157837</v>
      </c>
      <c r="I111" s="222"/>
    </row>
    <row r="112" spans="2:9">
      <c r="B112" s="227"/>
      <c r="C112" s="220" t="s">
        <v>190</v>
      </c>
      <c r="D112" s="2" t="s">
        <v>136</v>
      </c>
      <c r="E112" s="2" t="s">
        <v>118</v>
      </c>
      <c r="F112" s="221">
        <v>0.54</v>
      </c>
      <c r="G112" s="222">
        <v>185151</v>
      </c>
      <c r="H112" s="222">
        <v>99982</v>
      </c>
      <c r="I112" s="222"/>
    </row>
    <row r="113" spans="2:9">
      <c r="B113" s="227"/>
      <c r="C113" s="220" t="s">
        <v>191</v>
      </c>
      <c r="D113" s="2" t="s">
        <v>136</v>
      </c>
      <c r="E113" s="2" t="s">
        <v>118</v>
      </c>
      <c r="F113" s="221">
        <v>0.54</v>
      </c>
      <c r="G113" s="222">
        <v>3982</v>
      </c>
      <c r="H113" s="222">
        <v>2150</v>
      </c>
      <c r="I113" s="222"/>
    </row>
    <row r="114" spans="2:9" ht="30">
      <c r="B114" s="227"/>
      <c r="C114" s="220" t="s">
        <v>192</v>
      </c>
      <c r="D114" s="2" t="s">
        <v>136</v>
      </c>
      <c r="E114" s="2" t="s">
        <v>118</v>
      </c>
      <c r="F114" s="221">
        <v>0.54</v>
      </c>
      <c r="G114" s="222">
        <v>84336</v>
      </c>
      <c r="H114" s="222">
        <v>45541</v>
      </c>
      <c r="I114" s="222"/>
    </row>
    <row r="115" spans="2:9">
      <c r="B115" s="227"/>
      <c r="C115" s="220" t="s">
        <v>193</v>
      </c>
      <c r="D115" s="2" t="s">
        <v>136</v>
      </c>
      <c r="E115" s="2" t="s">
        <v>118</v>
      </c>
      <c r="F115" s="221">
        <v>1.62</v>
      </c>
      <c r="G115" s="222">
        <v>4924</v>
      </c>
      <c r="H115" s="222">
        <v>7977</v>
      </c>
      <c r="I115" s="222"/>
    </row>
    <row r="116" spans="2:9" ht="15.75" thickBot="1">
      <c r="B116" s="227"/>
      <c r="C116" s="227"/>
      <c r="D116" s="227"/>
      <c r="E116" s="227"/>
      <c r="F116" s="227"/>
      <c r="G116" s="227"/>
      <c r="H116" s="227"/>
    </row>
    <row r="117" spans="2:9" ht="64.5" thickBot="1">
      <c r="B117" s="271">
        <v>3.3</v>
      </c>
      <c r="C117" s="277" t="s">
        <v>194</v>
      </c>
      <c r="D117" s="273" t="s">
        <v>126</v>
      </c>
      <c r="E117" s="273" t="s">
        <v>10</v>
      </c>
      <c r="F117" s="274"/>
      <c r="G117" s="275"/>
      <c r="H117" s="275"/>
      <c r="I117" s="276">
        <v>300529</v>
      </c>
    </row>
    <row r="118" spans="2:9">
      <c r="B118" s="227"/>
      <c r="C118" s="220" t="s">
        <v>137</v>
      </c>
      <c r="D118" s="2" t="s">
        <v>127</v>
      </c>
      <c r="E118" s="2" t="s">
        <v>128</v>
      </c>
      <c r="F118" s="221">
        <v>2.4</v>
      </c>
      <c r="G118" s="222">
        <v>31029</v>
      </c>
      <c r="H118" s="222">
        <v>74470</v>
      </c>
      <c r="I118" s="222"/>
    </row>
    <row r="119" spans="2:9">
      <c r="B119" s="227"/>
      <c r="C119" s="220" t="s">
        <v>195</v>
      </c>
      <c r="D119" s="2" t="s">
        <v>130</v>
      </c>
      <c r="E119" s="2" t="s">
        <v>153</v>
      </c>
      <c r="F119" s="221">
        <v>0.46</v>
      </c>
      <c r="G119" s="222">
        <v>60624</v>
      </c>
      <c r="H119" s="222">
        <v>27887</v>
      </c>
      <c r="I119" s="222"/>
    </row>
    <row r="120" spans="2:9">
      <c r="B120" s="227"/>
      <c r="C120" s="220" t="s">
        <v>133</v>
      </c>
      <c r="D120" s="2" t="s">
        <v>134</v>
      </c>
      <c r="E120" s="2" t="s">
        <v>118</v>
      </c>
      <c r="F120" s="221">
        <v>0.12</v>
      </c>
      <c r="G120" s="222">
        <v>3484</v>
      </c>
      <c r="H120" s="222">
        <v>418</v>
      </c>
      <c r="I120" s="222"/>
    </row>
    <row r="121" spans="2:9">
      <c r="B121" s="227"/>
      <c r="C121" s="220" t="s">
        <v>196</v>
      </c>
      <c r="D121" s="2" t="s">
        <v>136</v>
      </c>
      <c r="E121" s="2" t="s">
        <v>10</v>
      </c>
      <c r="F121" s="221">
        <v>1.05</v>
      </c>
      <c r="G121" s="222">
        <v>100557</v>
      </c>
      <c r="H121" s="222">
        <v>105585</v>
      </c>
      <c r="I121" s="222"/>
    </row>
    <row r="122" spans="2:9" ht="30">
      <c r="B122" s="227"/>
      <c r="C122" s="220" t="s">
        <v>197</v>
      </c>
      <c r="D122" s="2" t="s">
        <v>136</v>
      </c>
      <c r="E122" s="2" t="s">
        <v>10</v>
      </c>
      <c r="F122" s="221">
        <v>1</v>
      </c>
      <c r="G122" s="222">
        <v>38391</v>
      </c>
      <c r="H122" s="222">
        <v>38391</v>
      </c>
      <c r="I122" s="222"/>
    </row>
    <row r="123" spans="2:9">
      <c r="B123" s="227"/>
      <c r="C123" s="220" t="s">
        <v>198</v>
      </c>
      <c r="D123" s="2" t="s">
        <v>136</v>
      </c>
      <c r="E123" s="2" t="s">
        <v>118</v>
      </c>
      <c r="F123" s="221">
        <v>20</v>
      </c>
      <c r="G123" s="222">
        <v>46</v>
      </c>
      <c r="H123" s="222">
        <v>920</v>
      </c>
      <c r="I123" s="222"/>
    </row>
    <row r="124" spans="2:9">
      <c r="B124" s="227"/>
      <c r="C124" s="220" t="s">
        <v>199</v>
      </c>
      <c r="D124" s="2" t="s">
        <v>136</v>
      </c>
      <c r="E124" s="2" t="s">
        <v>122</v>
      </c>
      <c r="F124" s="221">
        <v>2.2000000000000002</v>
      </c>
      <c r="G124" s="222">
        <v>7946</v>
      </c>
      <c r="H124" s="222">
        <v>17481</v>
      </c>
      <c r="I124" s="222"/>
    </row>
    <row r="125" spans="2:9">
      <c r="B125" s="227"/>
      <c r="C125" s="220" t="s">
        <v>200</v>
      </c>
      <c r="D125" s="2" t="s">
        <v>136</v>
      </c>
      <c r="E125" s="2" t="s">
        <v>122</v>
      </c>
      <c r="F125" s="221">
        <v>3.1</v>
      </c>
      <c r="G125" s="222">
        <v>11412</v>
      </c>
      <c r="H125" s="222">
        <v>35377</v>
      </c>
      <c r="I125" s="222"/>
    </row>
    <row r="126" spans="2:9" ht="15.75" thickBot="1">
      <c r="B126" s="227"/>
      <c r="C126" s="227"/>
      <c r="D126" s="227"/>
      <c r="E126" s="227"/>
      <c r="F126" s="227"/>
      <c r="G126" s="227"/>
      <c r="H126" s="227"/>
    </row>
    <row r="127" spans="2:9" ht="64.5" thickBot="1">
      <c r="B127" s="271">
        <v>3.4</v>
      </c>
      <c r="C127" s="277" t="s">
        <v>201</v>
      </c>
      <c r="D127" s="273" t="s">
        <v>126</v>
      </c>
      <c r="E127" s="273" t="s">
        <v>10</v>
      </c>
      <c r="F127" s="274"/>
      <c r="G127" s="275"/>
      <c r="H127" s="275"/>
      <c r="I127" s="276">
        <v>30324</v>
      </c>
    </row>
    <row r="128" spans="2:9">
      <c r="C128" s="220" t="s">
        <v>202</v>
      </c>
      <c r="D128" s="2" t="s">
        <v>127</v>
      </c>
      <c r="E128" s="2" t="s">
        <v>128</v>
      </c>
      <c r="F128" s="221">
        <v>0.37</v>
      </c>
      <c r="G128" s="222">
        <v>33445</v>
      </c>
      <c r="H128" s="222">
        <v>12375</v>
      </c>
      <c r="I128" s="222"/>
    </row>
    <row r="129" spans="2:9" ht="30">
      <c r="C129" s="220" t="s">
        <v>129</v>
      </c>
      <c r="D129" s="2" t="s">
        <v>130</v>
      </c>
      <c r="E129" s="2" t="s">
        <v>118</v>
      </c>
      <c r="F129" s="221">
        <v>0.06</v>
      </c>
      <c r="G129" s="222">
        <v>9968</v>
      </c>
      <c r="H129" s="222">
        <v>598</v>
      </c>
      <c r="I129" s="222"/>
    </row>
    <row r="130" spans="2:9">
      <c r="C130" s="220" t="s">
        <v>152</v>
      </c>
      <c r="D130" s="2" t="s">
        <v>130</v>
      </c>
      <c r="E130" s="2" t="s">
        <v>153</v>
      </c>
      <c r="F130" s="221">
        <v>1.8E-3</v>
      </c>
      <c r="G130" s="222">
        <v>180217</v>
      </c>
      <c r="H130" s="222">
        <v>324</v>
      </c>
      <c r="I130" s="222"/>
    </row>
    <row r="131" spans="2:9">
      <c r="C131" s="220" t="s">
        <v>133</v>
      </c>
      <c r="D131" s="2" t="s">
        <v>134</v>
      </c>
      <c r="E131" s="2" t="s">
        <v>118</v>
      </c>
      <c r="F131" s="221">
        <v>0.05</v>
      </c>
      <c r="G131" s="222">
        <v>3484</v>
      </c>
      <c r="H131" s="222">
        <v>174</v>
      </c>
      <c r="I131" s="222"/>
    </row>
    <row r="132" spans="2:9" ht="30">
      <c r="C132" s="220" t="s">
        <v>203</v>
      </c>
      <c r="D132" s="2" t="s">
        <v>136</v>
      </c>
      <c r="E132" s="2" t="s">
        <v>156</v>
      </c>
      <c r="F132" s="221">
        <v>0.05</v>
      </c>
      <c r="G132" s="222">
        <v>29945</v>
      </c>
      <c r="H132" s="222">
        <v>1497</v>
      </c>
      <c r="I132" s="222"/>
    </row>
    <row r="133" spans="2:9" ht="30">
      <c r="C133" s="220" t="s">
        <v>204</v>
      </c>
      <c r="D133" s="2" t="s">
        <v>136</v>
      </c>
      <c r="E133" s="2" t="s">
        <v>156</v>
      </c>
      <c r="F133" s="221">
        <v>0.04</v>
      </c>
      <c r="G133" s="222">
        <v>67970</v>
      </c>
      <c r="H133" s="222">
        <v>2719</v>
      </c>
      <c r="I133" s="222"/>
    </row>
    <row r="134" spans="2:9" ht="30">
      <c r="C134" s="220" t="s">
        <v>205</v>
      </c>
      <c r="D134" s="2" t="s">
        <v>136</v>
      </c>
      <c r="E134" s="2" t="s">
        <v>156</v>
      </c>
      <c r="F134" s="221">
        <v>0.1</v>
      </c>
      <c r="G134" s="222">
        <v>117230</v>
      </c>
      <c r="H134" s="222">
        <v>11723</v>
      </c>
      <c r="I134" s="222"/>
    </row>
    <row r="135" spans="2:9">
      <c r="C135" s="220" t="s">
        <v>135</v>
      </c>
      <c r="D135" s="2" t="s">
        <v>136</v>
      </c>
      <c r="E135" s="2" t="s">
        <v>118</v>
      </c>
      <c r="F135" s="221">
        <v>0.45</v>
      </c>
      <c r="G135" s="222">
        <v>1824</v>
      </c>
      <c r="H135" s="222">
        <v>821</v>
      </c>
      <c r="I135" s="222"/>
    </row>
    <row r="136" spans="2:9">
      <c r="C136" s="220" t="s">
        <v>206</v>
      </c>
      <c r="D136" s="2" t="s">
        <v>136</v>
      </c>
      <c r="E136" s="2" t="s">
        <v>118</v>
      </c>
      <c r="F136" s="221">
        <v>0.02</v>
      </c>
      <c r="G136" s="222">
        <v>4660</v>
      </c>
      <c r="H136" s="222">
        <v>93</v>
      </c>
      <c r="I136" s="222"/>
    </row>
    <row r="137" spans="2:9" ht="15.75" thickBot="1"/>
    <row r="138" spans="2:9" ht="64.5" thickBot="1">
      <c r="B138" s="271">
        <v>3.5</v>
      </c>
      <c r="C138" s="277" t="s">
        <v>207</v>
      </c>
      <c r="D138" s="273" t="s">
        <v>126</v>
      </c>
      <c r="E138" s="273" t="s">
        <v>10</v>
      </c>
      <c r="F138" s="274"/>
      <c r="G138" s="275"/>
      <c r="H138" s="275"/>
      <c r="I138" s="276">
        <v>26214</v>
      </c>
    </row>
    <row r="139" spans="2:9">
      <c r="C139" s="220" t="s">
        <v>202</v>
      </c>
      <c r="D139" s="2" t="s">
        <v>127</v>
      </c>
      <c r="E139" s="2" t="s">
        <v>128</v>
      </c>
      <c r="F139" s="221">
        <v>0.37</v>
      </c>
      <c r="G139" s="222">
        <v>33445</v>
      </c>
      <c r="H139" s="222">
        <v>12375</v>
      </c>
      <c r="I139" s="222"/>
    </row>
    <row r="140" spans="2:9" ht="30">
      <c r="C140" s="220" t="s">
        <v>129</v>
      </c>
      <c r="D140" s="2" t="s">
        <v>130</v>
      </c>
      <c r="E140" s="2" t="s">
        <v>118</v>
      </c>
      <c r="F140" s="221">
        <v>0.06</v>
      </c>
      <c r="G140" s="222">
        <v>9968</v>
      </c>
      <c r="H140" s="222">
        <v>598</v>
      </c>
      <c r="I140" s="222"/>
    </row>
    <row r="141" spans="2:9">
      <c r="C141" s="220" t="s">
        <v>152</v>
      </c>
      <c r="D141" s="2" t="s">
        <v>130</v>
      </c>
      <c r="E141" s="2" t="s">
        <v>153</v>
      </c>
      <c r="F141" s="221">
        <v>1E-3</v>
      </c>
      <c r="G141" s="222">
        <v>180217</v>
      </c>
      <c r="H141" s="222">
        <v>180</v>
      </c>
      <c r="I141" s="222"/>
    </row>
    <row r="142" spans="2:9">
      <c r="C142" s="220" t="s">
        <v>133</v>
      </c>
      <c r="D142" s="2" t="s">
        <v>134</v>
      </c>
      <c r="E142" s="2" t="s">
        <v>118</v>
      </c>
      <c r="F142" s="221">
        <v>0.05</v>
      </c>
      <c r="G142" s="222">
        <v>3484</v>
      </c>
      <c r="H142" s="222">
        <v>174</v>
      </c>
      <c r="I142" s="222"/>
    </row>
    <row r="143" spans="2:9" ht="30">
      <c r="C143" s="220" t="s">
        <v>208</v>
      </c>
      <c r="D143" s="2" t="s">
        <v>136</v>
      </c>
      <c r="E143" s="2" t="s">
        <v>156</v>
      </c>
      <c r="F143" s="221">
        <v>0.05</v>
      </c>
      <c r="G143" s="222">
        <v>27779</v>
      </c>
      <c r="H143" s="222">
        <v>1389</v>
      </c>
      <c r="I143" s="222"/>
    </row>
    <row r="144" spans="2:9" ht="30">
      <c r="C144" s="220" t="s">
        <v>204</v>
      </c>
      <c r="D144" s="2" t="s">
        <v>136</v>
      </c>
      <c r="E144" s="2" t="s">
        <v>156</v>
      </c>
      <c r="F144" s="221">
        <v>0.04</v>
      </c>
      <c r="G144" s="222">
        <v>67970</v>
      </c>
      <c r="H144" s="222">
        <v>2719</v>
      </c>
      <c r="I144" s="222"/>
    </row>
    <row r="145" spans="2:9" ht="30">
      <c r="C145" s="220" t="s">
        <v>209</v>
      </c>
      <c r="D145" s="2" t="s">
        <v>136</v>
      </c>
      <c r="E145" s="2" t="s">
        <v>156</v>
      </c>
      <c r="F145" s="221">
        <v>0.08</v>
      </c>
      <c r="G145" s="222">
        <v>98314</v>
      </c>
      <c r="H145" s="222">
        <v>7865</v>
      </c>
      <c r="I145" s="222"/>
    </row>
    <row r="146" spans="2:9">
      <c r="C146" s="220" t="s">
        <v>135</v>
      </c>
      <c r="D146" s="2" t="s">
        <v>136</v>
      </c>
      <c r="E146" s="2" t="s">
        <v>118</v>
      </c>
      <c r="F146" s="221">
        <v>0.45</v>
      </c>
      <c r="G146" s="222">
        <v>1824</v>
      </c>
      <c r="H146" s="222">
        <v>821</v>
      </c>
      <c r="I146" s="222"/>
    </row>
    <row r="147" spans="2:9">
      <c r="C147" s="220" t="s">
        <v>206</v>
      </c>
      <c r="D147" s="2" t="s">
        <v>136</v>
      </c>
      <c r="E147" s="2" t="s">
        <v>118</v>
      </c>
      <c r="F147" s="221">
        <v>0.02</v>
      </c>
      <c r="G147" s="222">
        <v>4660</v>
      </c>
      <c r="H147" s="222">
        <v>93</v>
      </c>
      <c r="I147" s="222"/>
    </row>
    <row r="148" spans="2:9" ht="15.75" thickBot="1"/>
    <row r="149" spans="2:9" ht="39" thickBot="1">
      <c r="B149" s="271">
        <v>4.0999999999999996</v>
      </c>
      <c r="C149" s="277" t="s">
        <v>210</v>
      </c>
      <c r="D149" s="273" t="s">
        <v>126</v>
      </c>
      <c r="E149" s="273" t="s">
        <v>118</v>
      </c>
      <c r="F149" s="274"/>
      <c r="G149" s="275"/>
      <c r="H149" s="275"/>
      <c r="I149" s="276">
        <v>143608</v>
      </c>
    </row>
    <row r="150" spans="2:9">
      <c r="C150" s="220" t="s">
        <v>211</v>
      </c>
      <c r="D150" s="2" t="s">
        <v>127</v>
      </c>
      <c r="E150" s="2" t="s">
        <v>128</v>
      </c>
      <c r="F150" s="221">
        <v>1.5</v>
      </c>
      <c r="G150" s="222">
        <v>61525</v>
      </c>
      <c r="H150" s="222">
        <v>92288</v>
      </c>
      <c r="I150" s="222"/>
    </row>
    <row r="151" spans="2:9">
      <c r="C151" s="220" t="s">
        <v>152</v>
      </c>
      <c r="D151" s="2" t="s">
        <v>130</v>
      </c>
      <c r="E151" s="2" t="s">
        <v>153</v>
      </c>
      <c r="F151" s="221">
        <v>9.5999999999999992E-3</v>
      </c>
      <c r="G151" s="222">
        <v>180217</v>
      </c>
      <c r="H151" s="222">
        <v>1730</v>
      </c>
      <c r="I151" s="222"/>
    </row>
    <row r="152" spans="2:9">
      <c r="C152" s="220" t="s">
        <v>133</v>
      </c>
      <c r="D152" s="2" t="s">
        <v>134</v>
      </c>
      <c r="E152" s="2" t="s">
        <v>118</v>
      </c>
      <c r="F152" s="221">
        <v>0.5</v>
      </c>
      <c r="G152" s="222">
        <v>3484</v>
      </c>
      <c r="H152" s="222">
        <v>1742</v>
      </c>
      <c r="I152" s="222"/>
    </row>
    <row r="153" spans="2:9">
      <c r="C153" s="220" t="s">
        <v>212</v>
      </c>
      <c r="D153" s="2" t="s">
        <v>136</v>
      </c>
      <c r="E153" s="2" t="s">
        <v>118</v>
      </c>
      <c r="F153" s="221">
        <v>5</v>
      </c>
      <c r="G153" s="222">
        <v>2463</v>
      </c>
      <c r="H153" s="222">
        <v>12315</v>
      </c>
      <c r="I153" s="222"/>
    </row>
    <row r="154" spans="2:9">
      <c r="C154" s="220" t="s">
        <v>213</v>
      </c>
      <c r="D154" s="2" t="s">
        <v>136</v>
      </c>
      <c r="E154" s="2" t="s">
        <v>118</v>
      </c>
      <c r="F154" s="221">
        <v>1</v>
      </c>
      <c r="G154" s="222">
        <v>1166</v>
      </c>
      <c r="H154" s="222">
        <v>1166</v>
      </c>
      <c r="I154" s="222"/>
    </row>
    <row r="155" spans="2:9">
      <c r="C155" s="220" t="s">
        <v>214</v>
      </c>
      <c r="D155" s="2" t="s">
        <v>136</v>
      </c>
      <c r="E155" s="2" t="s">
        <v>118</v>
      </c>
      <c r="F155" s="221">
        <v>1</v>
      </c>
      <c r="G155" s="222">
        <v>2385</v>
      </c>
      <c r="H155" s="222">
        <v>2385</v>
      </c>
      <c r="I155" s="222"/>
    </row>
    <row r="156" spans="2:9">
      <c r="C156" s="220" t="s">
        <v>215</v>
      </c>
      <c r="D156" s="2" t="s">
        <v>136</v>
      </c>
      <c r="E156" s="2" t="s">
        <v>122</v>
      </c>
      <c r="F156" s="221">
        <v>0.05</v>
      </c>
      <c r="G156" s="222">
        <v>20487</v>
      </c>
      <c r="H156" s="222">
        <v>1024</v>
      </c>
      <c r="I156" s="222"/>
    </row>
    <row r="157" spans="2:9">
      <c r="C157" s="220" t="s">
        <v>216</v>
      </c>
      <c r="D157" s="2" t="s">
        <v>136</v>
      </c>
      <c r="E157" s="2" t="s">
        <v>122</v>
      </c>
      <c r="F157" s="221">
        <v>9.15</v>
      </c>
      <c r="G157" s="222">
        <v>2182</v>
      </c>
      <c r="H157" s="222">
        <v>19965</v>
      </c>
      <c r="I157" s="222"/>
    </row>
    <row r="158" spans="2:9">
      <c r="C158" s="220" t="s">
        <v>217</v>
      </c>
      <c r="D158" s="2" t="s">
        <v>136</v>
      </c>
      <c r="E158" s="2" t="s">
        <v>218</v>
      </c>
      <c r="F158" s="221">
        <v>3</v>
      </c>
      <c r="G158" s="222">
        <v>3343</v>
      </c>
      <c r="H158" s="222">
        <v>10029</v>
      </c>
      <c r="I158" s="222"/>
    </row>
    <row r="159" spans="2:9">
      <c r="C159" s="220" t="s">
        <v>219</v>
      </c>
      <c r="D159" s="2" t="s">
        <v>136</v>
      </c>
      <c r="E159" s="2" t="s">
        <v>118</v>
      </c>
      <c r="F159" s="221">
        <v>2</v>
      </c>
      <c r="G159" s="222">
        <v>482</v>
      </c>
      <c r="H159" s="222">
        <v>964</v>
      </c>
      <c r="I159" s="222"/>
    </row>
    <row r="160" spans="2:9" ht="15.75" thickBot="1"/>
    <row r="161" spans="2:9" ht="51.75" thickBot="1">
      <c r="B161" s="271">
        <v>4.2</v>
      </c>
      <c r="C161" s="277" t="s">
        <v>220</v>
      </c>
      <c r="D161" s="273" t="s">
        <v>126</v>
      </c>
      <c r="E161" s="273" t="s">
        <v>118</v>
      </c>
      <c r="F161" s="274"/>
      <c r="G161" s="275"/>
      <c r="H161" s="275"/>
      <c r="I161" s="276">
        <v>313217</v>
      </c>
    </row>
    <row r="162" spans="2:9">
      <c r="C162" s="220" t="s">
        <v>211</v>
      </c>
      <c r="D162" s="2" t="s">
        <v>127</v>
      </c>
      <c r="E162" s="2" t="s">
        <v>128</v>
      </c>
      <c r="F162" s="221">
        <v>0.6</v>
      </c>
      <c r="G162" s="222">
        <v>61525</v>
      </c>
      <c r="H162" s="222">
        <v>36915</v>
      </c>
      <c r="I162" s="222"/>
    </row>
    <row r="163" spans="2:9">
      <c r="C163" s="220" t="s">
        <v>152</v>
      </c>
      <c r="D163" s="2" t="s">
        <v>130</v>
      </c>
      <c r="E163" s="2" t="s">
        <v>153</v>
      </c>
      <c r="F163" s="221">
        <v>2.86E-2</v>
      </c>
      <c r="G163" s="222">
        <v>180217</v>
      </c>
      <c r="H163" s="222">
        <v>5154</v>
      </c>
      <c r="I163" s="222"/>
    </row>
    <row r="164" spans="2:9">
      <c r="C164" s="220" t="s">
        <v>133</v>
      </c>
      <c r="D164" s="2" t="s">
        <v>134</v>
      </c>
      <c r="E164" s="2" t="s">
        <v>118</v>
      </c>
      <c r="F164" s="221">
        <v>0.5</v>
      </c>
      <c r="G164" s="222">
        <v>3484</v>
      </c>
      <c r="H164" s="222">
        <v>1742</v>
      </c>
      <c r="I164" s="222"/>
    </row>
    <row r="165" spans="2:9">
      <c r="C165" s="220" t="s">
        <v>212</v>
      </c>
      <c r="D165" s="2" t="s">
        <v>136</v>
      </c>
      <c r="E165" s="2" t="s">
        <v>118</v>
      </c>
      <c r="F165" s="221">
        <v>0.5</v>
      </c>
      <c r="G165" s="222">
        <v>2463</v>
      </c>
      <c r="H165" s="222">
        <v>1232</v>
      </c>
      <c r="I165" s="222"/>
    </row>
    <row r="166" spans="2:9" ht="30">
      <c r="C166" s="220" t="s">
        <v>221</v>
      </c>
      <c r="D166" s="2" t="s">
        <v>136</v>
      </c>
      <c r="E166" s="2" t="s">
        <v>118</v>
      </c>
      <c r="F166" s="221">
        <v>1</v>
      </c>
      <c r="G166" s="222">
        <v>265985</v>
      </c>
      <c r="H166" s="222">
        <v>265985</v>
      </c>
      <c r="I166" s="222"/>
    </row>
    <row r="167" spans="2:9">
      <c r="C167" s="220" t="s">
        <v>135</v>
      </c>
      <c r="D167" s="2" t="s">
        <v>136</v>
      </c>
      <c r="E167" s="2" t="s">
        <v>118</v>
      </c>
      <c r="F167" s="221">
        <v>1.2</v>
      </c>
      <c r="G167" s="222">
        <v>1824</v>
      </c>
      <c r="H167" s="222">
        <v>2189</v>
      </c>
      <c r="I167" s="222"/>
    </row>
    <row r="168" spans="2:9" ht="15.75" thickBot="1"/>
    <row r="169" spans="2:9" ht="26.25" thickBot="1">
      <c r="B169" s="271">
        <v>4.3</v>
      </c>
      <c r="C169" s="277" t="str">
        <f>'PPTO SINT'!C28</f>
        <v>SUMINISTRO E INSTALACIÓN DE TOMACORRIENTE DOBLE CON POLO A TIERRA DE INCRUSTAR</v>
      </c>
      <c r="D169" s="273" t="s">
        <v>126</v>
      </c>
      <c r="E169" s="273" t="s">
        <v>118</v>
      </c>
      <c r="F169" s="274"/>
      <c r="G169" s="275"/>
      <c r="H169" s="275"/>
      <c r="I169" s="276">
        <f>'PPTO SINT'!F28</f>
        <v>22165.5</v>
      </c>
    </row>
    <row r="170" spans="2:9">
      <c r="C170" s="220" t="s">
        <v>133</v>
      </c>
      <c r="D170" s="2" t="s">
        <v>134</v>
      </c>
      <c r="E170" s="2" t="s">
        <v>118</v>
      </c>
      <c r="F170" s="221">
        <v>0.5</v>
      </c>
      <c r="G170" s="222">
        <v>3484</v>
      </c>
    </row>
    <row r="171" spans="2:9">
      <c r="C171" s="220" t="s">
        <v>212</v>
      </c>
      <c r="D171" s="2" t="s">
        <v>136</v>
      </c>
      <c r="E171" s="2" t="s">
        <v>118</v>
      </c>
      <c r="F171" s="221">
        <v>0.5</v>
      </c>
      <c r="G171" s="222">
        <v>2684</v>
      </c>
      <c r="H171" s="279"/>
    </row>
    <row r="172" spans="2:9">
      <c r="C172" s="278" t="s">
        <v>222</v>
      </c>
      <c r="D172" s="2" t="s">
        <v>136</v>
      </c>
      <c r="E172" s="2" t="s">
        <v>118</v>
      </c>
      <c r="F172" s="221">
        <v>0.03</v>
      </c>
      <c r="G172" s="280">
        <v>15998</v>
      </c>
      <c r="I172" s="279"/>
    </row>
    <row r="173" spans="2:9" ht="15.75" thickBot="1"/>
    <row r="174" spans="2:9" ht="26.25" thickBot="1">
      <c r="B174" s="271">
        <v>4.4000000000000004</v>
      </c>
      <c r="C174" s="272" t="str">
        <f>'PPTO SINT'!C29</f>
        <v>SUMINISTRO E INSTALACIÓN DE CANALETA PLASTICA DE 100X45 X 2MT</v>
      </c>
      <c r="D174" s="273" t="s">
        <v>126</v>
      </c>
      <c r="E174" s="273" t="s">
        <v>118</v>
      </c>
      <c r="F174" s="274"/>
      <c r="G174" s="275"/>
      <c r="H174" s="275"/>
      <c r="I174" s="281">
        <f>'PPTO SINT'!F29</f>
        <v>86850</v>
      </c>
    </row>
    <row r="175" spans="2:9">
      <c r="C175" s="220" t="s">
        <v>133</v>
      </c>
      <c r="D175" s="2" t="s">
        <v>134</v>
      </c>
      <c r="E175" s="2" t="s">
        <v>118</v>
      </c>
      <c r="F175" s="221">
        <v>0.5</v>
      </c>
      <c r="G175" s="222">
        <v>3484</v>
      </c>
    </row>
    <row r="176" spans="2:9">
      <c r="C176" s="220" t="s">
        <v>212</v>
      </c>
      <c r="D176" s="2" t="s">
        <v>136</v>
      </c>
      <c r="E176" s="2" t="s">
        <v>118</v>
      </c>
      <c r="F176" s="221">
        <v>0.5</v>
      </c>
      <c r="G176" s="222">
        <v>2601</v>
      </c>
      <c r="H176" s="280"/>
    </row>
    <row r="177" spans="2:9">
      <c r="C177" s="278" t="s">
        <v>229</v>
      </c>
      <c r="D177" s="2" t="s">
        <v>136</v>
      </c>
      <c r="E177" s="2" t="s">
        <v>118</v>
      </c>
      <c r="F177" s="221">
        <v>0.03</v>
      </c>
      <c r="G177" s="280">
        <v>80765</v>
      </c>
    </row>
    <row r="178" spans="2:9" ht="15.75" thickBot="1">
      <c r="I178" s="280"/>
    </row>
    <row r="179" spans="2:9" ht="26.25" thickBot="1">
      <c r="B179" s="271">
        <v>4.5</v>
      </c>
      <c r="C179" s="272" t="str">
        <f>'PPTO SINT'!C30</f>
        <v xml:space="preserve">SUMINISTRO E INSTALACIÓN DE CAJA RECTANGULAR SENCILLA PARA CANALETA DE 100X45 </v>
      </c>
      <c r="D179" s="273" t="s">
        <v>126</v>
      </c>
      <c r="E179" s="273" t="s">
        <v>118</v>
      </c>
      <c r="F179" s="274"/>
      <c r="G179" s="275"/>
      <c r="H179" s="275"/>
      <c r="I179" s="281">
        <f>'PPTO SINT'!F30</f>
        <v>12150</v>
      </c>
    </row>
    <row r="180" spans="2:9">
      <c r="C180" s="220" t="s">
        <v>133</v>
      </c>
      <c r="D180" s="2" t="s">
        <v>134</v>
      </c>
      <c r="E180" s="2" t="s">
        <v>118</v>
      </c>
      <c r="F180" s="221">
        <v>0.5</v>
      </c>
      <c r="G180" s="222">
        <v>3484</v>
      </c>
    </row>
    <row r="181" spans="2:9">
      <c r="C181" s="220" t="s">
        <v>212</v>
      </c>
      <c r="D181" s="2" t="s">
        <v>136</v>
      </c>
      <c r="E181" s="2" t="s">
        <v>118</v>
      </c>
      <c r="F181" s="221">
        <v>0.5</v>
      </c>
      <c r="G181" s="222">
        <v>2240</v>
      </c>
      <c r="H181" s="280"/>
    </row>
    <row r="182" spans="2:9">
      <c r="C182" s="278" t="s">
        <v>230</v>
      </c>
      <c r="D182" s="2" t="s">
        <v>136</v>
      </c>
      <c r="E182" s="2" t="s">
        <v>118</v>
      </c>
      <c r="F182" s="221">
        <v>0.03</v>
      </c>
      <c r="G182" s="280">
        <v>6426</v>
      </c>
      <c r="I182" s="280"/>
    </row>
    <row r="183" spans="2:9" ht="15.75" thickBot="1">
      <c r="H183" s="280"/>
    </row>
    <row r="184" spans="2:9" ht="26.25" thickBot="1">
      <c r="B184" s="271">
        <v>4.5999999999999996</v>
      </c>
      <c r="C184" s="272" t="str">
        <f>'PPTO SINT'!C31</f>
        <v>SUMINISTRO E INSTALACIÓN DE CHAZOS DE 1/4" CON TORNILLO DRYWALL DE 1" X 50 UND</v>
      </c>
      <c r="D184" s="273" t="s">
        <v>126</v>
      </c>
      <c r="E184" s="273" t="s">
        <v>118</v>
      </c>
      <c r="F184" s="274"/>
      <c r="G184" s="275"/>
      <c r="H184" s="275"/>
      <c r="I184" s="281">
        <f>'PPTO SINT'!F31</f>
        <v>31350</v>
      </c>
    </row>
    <row r="185" spans="2:9">
      <c r="C185" s="220" t="s">
        <v>133</v>
      </c>
      <c r="D185" s="2" t="s">
        <v>134</v>
      </c>
      <c r="E185" s="2" t="s">
        <v>118</v>
      </c>
      <c r="F185" s="221">
        <v>0.5</v>
      </c>
      <c r="G185" s="222">
        <v>3484</v>
      </c>
    </row>
    <row r="186" spans="2:9">
      <c r="C186" s="220" t="s">
        <v>212</v>
      </c>
      <c r="D186" s="2" t="s">
        <v>136</v>
      </c>
      <c r="E186" s="2" t="s">
        <v>118</v>
      </c>
      <c r="F186" s="221">
        <v>0.5</v>
      </c>
      <c r="G186" s="222">
        <v>2580</v>
      </c>
      <c r="H186" s="280"/>
    </row>
    <row r="187" spans="2:9">
      <c r="C187" s="278" t="s">
        <v>143</v>
      </c>
      <c r="D187" s="2" t="s">
        <v>136</v>
      </c>
      <c r="E187" s="2" t="s">
        <v>118</v>
      </c>
      <c r="F187" s="221">
        <v>0.03</v>
      </c>
      <c r="G187" s="280">
        <v>25286</v>
      </c>
      <c r="I187" s="280"/>
    </row>
    <row r="188" spans="2:9" ht="15.75" thickBot="1"/>
    <row r="189" spans="2:9" ht="26.25" thickBot="1">
      <c r="B189" s="271">
        <v>4.7</v>
      </c>
      <c r="C189" s="272" t="str">
        <f>'PPTO SINT'!C32</f>
        <v>SUMINISTRO E INSTALACIÓN DE CABLE 3X12 AWG HFFR LS Cu</v>
      </c>
      <c r="D189" s="273" t="s">
        <v>126</v>
      </c>
      <c r="E189" s="273" t="s">
        <v>118</v>
      </c>
      <c r="F189" s="274"/>
      <c r="G189" s="275"/>
      <c r="H189" s="275"/>
      <c r="I189" s="281">
        <f>'PPTO SINT'!F32</f>
        <v>21104.440000000002</v>
      </c>
    </row>
    <row r="190" spans="2:9">
      <c r="C190" s="220" t="s">
        <v>133</v>
      </c>
      <c r="D190" s="2" t="s">
        <v>134</v>
      </c>
      <c r="E190" s="2" t="s">
        <v>118</v>
      </c>
      <c r="F190" s="221">
        <v>0.5</v>
      </c>
      <c r="G190" s="222">
        <v>3474</v>
      </c>
    </row>
    <row r="191" spans="2:9">
      <c r="C191" s="220" t="s">
        <v>212</v>
      </c>
      <c r="D191" s="2" t="s">
        <v>136</v>
      </c>
      <c r="E191" s="2" t="s">
        <v>118</v>
      </c>
      <c r="F191" s="221">
        <v>0.5</v>
      </c>
      <c r="G191" s="222">
        <v>2344</v>
      </c>
      <c r="H191" s="280"/>
    </row>
    <row r="192" spans="2:9">
      <c r="C192" s="278" t="s">
        <v>231</v>
      </c>
      <c r="D192" s="2" t="s">
        <v>136</v>
      </c>
      <c r="E192" s="2" t="s">
        <v>118</v>
      </c>
      <c r="F192" s="221">
        <v>0.03</v>
      </c>
      <c r="G192" s="280">
        <v>15286</v>
      </c>
      <c r="I192" s="280"/>
    </row>
    <row r="193" spans="2:9" ht="15.75" thickBot="1"/>
    <row r="194" spans="2:9" ht="26.25" thickBot="1">
      <c r="B194" s="271">
        <v>4.8</v>
      </c>
      <c r="C194" s="272" t="str">
        <f>'PPTO SINT'!C33</f>
        <v>SUMINISTRO E INSTALACIÓN DE CONECTORES AUTODESFORRE X100 UND</v>
      </c>
      <c r="D194" s="273" t="s">
        <v>126</v>
      </c>
      <c r="E194" s="273" t="s">
        <v>118</v>
      </c>
      <c r="F194" s="274"/>
      <c r="G194" s="275"/>
      <c r="H194" s="275"/>
      <c r="I194" s="281">
        <f>'PPTO SINT'!F33</f>
        <v>322350</v>
      </c>
    </row>
    <row r="195" spans="2:9">
      <c r="C195" s="220" t="s">
        <v>133</v>
      </c>
      <c r="D195" s="2" t="s">
        <v>134</v>
      </c>
      <c r="E195" s="2" t="s">
        <v>118</v>
      </c>
      <c r="F195" s="221">
        <v>0.5</v>
      </c>
      <c r="G195" s="222">
        <v>3474</v>
      </c>
    </row>
    <row r="196" spans="2:9">
      <c r="C196" s="220" t="s">
        <v>212</v>
      </c>
      <c r="D196" s="2" t="s">
        <v>136</v>
      </c>
      <c r="E196" s="2" t="s">
        <v>118</v>
      </c>
      <c r="F196" s="221">
        <v>0.5</v>
      </c>
      <c r="G196" s="222">
        <v>3590</v>
      </c>
      <c r="H196" s="280"/>
    </row>
    <row r="197" spans="2:9">
      <c r="C197" s="278" t="s">
        <v>232</v>
      </c>
      <c r="D197" s="2" t="s">
        <v>136</v>
      </c>
      <c r="E197" s="2" t="s">
        <v>118</v>
      </c>
      <c r="F197" s="221">
        <v>0.03</v>
      </c>
      <c r="G197" s="280">
        <v>315286</v>
      </c>
      <c r="I197" s="280"/>
    </row>
    <row r="198" spans="2:9" ht="15.75" thickBot="1">
      <c r="H198" s="280"/>
    </row>
    <row r="199" spans="2:9" ht="15.75" thickBot="1">
      <c r="B199" s="271">
        <v>5.0999999999999996</v>
      </c>
      <c r="C199" s="277" t="s">
        <v>120</v>
      </c>
      <c r="D199" s="273" t="s">
        <v>126</v>
      </c>
      <c r="E199" s="273" t="s">
        <v>10</v>
      </c>
      <c r="F199" s="274"/>
      <c r="G199" s="275"/>
      <c r="H199" s="275"/>
      <c r="I199" s="276">
        <v>3843</v>
      </c>
    </row>
    <row r="200" spans="2:9">
      <c r="C200" s="220" t="s">
        <v>233</v>
      </c>
      <c r="D200" s="2" t="s">
        <v>127</v>
      </c>
      <c r="E200" s="2" t="s">
        <v>128</v>
      </c>
      <c r="F200" s="221">
        <v>0.3</v>
      </c>
      <c r="G200" s="222">
        <v>11934</v>
      </c>
      <c r="H200" s="222">
        <v>3580</v>
      </c>
      <c r="I200" s="222"/>
    </row>
    <row r="201" spans="2:9">
      <c r="C201" s="220" t="s">
        <v>133</v>
      </c>
      <c r="D201" s="2" t="s">
        <v>134</v>
      </c>
      <c r="E201" s="2" t="s">
        <v>118</v>
      </c>
      <c r="F201" s="221">
        <v>7.5499999999999998E-2</v>
      </c>
      <c r="G201" s="222">
        <v>3484</v>
      </c>
      <c r="H201" s="222">
        <v>263</v>
      </c>
      <c r="I201" s="222"/>
    </row>
  </sheetData>
  <mergeCells count="8">
    <mergeCell ref="B13:C13"/>
    <mergeCell ref="B15:H16"/>
    <mergeCell ref="C7:H7"/>
    <mergeCell ref="B8:B9"/>
    <mergeCell ref="C8:H9"/>
    <mergeCell ref="C10:H10"/>
    <mergeCell ref="C11:F11"/>
    <mergeCell ref="G11:H11"/>
  </mergeCells>
  <pageMargins left="0.7" right="0.7" top="0.75" bottom="0.75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968"/>
  <sheetViews>
    <sheetView zoomScaleNormal="100" workbookViewId="0">
      <selection activeCell="H8" sqref="H8"/>
    </sheetView>
  </sheetViews>
  <sheetFormatPr baseColWidth="10" defaultColWidth="11.42578125" defaultRowHeight="15"/>
  <cols>
    <col min="1" max="1" width="12.85546875" customWidth="1"/>
    <col min="5" max="5" width="13.28515625" customWidth="1"/>
    <col min="6" max="6" width="21.7109375" customWidth="1"/>
    <col min="7" max="7" width="13.5703125" customWidth="1"/>
    <col min="9" max="9" width="11.5703125" hidden="1" customWidth="1"/>
    <col min="10" max="10" width="22.5703125" hidden="1" customWidth="1"/>
    <col min="11" max="11" width="17.85546875" hidden="1" customWidth="1"/>
    <col min="12" max="12" width="19.85546875" hidden="1" customWidth="1"/>
    <col min="13" max="13" width="20.28515625" hidden="1" customWidth="1"/>
    <col min="14" max="14" width="13.28515625" hidden="1" customWidth="1"/>
    <col min="16377" max="16384" width="11.5703125" customWidth="1"/>
  </cols>
  <sheetData>
    <row r="1" spans="1:14" ht="16.5">
      <c r="A1" s="359" t="s">
        <v>27</v>
      </c>
      <c r="B1" s="359"/>
      <c r="C1" s="359"/>
      <c r="D1" s="359"/>
      <c r="E1" s="359"/>
      <c r="F1" s="359"/>
      <c r="G1" s="359"/>
      <c r="I1" s="98">
        <v>1</v>
      </c>
      <c r="J1" s="98">
        <v>2</v>
      </c>
      <c r="K1" s="98">
        <v>3</v>
      </c>
      <c r="L1" s="98">
        <v>4</v>
      </c>
      <c r="M1" s="98">
        <v>5</v>
      </c>
    </row>
    <row r="2" spans="1:14" ht="28.5">
      <c r="A2" s="99"/>
      <c r="B2" s="99"/>
      <c r="C2" s="99"/>
      <c r="D2" s="99"/>
      <c r="E2" s="99"/>
      <c r="F2" s="99"/>
      <c r="G2" s="99"/>
      <c r="I2" s="4" t="s">
        <v>2</v>
      </c>
      <c r="J2" s="3" t="s">
        <v>69</v>
      </c>
      <c r="K2" s="3" t="s">
        <v>70</v>
      </c>
      <c r="L2" s="3" t="s">
        <v>71</v>
      </c>
      <c r="M2" s="3" t="s">
        <v>72</v>
      </c>
      <c r="N2" s="4" t="s">
        <v>39</v>
      </c>
    </row>
    <row r="3" spans="1:14">
      <c r="A3" s="100" t="s">
        <v>2</v>
      </c>
      <c r="B3" s="360" t="s">
        <v>32</v>
      </c>
      <c r="C3" s="360"/>
      <c r="D3" s="360"/>
      <c r="E3" s="360"/>
      <c r="F3" s="101" t="s">
        <v>4</v>
      </c>
      <c r="G3" s="102" t="s">
        <v>73</v>
      </c>
      <c r="I3" s="103" t="s">
        <v>74</v>
      </c>
      <c r="J3" s="11">
        <f>G27</f>
        <v>0</v>
      </c>
      <c r="K3" s="11">
        <f>G13</f>
        <v>17792</v>
      </c>
      <c r="L3" s="103"/>
      <c r="M3" s="11">
        <f>G19</f>
        <v>1895</v>
      </c>
      <c r="N3" s="11">
        <f>SUM(J3:M3)</f>
        <v>19687</v>
      </c>
    </row>
    <row r="4" spans="1:14">
      <c r="A4" s="104" t="e">
        <f>#REF!</f>
        <v>#REF!</v>
      </c>
      <c r="B4" s="361" t="e">
        <f>#REF!</f>
        <v>#REF!</v>
      </c>
      <c r="C4" s="361"/>
      <c r="D4" s="361"/>
      <c r="E4" s="361"/>
      <c r="F4" s="105" t="e">
        <f>#REF!</f>
        <v>#REF!</v>
      </c>
      <c r="G4" s="106">
        <f>G9+G15+G21+G26</f>
        <v>43033</v>
      </c>
    </row>
    <row r="5" spans="1:14">
      <c r="A5" s="107"/>
      <c r="B5" s="108"/>
      <c r="C5" s="109"/>
      <c r="D5" s="110"/>
      <c r="E5" s="110"/>
      <c r="F5" s="111"/>
      <c r="G5" s="112"/>
    </row>
    <row r="6" spans="1:14">
      <c r="A6" s="113" t="s">
        <v>9</v>
      </c>
      <c r="B6" s="114"/>
      <c r="C6" s="109"/>
      <c r="D6" s="110"/>
      <c r="E6" s="110"/>
      <c r="F6" s="111"/>
      <c r="G6" s="112"/>
    </row>
    <row r="7" spans="1:14">
      <c r="A7" s="115" t="s">
        <v>32</v>
      </c>
      <c r="B7" s="116"/>
      <c r="C7" s="117" t="s">
        <v>4</v>
      </c>
      <c r="D7" s="117" t="s">
        <v>5</v>
      </c>
      <c r="E7" s="117" t="s">
        <v>75</v>
      </c>
      <c r="F7" s="118" t="s">
        <v>76</v>
      </c>
      <c r="G7" s="119" t="s">
        <v>77</v>
      </c>
    </row>
    <row r="8" spans="1:14" ht="22.35" customHeight="1">
      <c r="A8" s="356" t="s">
        <v>78</v>
      </c>
      <c r="B8" s="356"/>
      <c r="C8" s="120" t="s">
        <v>13</v>
      </c>
      <c r="D8" s="121">
        <v>1</v>
      </c>
      <c r="E8" s="122"/>
      <c r="F8" s="123">
        <v>9670</v>
      </c>
      <c r="G8" s="124">
        <f>ROUND(D8*F8,0)</f>
        <v>9670</v>
      </c>
    </row>
    <row r="9" spans="1:14">
      <c r="A9" s="107"/>
      <c r="B9" s="108"/>
      <c r="C9" s="109"/>
      <c r="D9" s="125"/>
      <c r="E9" s="126"/>
      <c r="F9" s="127" t="s">
        <v>79</v>
      </c>
      <c r="G9" s="128">
        <f>SUM(G8:G8)</f>
        <v>9670</v>
      </c>
    </row>
    <row r="10" spans="1:14">
      <c r="A10" s="113" t="s">
        <v>80</v>
      </c>
      <c r="B10" s="114"/>
      <c r="C10" s="109"/>
      <c r="D10" s="125"/>
      <c r="E10" s="126"/>
      <c r="F10" s="129"/>
      <c r="G10" s="112"/>
    </row>
    <row r="11" spans="1:14">
      <c r="A11" s="130" t="s">
        <v>81</v>
      </c>
      <c r="B11" s="131" t="s">
        <v>5</v>
      </c>
      <c r="C11" s="117" t="s">
        <v>82</v>
      </c>
      <c r="D11" s="132" t="s">
        <v>83</v>
      </c>
      <c r="E11" s="133" t="s">
        <v>84</v>
      </c>
      <c r="F11" s="134" t="s">
        <v>85</v>
      </c>
      <c r="G11" s="128" t="s">
        <v>77</v>
      </c>
    </row>
    <row r="12" spans="1:14">
      <c r="A12" s="135" t="s">
        <v>86</v>
      </c>
      <c r="B12" s="136">
        <v>1</v>
      </c>
      <c r="C12" s="137">
        <v>33832.666666666701</v>
      </c>
      <c r="D12" s="138">
        <v>1.85</v>
      </c>
      <c r="E12" s="139">
        <f>ROUND(C12*D12*B12,2)</f>
        <v>62590.43</v>
      </c>
      <c r="F12" s="140">
        <v>0.15</v>
      </c>
      <c r="G12" s="124">
        <f>ROUND(E12*F12,0)</f>
        <v>9389</v>
      </c>
    </row>
    <row r="13" spans="1:14">
      <c r="A13" s="135" t="s">
        <v>87</v>
      </c>
      <c r="B13" s="136">
        <v>1</v>
      </c>
      <c r="C13" s="137">
        <v>64116.866666666698</v>
      </c>
      <c r="D13" s="138">
        <v>1.85</v>
      </c>
      <c r="E13" s="139">
        <f>ROUND(B13*C13*D13,2)</f>
        <v>118616.2</v>
      </c>
      <c r="F13" s="140">
        <f>+F12</f>
        <v>0.15</v>
      </c>
      <c r="G13" s="124">
        <f>ROUND(E13*F13,0)</f>
        <v>17792</v>
      </c>
    </row>
    <row r="14" spans="1:14">
      <c r="A14" s="135"/>
      <c r="B14" s="141"/>
      <c r="C14" s="142"/>
      <c r="D14" s="143"/>
      <c r="E14" s="136"/>
      <c r="F14" s="140"/>
      <c r="G14" s="124"/>
    </row>
    <row r="15" spans="1:14">
      <c r="A15" s="107"/>
      <c r="B15" s="108"/>
      <c r="C15" s="109"/>
      <c r="D15" s="125"/>
      <c r="E15" s="126"/>
      <c r="F15" s="127" t="s">
        <v>88</v>
      </c>
      <c r="G15" s="128">
        <f>SUM(G12:G13)</f>
        <v>27181</v>
      </c>
    </row>
    <row r="16" spans="1:14">
      <c r="A16" s="113" t="s">
        <v>89</v>
      </c>
      <c r="B16" s="114"/>
      <c r="C16" s="109"/>
      <c r="D16" s="125"/>
      <c r="E16" s="126"/>
      <c r="F16" s="129"/>
      <c r="G16" s="112"/>
    </row>
    <row r="17" spans="1:7">
      <c r="A17" s="144" t="s">
        <v>32</v>
      </c>
      <c r="B17" s="145"/>
      <c r="C17" s="116"/>
      <c r="D17" s="117" t="s">
        <v>90</v>
      </c>
      <c r="E17" s="132" t="s">
        <v>91</v>
      </c>
      <c r="F17" s="133" t="s">
        <v>85</v>
      </c>
      <c r="G17" s="128" t="s">
        <v>76</v>
      </c>
    </row>
    <row r="18" spans="1:7">
      <c r="A18" s="357" t="s">
        <v>92</v>
      </c>
      <c r="B18" s="357"/>
      <c r="C18" s="357"/>
      <c r="D18" s="146" t="s">
        <v>93</v>
      </c>
      <c r="E18" s="139">
        <v>3311</v>
      </c>
      <c r="F18" s="147">
        <v>0.8</v>
      </c>
      <c r="G18" s="124">
        <f>ROUND(E18*F18,0)</f>
        <v>2649</v>
      </c>
    </row>
    <row r="19" spans="1:7" ht="22.35" customHeight="1">
      <c r="A19" s="356" t="s">
        <v>94</v>
      </c>
      <c r="B19" s="356"/>
      <c r="C19" s="356"/>
      <c r="D19" s="146"/>
      <c r="E19" s="148">
        <v>9475</v>
      </c>
      <c r="F19" s="147">
        <v>0.2</v>
      </c>
      <c r="G19" s="124">
        <f>ROUND(E19*F19,0)</f>
        <v>1895</v>
      </c>
    </row>
    <row r="20" spans="1:7" ht="16.5">
      <c r="A20" s="149"/>
      <c r="B20" s="150"/>
      <c r="C20" s="151"/>
      <c r="D20" s="146"/>
      <c r="E20" s="136"/>
      <c r="F20" s="147"/>
      <c r="G20" s="124"/>
    </row>
    <row r="21" spans="1:7">
      <c r="A21" s="107"/>
      <c r="B21" s="108"/>
      <c r="C21" s="109"/>
      <c r="D21" s="110"/>
      <c r="E21" s="126"/>
      <c r="F21" s="152" t="s">
        <v>95</v>
      </c>
      <c r="G21" s="128">
        <f>SUM(G18:G19)</f>
        <v>4544</v>
      </c>
    </row>
    <row r="22" spans="1:7">
      <c r="A22" s="113" t="s">
        <v>12</v>
      </c>
      <c r="B22" s="114"/>
      <c r="C22" s="109"/>
      <c r="D22" s="110"/>
      <c r="E22" s="110"/>
      <c r="F22" s="111"/>
      <c r="G22" s="112"/>
    </row>
    <row r="23" spans="1:7">
      <c r="A23" s="144" t="s">
        <v>32</v>
      </c>
      <c r="B23" s="145"/>
      <c r="C23" s="116"/>
      <c r="D23" s="117" t="s">
        <v>90</v>
      </c>
      <c r="E23" s="132" t="s">
        <v>96</v>
      </c>
      <c r="F23" s="133" t="s">
        <v>85</v>
      </c>
      <c r="G23" s="128" t="s">
        <v>76</v>
      </c>
    </row>
    <row r="24" spans="1:7">
      <c r="A24" s="357" t="s">
        <v>97</v>
      </c>
      <c r="B24" s="357"/>
      <c r="C24" s="357"/>
      <c r="D24" s="121"/>
      <c r="E24" s="139">
        <v>1733</v>
      </c>
      <c r="F24" s="153">
        <v>0.5</v>
      </c>
      <c r="G24" s="124">
        <f>+ROUND(E24*F24,0)</f>
        <v>867</v>
      </c>
    </row>
    <row r="25" spans="1:7">
      <c r="A25" s="358" t="s">
        <v>98</v>
      </c>
      <c r="B25" s="358"/>
      <c r="C25" s="146"/>
      <c r="D25" s="121" t="s">
        <v>99</v>
      </c>
      <c r="E25" s="154">
        <v>154179</v>
      </c>
      <c r="F25" s="155">
        <v>5.0000000000000001E-3</v>
      </c>
      <c r="G25" s="156">
        <f>ROUND(E25*F25,0)</f>
        <v>771</v>
      </c>
    </row>
    <row r="26" spans="1:7">
      <c r="A26" s="107"/>
      <c r="B26" s="108"/>
      <c r="C26" s="109"/>
      <c r="D26" s="110"/>
      <c r="E26" s="110"/>
      <c r="F26" s="152" t="s">
        <v>100</v>
      </c>
      <c r="G26" s="128">
        <f>+G25+G24</f>
        <v>1638</v>
      </c>
    </row>
    <row r="27" spans="1:7">
      <c r="A27" s="107"/>
      <c r="B27" s="108"/>
      <c r="C27" s="109"/>
      <c r="D27" s="110"/>
      <c r="E27" s="110"/>
      <c r="F27" s="111"/>
      <c r="G27" s="112"/>
    </row>
    <row r="28" spans="1:7">
      <c r="A28" s="157"/>
      <c r="B28" s="158"/>
      <c r="C28" s="159"/>
      <c r="D28" s="160"/>
      <c r="E28" s="161" t="s">
        <v>101</v>
      </c>
      <c r="F28" s="162">
        <f>+G26+G21+G15+G9</f>
        <v>43033</v>
      </c>
      <c r="G28" s="163">
        <f>ROUND(F28,0)</f>
        <v>43033</v>
      </c>
    </row>
    <row r="29" spans="1:7">
      <c r="A29" s="164"/>
      <c r="B29" s="164"/>
      <c r="C29" s="109"/>
      <c r="D29" s="110"/>
      <c r="E29" s="165"/>
      <c r="F29" s="166"/>
      <c r="G29" s="167"/>
    </row>
    <row r="30" spans="1:7">
      <c r="A30" s="21" t="s">
        <v>117</v>
      </c>
      <c r="B30" s="22"/>
      <c r="E30" s="165"/>
      <c r="F30" s="166"/>
      <c r="G30" s="167"/>
    </row>
    <row r="31" spans="1:7">
      <c r="A31" s="23" t="s">
        <v>112</v>
      </c>
      <c r="B31" s="24"/>
    </row>
    <row r="32" spans="1:7">
      <c r="A32" s="23" t="s">
        <v>113</v>
      </c>
      <c r="B32" s="13"/>
      <c r="E32" s="168"/>
      <c r="F32" s="11"/>
      <c r="G32" s="11"/>
    </row>
    <row r="36" ht="22.35" customHeight="1"/>
    <row r="37" ht="22.35" customHeight="1"/>
    <row r="44" ht="22.35" customHeight="1"/>
    <row r="58" ht="22.35" customHeight="1"/>
    <row r="68" spans="2:7">
      <c r="B68" s="103"/>
      <c r="C68" s="11"/>
      <c r="D68" s="11"/>
      <c r="E68" s="168"/>
      <c r="F68" s="11"/>
      <c r="G68" s="11"/>
    </row>
    <row r="72" spans="2:7" ht="22.35" customHeight="1"/>
    <row r="73" spans="2:7" ht="22.35" customHeight="1"/>
    <row r="80" spans="2:7" ht="22.35" customHeight="1"/>
    <row r="94" ht="22.35" customHeight="1"/>
    <row r="103" spans="2:7" ht="15" customHeight="1"/>
    <row r="104" spans="2:7" ht="24" customHeight="1">
      <c r="B104" s="103"/>
      <c r="C104" s="11"/>
      <c r="D104" s="11"/>
      <c r="E104" s="168"/>
      <c r="F104" s="11"/>
      <c r="G104" s="11"/>
    </row>
    <row r="108" spans="2:7" ht="43.9" customHeight="1"/>
    <row r="119" ht="32.85" customHeight="1"/>
    <row r="131" spans="2:7" ht="15" customHeight="1"/>
    <row r="132" spans="2:7" ht="24" customHeight="1">
      <c r="B132" s="103"/>
      <c r="C132" s="11"/>
      <c r="D132" s="11"/>
      <c r="E132" s="168"/>
      <c r="F132" s="11"/>
      <c r="G132" s="11"/>
    </row>
    <row r="137" spans="2:7" ht="33" customHeight="1"/>
    <row r="163" spans="2:7" ht="15" customHeight="1"/>
    <row r="164" spans="2:7" ht="24" customHeight="1">
      <c r="B164" s="103"/>
      <c r="C164" s="11"/>
      <c r="D164" s="11"/>
      <c r="E164" s="168"/>
      <c r="F164" s="11"/>
      <c r="G164" s="11"/>
    </row>
    <row r="168" spans="2:7" ht="43.9" customHeight="1"/>
    <row r="179" spans="2:7" ht="32.85" customHeight="1"/>
    <row r="191" spans="2:7" ht="15" customHeight="1"/>
    <row r="192" spans="2:7" ht="24" customHeight="1">
      <c r="B192" s="103"/>
      <c r="C192" s="11"/>
      <c r="D192" s="11"/>
      <c r="E192" s="168"/>
      <c r="F192" s="11"/>
      <c r="G192" s="11"/>
    </row>
    <row r="196" ht="38.25" customHeight="1"/>
    <row r="209" spans="2:7" ht="32.85" customHeight="1"/>
    <row r="222" spans="2:7">
      <c r="B222" s="103"/>
      <c r="C222" s="11"/>
      <c r="D222" s="11"/>
      <c r="E222" s="168"/>
      <c r="F222" s="11"/>
      <c r="G222" s="11"/>
    </row>
    <row r="224" spans="2:7" ht="17.45" customHeight="1"/>
    <row r="226" ht="13.9" customHeight="1"/>
    <row r="227" ht="22.9" customHeight="1"/>
    <row r="228" ht="33" customHeight="1"/>
    <row r="229" ht="13.9" customHeight="1"/>
    <row r="253" spans="2:7">
      <c r="B253" s="103"/>
      <c r="C253" s="11"/>
      <c r="D253" s="11"/>
      <c r="E253" s="168"/>
      <c r="F253" s="11"/>
      <c r="G253" s="11"/>
    </row>
    <row r="258" ht="22.35" customHeight="1"/>
    <row r="259" ht="15.75" customHeight="1"/>
    <row r="260" ht="15.75" customHeight="1"/>
    <row r="261" ht="15.75" customHeight="1"/>
    <row r="262" ht="15.75" customHeight="1"/>
    <row r="274" spans="2:7" ht="21" customHeight="1"/>
    <row r="275" spans="2:7" ht="21" customHeight="1"/>
    <row r="286" spans="2:7">
      <c r="B286" s="103"/>
      <c r="C286" s="11"/>
      <c r="D286" s="11"/>
      <c r="E286" s="168"/>
      <c r="F286" s="11"/>
      <c r="G286" s="11"/>
    </row>
    <row r="290" ht="13.9" customHeight="1"/>
    <row r="291" ht="22.9" customHeight="1"/>
    <row r="292" ht="33" customHeight="1"/>
    <row r="293" ht="13.9" customHeight="1"/>
    <row r="316" spans="2:7">
      <c r="B316" s="103"/>
      <c r="C316" s="11"/>
      <c r="D316" s="11"/>
      <c r="E316" s="168"/>
      <c r="F316" s="11"/>
      <c r="G316" s="11"/>
    </row>
    <row r="320" spans="2:7" ht="13.9" customHeight="1"/>
    <row r="321" ht="22.9" customHeight="1"/>
    <row r="322" ht="33" customHeight="1"/>
    <row r="323" ht="13.9" customHeight="1"/>
    <row r="347" spans="2:7">
      <c r="B347" s="103"/>
      <c r="C347" s="11"/>
      <c r="D347" s="11"/>
      <c r="E347" s="168"/>
      <c r="F347" s="11"/>
      <c r="G347" s="11"/>
    </row>
    <row r="351" spans="2:7" ht="13.9" customHeight="1"/>
    <row r="352" spans="2:7" ht="22.9" customHeight="1"/>
    <row r="353" ht="33" customHeight="1"/>
    <row r="376" spans="2:7">
      <c r="B376" s="103"/>
      <c r="C376" s="11"/>
      <c r="D376" s="11"/>
      <c r="E376" s="168"/>
      <c r="F376" s="11"/>
      <c r="G376" s="11"/>
    </row>
    <row r="380" spans="2:7" ht="13.9" customHeight="1"/>
    <row r="381" spans="2:7" ht="22.9" customHeight="1"/>
    <row r="382" spans="2:7" ht="33" customHeight="1"/>
    <row r="383" spans="2:7" ht="13.9" customHeight="1"/>
    <row r="409" spans="2:7">
      <c r="B409" s="103"/>
      <c r="C409" s="11"/>
      <c r="D409" s="11"/>
      <c r="E409" s="168"/>
      <c r="F409" s="11"/>
      <c r="G409" s="11"/>
    </row>
    <row r="413" spans="2:7" ht="38.25" customHeight="1"/>
    <row r="423" ht="32.85" customHeight="1"/>
    <row r="435" spans="2:7" ht="15" customHeight="1"/>
    <row r="436" spans="2:7">
      <c r="B436" s="103"/>
      <c r="C436" s="11"/>
      <c r="D436" s="11"/>
      <c r="E436" s="168"/>
      <c r="F436" s="11"/>
      <c r="G436" s="11"/>
    </row>
    <row r="441" spans="2:7" ht="22.35" customHeight="1"/>
    <row r="442" spans="2:7" ht="15.75" customHeight="1"/>
    <row r="443" spans="2:7" ht="15.75" customHeight="1"/>
    <row r="444" spans="2:7" ht="15.75" customHeight="1"/>
    <row r="445" spans="2:7" ht="15.75" customHeight="1"/>
    <row r="446" spans="2:7" ht="15.75" customHeight="1"/>
    <row r="447" spans="2:7" ht="15.75" customHeight="1"/>
    <row r="448" spans="2:7" ht="15.75" customHeight="1"/>
    <row r="449" ht="15.75" customHeight="1"/>
    <row r="450" ht="22.35" customHeight="1"/>
    <row r="462" ht="21" customHeight="1"/>
    <row r="463" ht="21" customHeight="1"/>
    <row r="473" spans="2:7" ht="15" customHeight="1"/>
    <row r="474" spans="2:7">
      <c r="B474" s="103"/>
      <c r="C474" s="11"/>
      <c r="D474" s="11"/>
      <c r="E474" s="168"/>
      <c r="F474" s="11"/>
      <c r="G474" s="11"/>
    </row>
    <row r="479" spans="2:7" ht="33" customHeight="1"/>
    <row r="502" spans="2:7" ht="15" customHeight="1"/>
    <row r="503" spans="2:7">
      <c r="B503" s="103"/>
      <c r="C503" s="11"/>
      <c r="D503" s="11"/>
      <c r="E503" s="168"/>
      <c r="F503" s="11"/>
      <c r="G503" s="11"/>
    </row>
    <row r="507" spans="2:7" ht="22.35" customHeight="1"/>
    <row r="508" spans="2:7" ht="13.9" customHeight="1"/>
    <row r="519" ht="33" customHeight="1"/>
    <row r="530" spans="2:7" ht="13.9" customHeight="1"/>
    <row r="531" spans="2:7">
      <c r="B531" s="103"/>
      <c r="C531" s="11"/>
      <c r="D531" s="11"/>
      <c r="E531" s="168"/>
      <c r="F531" s="11"/>
      <c r="G531" s="11"/>
    </row>
    <row r="535" spans="2:7" ht="22.35" customHeight="1"/>
    <row r="536" spans="2:7" ht="33" customHeight="1"/>
    <row r="547" spans="2:7" ht="33" customHeight="1"/>
    <row r="558" spans="2:7" ht="15" customHeight="1"/>
    <row r="559" spans="2:7">
      <c r="B559" s="103"/>
      <c r="C559" s="11"/>
      <c r="D559" s="11"/>
      <c r="E559" s="168"/>
      <c r="F559" s="11"/>
      <c r="G559" s="11"/>
    </row>
    <row r="563" ht="38.25" customHeight="1"/>
    <row r="573" ht="32.85" customHeight="1"/>
    <row r="585" spans="2:7" ht="15" customHeight="1"/>
    <row r="586" spans="2:7">
      <c r="B586" s="103"/>
      <c r="C586" s="11"/>
      <c r="D586" s="11"/>
      <c r="E586" s="168"/>
      <c r="F586" s="11"/>
      <c r="G586" s="11"/>
    </row>
    <row r="591" spans="2:7" ht="22.9" customHeight="1"/>
    <row r="614" spans="2:7" ht="15" customHeight="1"/>
    <row r="615" spans="2:7" ht="24" customHeight="1">
      <c r="B615" s="103"/>
      <c r="C615" s="11"/>
      <c r="D615" s="11"/>
      <c r="E615" s="168"/>
      <c r="F615" s="11"/>
      <c r="G615" s="11"/>
    </row>
    <row r="619" spans="2:7" ht="43.9" customHeight="1"/>
    <row r="630" ht="32.85" customHeight="1"/>
    <row r="643" spans="2:7">
      <c r="B643" s="103"/>
      <c r="C643" s="11"/>
      <c r="D643" s="11"/>
      <c r="E643" s="168"/>
      <c r="F643" s="11"/>
      <c r="G643" s="11"/>
    </row>
    <row r="647" spans="2:7" ht="13.9" customHeight="1"/>
    <row r="648" spans="2:7" ht="22.9" customHeight="1"/>
    <row r="649" spans="2:7" ht="33" customHeight="1"/>
    <row r="650" spans="2:7" ht="13.9" customHeight="1"/>
    <row r="672" ht="13.9" customHeight="1"/>
    <row r="673" spans="2:7">
      <c r="B673" s="103"/>
      <c r="C673" s="11"/>
      <c r="D673" s="11"/>
      <c r="E673" s="168"/>
      <c r="F673" s="11"/>
      <c r="G673" s="11"/>
    </row>
    <row r="677" spans="2:7" ht="22.35" customHeight="1"/>
    <row r="678" spans="2:7" ht="33" customHeight="1"/>
    <row r="679" spans="2:7" ht="13.9" customHeight="1"/>
    <row r="690" ht="33" customHeight="1"/>
    <row r="706" spans="2:7" ht="15" customHeight="1"/>
    <row r="707" spans="2:7">
      <c r="B707" s="103"/>
      <c r="C707" s="11"/>
      <c r="D707" s="11"/>
      <c r="E707" s="168"/>
      <c r="F707" s="11"/>
      <c r="G707" s="11"/>
    </row>
    <row r="711" spans="2:7" ht="22.35" customHeight="1"/>
    <row r="712" spans="2:7" ht="33" customHeight="1"/>
    <row r="713" spans="2:7" ht="13.9" customHeight="1"/>
    <row r="724" spans="2:7" ht="33" customHeight="1"/>
    <row r="735" spans="2:7" ht="15" customHeight="1"/>
    <row r="736" spans="2:7">
      <c r="B736" s="103"/>
      <c r="C736" s="11"/>
      <c r="D736" s="11"/>
      <c r="E736" s="168"/>
      <c r="F736" s="11"/>
      <c r="G736" s="11"/>
    </row>
    <row r="740" ht="19.350000000000001" customHeight="1"/>
    <row r="741" ht="22.35" customHeight="1"/>
    <row r="742" ht="29.85" customHeight="1"/>
    <row r="743" ht="13.9" customHeight="1"/>
    <row r="755" spans="2:7" ht="22.35" customHeight="1"/>
    <row r="765" spans="2:7" ht="15" customHeight="1"/>
    <row r="766" spans="2:7">
      <c r="B766" s="103"/>
      <c r="C766" s="11"/>
      <c r="D766" s="11"/>
      <c r="E766" s="168"/>
      <c r="F766" s="11"/>
      <c r="G766" s="11"/>
    </row>
    <row r="770" ht="22.35" customHeight="1"/>
    <row r="772" ht="22.35" customHeight="1"/>
    <row r="797" spans="2:7" ht="15" customHeight="1"/>
    <row r="798" spans="2:7">
      <c r="B798" s="103"/>
      <c r="C798" s="11"/>
      <c r="D798" s="11"/>
      <c r="E798" s="168"/>
      <c r="F798" s="11"/>
      <c r="G798" s="11"/>
    </row>
    <row r="802" ht="43.9" customHeight="1"/>
    <row r="813" ht="32.85" customHeight="1"/>
    <row r="825" spans="2:7" ht="15" customHeight="1"/>
    <row r="826" spans="2:7">
      <c r="B826" s="103"/>
      <c r="C826" s="11"/>
      <c r="D826" s="11"/>
      <c r="E826" s="168"/>
      <c r="F826" s="11"/>
      <c r="G826" s="11"/>
    </row>
    <row r="830" spans="2:7" ht="43.9" customHeight="1"/>
    <row r="841" ht="32.85" customHeight="1"/>
    <row r="853" spans="2:7" ht="17.45" customHeight="1"/>
    <row r="854" spans="2:7" ht="17.45" customHeight="1">
      <c r="B854" s="103"/>
      <c r="C854" s="11"/>
      <c r="D854" s="11"/>
      <c r="E854" s="168"/>
      <c r="F854" s="11"/>
      <c r="G854" s="11"/>
    </row>
    <row r="855" spans="2:7" ht="17.45" customHeight="1"/>
    <row r="856" spans="2:7" ht="17.45" customHeight="1"/>
    <row r="858" spans="2:7" ht="43.9" customHeight="1"/>
    <row r="869" ht="32.85" customHeight="1"/>
    <row r="881" spans="2:7" ht="15" customHeight="1"/>
    <row r="882" spans="2:7">
      <c r="B882" s="103"/>
      <c r="C882" s="11"/>
      <c r="D882" s="11"/>
      <c r="E882" s="168"/>
      <c r="F882" s="11"/>
      <c r="G882" s="11"/>
    </row>
    <row r="886" spans="2:7" ht="13.9" customHeight="1"/>
    <row r="887" spans="2:7" ht="13.9" customHeight="1"/>
    <row r="888" spans="2:7" ht="13.9" customHeight="1"/>
    <row r="889" spans="2:7" ht="22.9" customHeight="1"/>
    <row r="890" spans="2:7" ht="13.9" customHeight="1"/>
    <row r="912" ht="15" customHeight="1"/>
    <row r="913" spans="2:7">
      <c r="B913" s="103"/>
      <c r="C913" s="11"/>
      <c r="D913" s="11"/>
      <c r="E913" s="168"/>
      <c r="F913" s="11"/>
      <c r="G913" s="11"/>
    </row>
    <row r="917" spans="2:7" ht="22.9" customHeight="1"/>
    <row r="918" spans="2:7" ht="13.9" customHeight="1"/>
    <row r="919" spans="2:7" ht="13.9" customHeight="1"/>
    <row r="920" spans="2:7" ht="22.9" customHeight="1"/>
    <row r="921" spans="2:7" ht="21.6" customHeight="1"/>
    <row r="943" spans="2:7" ht="15" customHeight="1"/>
    <row r="944" spans="2:7">
      <c r="B944" s="103"/>
      <c r="C944" s="11"/>
      <c r="D944" s="11"/>
      <c r="E944" s="168"/>
      <c r="F944" s="11"/>
      <c r="G944" s="11"/>
    </row>
    <row r="949" ht="36.950000000000003" customHeight="1"/>
    <row r="972" spans="2:7" ht="15" customHeight="1"/>
    <row r="973" spans="2:7">
      <c r="B973" s="103"/>
      <c r="C973" s="11"/>
      <c r="D973" s="11"/>
      <c r="E973" s="168"/>
      <c r="F973" s="11"/>
      <c r="G973" s="11"/>
    </row>
    <row r="977" ht="33" customHeight="1"/>
    <row r="978" ht="22.9" customHeight="1"/>
    <row r="1001" spans="2:7" ht="13.9" customHeight="1"/>
    <row r="1002" spans="2:7">
      <c r="B1002" s="103"/>
      <c r="C1002" s="11"/>
      <c r="D1002" s="11"/>
      <c r="E1002" s="168"/>
      <c r="F1002" s="11"/>
      <c r="G1002" s="11"/>
    </row>
    <row r="1028" spans="2:7" ht="15" customHeight="1"/>
    <row r="1029" spans="2:7">
      <c r="B1029" s="103"/>
      <c r="C1029" s="11"/>
      <c r="D1029" s="11"/>
      <c r="E1029" s="168"/>
      <c r="F1029" s="11"/>
      <c r="G1029" s="11"/>
    </row>
    <row r="1034" spans="2:7" ht="22.9" customHeight="1"/>
    <row r="1057" spans="2:7" ht="13.9" customHeight="1"/>
    <row r="1058" spans="2:7">
      <c r="B1058" s="103"/>
      <c r="C1058" s="11"/>
      <c r="D1058" s="11"/>
      <c r="E1058" s="168"/>
      <c r="F1058" s="11"/>
      <c r="G1058" s="11"/>
    </row>
    <row r="1062" spans="2:7" ht="43.9" customHeight="1"/>
    <row r="1073" spans="2:7" ht="32.85" customHeight="1"/>
    <row r="1085" spans="2:7" ht="15" customHeight="1"/>
    <row r="1086" spans="2:7">
      <c r="B1086" s="103"/>
      <c r="C1086" s="11"/>
      <c r="D1086" s="11"/>
      <c r="E1086" s="168"/>
      <c r="F1086" s="11"/>
      <c r="G1086" s="11"/>
    </row>
    <row r="1090" ht="22.9" customHeight="1"/>
    <row r="1091" ht="13.9" customHeight="1"/>
    <row r="1092" ht="22.9" customHeight="1"/>
    <row r="1093" ht="22.35" customHeight="1"/>
    <row r="1115" spans="2:7" ht="15" customHeight="1"/>
    <row r="1116" spans="2:7">
      <c r="B1116" s="103"/>
      <c r="C1116" s="11"/>
      <c r="D1116" s="11"/>
      <c r="E1116" s="168"/>
      <c r="F1116" s="11"/>
      <c r="G1116" s="11"/>
    </row>
    <row r="1120" spans="2:7" ht="13.9" customHeight="1"/>
    <row r="1121" ht="13.9" customHeight="1"/>
    <row r="1122" ht="13.9" customHeight="1"/>
    <row r="1123" ht="22.9" customHeight="1"/>
    <row r="1124" ht="13.9" customHeight="1"/>
    <row r="1149" spans="2:7" ht="15" customHeight="1"/>
    <row r="1150" spans="2:7">
      <c r="B1150" s="103"/>
      <c r="C1150" s="11"/>
      <c r="D1150" s="11"/>
      <c r="E1150" s="168"/>
      <c r="F1150" s="11"/>
      <c r="G1150" s="11"/>
    </row>
    <row r="1177" spans="2:7" ht="15" customHeight="1"/>
    <row r="1178" spans="2:7">
      <c r="B1178" s="103"/>
      <c r="C1178" s="11"/>
      <c r="D1178" s="11"/>
      <c r="E1178" s="168"/>
      <c r="F1178" s="11"/>
      <c r="G1178" s="11"/>
    </row>
    <row r="1183" spans="2:7" ht="22.35" customHeight="1"/>
    <row r="1184" spans="2:7" ht="15.75" customHeight="1"/>
    <row r="1185" ht="15.75" customHeight="1"/>
    <row r="1186" ht="15.75" customHeight="1"/>
    <row r="1187" ht="15.75" customHeight="1"/>
    <row r="1199" ht="21" customHeight="1"/>
    <row r="1200" ht="21" customHeight="1"/>
    <row r="1210" spans="2:7" ht="17.45" customHeight="1"/>
    <row r="1211" spans="2:7" ht="17.45" customHeight="1">
      <c r="B1211" s="103"/>
      <c r="C1211" s="11"/>
      <c r="D1211" s="11"/>
      <c r="E1211" s="168"/>
      <c r="F1211" s="11"/>
      <c r="G1211" s="11"/>
    </row>
    <row r="1212" spans="2:7" ht="17.45" customHeight="1"/>
    <row r="1213" spans="2:7" ht="17.45" customHeight="1"/>
    <row r="1214" spans="2:7" ht="17.45" customHeight="1"/>
    <row r="1215" spans="2:7" ht="17.45" customHeight="1"/>
    <row r="1216" spans="2:7" ht="17.45" customHeight="1"/>
    <row r="1217" ht="17.45" customHeight="1"/>
    <row r="1218" ht="17.45" customHeight="1"/>
    <row r="1219" ht="17.45" customHeight="1"/>
    <row r="1220" ht="17.45" customHeight="1"/>
    <row r="1223" ht="17.45" customHeight="1"/>
    <row r="1224" ht="17.45" customHeight="1"/>
    <row r="1225" ht="17.45" customHeight="1"/>
    <row r="1226" ht="17.45" customHeight="1"/>
    <row r="1227" ht="17.45" customHeight="1"/>
    <row r="1228" ht="21" customHeight="1"/>
    <row r="1229" ht="17.45" customHeight="1"/>
    <row r="1230" ht="17.45" customHeight="1"/>
    <row r="1231" ht="17.45" customHeight="1"/>
    <row r="1232" ht="17.45" customHeight="1"/>
    <row r="1233" spans="2:7" ht="17.45" customHeight="1"/>
    <row r="1235" spans="2:7" ht="17.45" customHeight="1"/>
    <row r="1236" spans="2:7" ht="17.45" customHeight="1"/>
    <row r="1237" spans="2:7" ht="17.45" customHeight="1"/>
    <row r="1239" spans="2:7" ht="15" customHeight="1"/>
    <row r="1240" spans="2:7">
      <c r="B1240" s="103"/>
      <c r="C1240" s="11"/>
      <c r="D1240" s="11"/>
      <c r="E1240" s="168"/>
      <c r="F1240" s="11"/>
      <c r="G1240" s="11"/>
    </row>
    <row r="1243" spans="2:7" ht="17.45" customHeight="1"/>
    <row r="1244" spans="2:7" ht="17.45" customHeight="1"/>
    <row r="1245" spans="2:7" ht="17.45" customHeight="1"/>
    <row r="1246" spans="2:7" ht="17.45" customHeight="1"/>
    <row r="1247" spans="2:7" ht="17.45" customHeight="1"/>
    <row r="1248" spans="2:7" ht="17.45" customHeight="1"/>
    <row r="1249" ht="17.45" customHeight="1"/>
    <row r="1252" ht="17.45" customHeight="1"/>
    <row r="1253" ht="17.45" customHeight="1"/>
    <row r="1254" ht="17.45" customHeight="1"/>
    <row r="1255" ht="17.45" customHeight="1"/>
    <row r="1256" ht="17.45" customHeight="1"/>
    <row r="1257" ht="21" customHeight="1"/>
    <row r="1258" ht="17.45" customHeight="1"/>
    <row r="1259" ht="17.45" customHeight="1"/>
    <row r="1260" ht="17.45" customHeight="1"/>
    <row r="1261" ht="17.45" customHeight="1"/>
    <row r="1262" ht="17.45" customHeight="1"/>
    <row r="1264" ht="17.45" customHeight="1"/>
    <row r="1265" spans="2:7" ht="17.45" customHeight="1"/>
    <row r="1266" spans="2:7" ht="17.45" customHeight="1"/>
    <row r="1268" spans="2:7" ht="15" customHeight="1"/>
    <row r="1269" spans="2:7">
      <c r="B1269" s="103"/>
      <c r="C1269" s="11"/>
      <c r="D1269" s="11"/>
      <c r="E1269" s="168"/>
      <c r="F1269" s="11"/>
      <c r="G1269" s="11"/>
    </row>
    <row r="1272" spans="2:7" ht="17.45" customHeight="1"/>
    <row r="1273" spans="2:7" ht="17.45" customHeight="1"/>
    <row r="1274" spans="2:7" ht="17.45" customHeight="1"/>
    <row r="1275" spans="2:7" ht="17.45" customHeight="1"/>
    <row r="1276" spans="2:7" ht="17.45" customHeight="1"/>
    <row r="1277" spans="2:7" ht="17.45" customHeight="1"/>
    <row r="1278" spans="2:7" ht="17.45" customHeight="1"/>
    <row r="1281" ht="17.45" customHeight="1"/>
    <row r="1282" ht="17.45" customHeight="1"/>
    <row r="1283" ht="17.45" customHeight="1"/>
    <row r="1284" ht="17.45" customHeight="1"/>
    <row r="1285" ht="17.45" customHeight="1"/>
    <row r="1286" ht="21" customHeight="1"/>
    <row r="1287" ht="17.45" customHeight="1"/>
    <row r="1288" ht="17.45" customHeight="1"/>
    <row r="1289" ht="17.45" customHeight="1"/>
    <row r="1290" ht="17.45" customHeight="1"/>
    <row r="1291" ht="17.45" customHeight="1"/>
    <row r="1293" ht="17.45" customHeight="1"/>
    <row r="1294" ht="17.45" customHeight="1"/>
    <row r="1295" ht="17.45" customHeight="1"/>
    <row r="1297" spans="2:7" ht="15" customHeight="1"/>
    <row r="1298" spans="2:7">
      <c r="B1298" s="103"/>
      <c r="C1298" s="11"/>
      <c r="D1298" s="11"/>
      <c r="E1298" s="168"/>
      <c r="F1298" s="11"/>
      <c r="G1298" s="11"/>
    </row>
    <row r="1302" spans="2:7" ht="19.350000000000001" customHeight="1"/>
    <row r="1303" spans="2:7" ht="22.35" customHeight="1"/>
    <row r="1304" spans="2:7" ht="29.85" customHeight="1"/>
    <row r="1305" spans="2:7" ht="29.85" customHeight="1"/>
    <row r="1306" spans="2:7" ht="22.35" customHeight="1"/>
    <row r="1318" ht="22.35" customHeight="1"/>
    <row r="1329" spans="2:7" ht="15" customHeight="1"/>
    <row r="1330" spans="2:7">
      <c r="B1330" s="103"/>
      <c r="C1330" s="11"/>
      <c r="D1330" s="11"/>
      <c r="E1330" s="168"/>
      <c r="F1330" s="11"/>
      <c r="G1330" s="11"/>
    </row>
    <row r="1334" spans="2:7" ht="22.35" customHeight="1"/>
    <row r="1335" spans="2:7" ht="22.35" customHeight="1"/>
    <row r="1336" spans="2:7" ht="33" customHeight="1"/>
    <row r="1337" spans="2:7" ht="13.9" customHeight="1"/>
    <row r="1348" spans="2:7" ht="33" customHeight="1"/>
    <row r="1359" spans="2:7" ht="13.9" customHeight="1"/>
    <row r="1360" spans="2:7">
      <c r="B1360" s="103"/>
      <c r="C1360" s="11"/>
      <c r="D1360" s="11"/>
      <c r="E1360" s="168"/>
      <c r="F1360" s="11"/>
      <c r="G1360" s="11"/>
    </row>
    <row r="1364" ht="22.35" customHeight="1"/>
    <row r="1365" ht="22.35" customHeight="1"/>
    <row r="1366" ht="33" customHeight="1"/>
    <row r="1367" ht="13.9" customHeight="1"/>
    <row r="1378" spans="2:7" ht="33" customHeight="1"/>
    <row r="1389" spans="2:7" ht="15" customHeight="1"/>
    <row r="1390" spans="2:7">
      <c r="B1390" s="103"/>
      <c r="C1390" s="11"/>
      <c r="D1390" s="11"/>
      <c r="E1390" s="168"/>
      <c r="F1390" s="11"/>
      <c r="G1390" s="11"/>
    </row>
    <row r="1394" ht="22.35" customHeight="1"/>
    <row r="1395" ht="33" customHeight="1"/>
    <row r="1396" ht="33" customHeight="1"/>
    <row r="1397" ht="13.9" customHeight="1"/>
    <row r="1408" ht="33" customHeight="1"/>
    <row r="1419" spans="2:7" ht="13.9" customHeight="1"/>
    <row r="1420" spans="2:7">
      <c r="B1420" s="103"/>
      <c r="C1420" s="11"/>
      <c r="D1420" s="11"/>
      <c r="E1420" s="168"/>
      <c r="F1420" s="11"/>
      <c r="G1420" s="11"/>
    </row>
    <row r="1424" spans="2:7" ht="22.35" customHeight="1"/>
    <row r="1425" ht="33" customHeight="1"/>
    <row r="1426" ht="33" customHeight="1"/>
    <row r="1427" ht="13.9" customHeight="1"/>
    <row r="1438" ht="33" customHeight="1"/>
    <row r="1449" spans="2:7" ht="15" customHeight="1"/>
    <row r="1450" spans="2:7">
      <c r="B1450" s="103"/>
      <c r="C1450" s="11"/>
      <c r="D1450" s="11"/>
      <c r="E1450" s="168"/>
      <c r="F1450" s="11"/>
      <c r="G1450" s="11"/>
    </row>
    <row r="1455" spans="2:7" ht="33" customHeight="1"/>
    <row r="1477" spans="2:7" ht="15" customHeight="1"/>
    <row r="1478" spans="2:7">
      <c r="B1478" s="103"/>
      <c r="C1478" s="11"/>
      <c r="D1478" s="11"/>
      <c r="E1478" s="168"/>
      <c r="F1478" s="11"/>
      <c r="G1478" s="11"/>
    </row>
    <row r="1482" spans="2:7" ht="22.35" customHeight="1"/>
    <row r="1483" spans="2:7" ht="22.35" customHeight="1"/>
    <row r="1484" spans="2:7" ht="33" customHeight="1"/>
    <row r="1485" spans="2:7" ht="13.9" customHeight="1"/>
    <row r="1496" ht="33" customHeight="1"/>
    <row r="1507" spans="2:7" ht="15" customHeight="1"/>
    <row r="1508" spans="2:7">
      <c r="B1508" s="103"/>
      <c r="C1508" s="11"/>
      <c r="D1508" s="11"/>
      <c r="E1508" s="168"/>
      <c r="F1508" s="11"/>
      <c r="G1508" s="11"/>
    </row>
    <row r="1512" spans="2:7" ht="22.35" customHeight="1"/>
    <row r="1513" spans="2:7" ht="22.35" customHeight="1"/>
    <row r="1514" spans="2:7" ht="33" customHeight="1"/>
    <row r="1515" spans="2:7" ht="13.9" customHeight="1"/>
    <row r="1526" ht="33" customHeight="1"/>
    <row r="1537" spans="2:7" ht="13.9" customHeight="1"/>
    <row r="1538" spans="2:7">
      <c r="B1538" s="103"/>
      <c r="C1538" s="11"/>
      <c r="D1538" s="11"/>
      <c r="E1538" s="168"/>
      <c r="F1538" s="11"/>
      <c r="G1538" s="11"/>
    </row>
    <row r="1542" spans="2:7" ht="22.35" customHeight="1"/>
    <row r="1543" spans="2:7" ht="22.35" customHeight="1"/>
    <row r="1544" spans="2:7" ht="33" customHeight="1"/>
    <row r="1545" spans="2:7" ht="13.9" customHeight="1"/>
    <row r="1556" spans="2:7" ht="33" customHeight="1"/>
    <row r="1567" spans="2:7" ht="13.9" customHeight="1"/>
    <row r="1568" spans="2:7">
      <c r="B1568" s="103"/>
      <c r="C1568" s="11"/>
      <c r="D1568" s="11"/>
      <c r="E1568" s="168"/>
      <c r="F1568" s="11"/>
      <c r="G1568" s="11"/>
    </row>
    <row r="1572" ht="22.35" customHeight="1"/>
    <row r="1573" ht="22.35" customHeight="1"/>
    <row r="1574" ht="33" customHeight="1"/>
    <row r="1575" ht="24.6" customHeight="1"/>
    <row r="1586" spans="2:7" ht="33" customHeight="1"/>
    <row r="1597" spans="2:7" ht="15" customHeight="1"/>
    <row r="1598" spans="2:7">
      <c r="B1598" s="103"/>
      <c r="C1598" s="11"/>
      <c r="D1598" s="11"/>
      <c r="E1598" s="168"/>
      <c r="F1598" s="11"/>
      <c r="G1598" s="11"/>
    </row>
    <row r="1602" ht="22.35" customHeight="1"/>
    <row r="1603" ht="32.65" customHeight="1"/>
    <row r="1604" ht="22.35" customHeight="1"/>
    <row r="1605" ht="13.9" customHeight="1"/>
    <row r="1616" ht="33" customHeight="1"/>
    <row r="1627" spans="2:7" ht="15" customHeight="1"/>
    <row r="1628" spans="2:7">
      <c r="B1628" s="103"/>
      <c r="C1628" s="11"/>
      <c r="D1628" s="11"/>
      <c r="E1628" s="168"/>
      <c r="F1628" s="11"/>
      <c r="G1628" s="11"/>
    </row>
    <row r="1634" ht="22.35" customHeight="1"/>
    <row r="1655" spans="2:7" ht="15" customHeight="1"/>
    <row r="1656" spans="2:7">
      <c r="B1656" s="103"/>
      <c r="C1656" s="11"/>
      <c r="D1656" s="11"/>
      <c r="E1656" s="168"/>
      <c r="F1656" s="11"/>
      <c r="G1656" s="11"/>
    </row>
    <row r="1662" spans="2:7" ht="22.35" customHeight="1"/>
    <row r="1683" spans="2:7" ht="15" customHeight="1"/>
    <row r="1684" spans="2:7">
      <c r="B1684" s="103"/>
      <c r="C1684" s="11"/>
      <c r="D1684" s="11"/>
      <c r="E1684" s="168"/>
      <c r="F1684" s="11"/>
      <c r="G1684" s="11"/>
    </row>
    <row r="1688" spans="2:7" ht="43.9" customHeight="1"/>
    <row r="1699" spans="2:7" ht="32.85" customHeight="1"/>
    <row r="1711" spans="2:7" ht="15" customHeight="1"/>
    <row r="1712" spans="2:7">
      <c r="B1712" s="103"/>
      <c r="C1712" s="11"/>
      <c r="D1712" s="11"/>
      <c r="E1712" s="168"/>
      <c r="F1712" s="11"/>
      <c r="G1712" s="11"/>
    </row>
    <row r="1717" ht="84.75" customHeight="1"/>
    <row r="1740" spans="2:7" ht="13.9" customHeight="1"/>
    <row r="1741" spans="2:7">
      <c r="B1741" s="103"/>
      <c r="C1741" s="11"/>
      <c r="D1741" s="11"/>
      <c r="E1741" s="168"/>
      <c r="F1741" s="11"/>
      <c r="G1741" s="11"/>
    </row>
    <row r="1745" ht="22.35" customHeight="1"/>
    <row r="1746" ht="33" customHeight="1"/>
    <row r="1747" ht="33" customHeight="1"/>
    <row r="1748" ht="13.9" customHeight="1"/>
    <row r="1759" ht="33" customHeight="1"/>
    <row r="1770" spans="2:7" ht="15" customHeight="1"/>
    <row r="1771" spans="2:7">
      <c r="B1771" s="103"/>
      <c r="C1771" s="11"/>
      <c r="D1771" s="11"/>
      <c r="E1771" s="168"/>
      <c r="F1771" s="11"/>
      <c r="G1771" s="11"/>
    </row>
    <row r="1775" spans="2:7" ht="22.35" customHeight="1"/>
    <row r="1776" spans="2:7" ht="22.35" customHeight="1"/>
    <row r="1777" ht="33" customHeight="1"/>
    <row r="1778" ht="13.9" customHeight="1"/>
    <row r="1789" ht="33" customHeight="1"/>
    <row r="1800" spans="2:7" ht="15" customHeight="1"/>
    <row r="1801" spans="2:7">
      <c r="B1801" s="103"/>
      <c r="C1801" s="11"/>
      <c r="D1801" s="11"/>
      <c r="E1801" s="168"/>
      <c r="F1801" s="11"/>
      <c r="G1801" s="11"/>
    </row>
    <row r="1805" spans="2:7" ht="22.35" customHeight="1"/>
    <row r="1806" spans="2:7" ht="48.4" customHeight="1"/>
    <row r="1807" spans="2:7" ht="33" customHeight="1"/>
    <row r="1808" spans="2:7" ht="13.9" customHeight="1"/>
    <row r="1819" ht="33" customHeight="1"/>
    <row r="1830" spans="2:7" ht="13.9" customHeight="1"/>
    <row r="1831" spans="2:7">
      <c r="B1831" s="103"/>
      <c r="C1831" s="11"/>
      <c r="D1831" s="11"/>
      <c r="E1831" s="168"/>
      <c r="F1831" s="11"/>
      <c r="G1831" s="11"/>
    </row>
    <row r="1835" spans="2:7" ht="22.35" customHeight="1"/>
    <row r="1836" spans="2:7" ht="22.35" customHeight="1"/>
    <row r="1837" spans="2:7" ht="33" customHeight="1"/>
    <row r="1838" spans="2:7" ht="13.9" customHeight="1"/>
    <row r="1842" ht="22.35" customHeight="1"/>
    <row r="1843" ht="22.35" customHeight="1"/>
    <row r="1844" ht="22.35" customHeight="1"/>
    <row r="1849" ht="33" customHeight="1"/>
    <row r="1859" spans="2:7" ht="13.9" customHeight="1"/>
    <row r="1860" spans="2:7">
      <c r="B1860" s="103"/>
      <c r="C1860" s="11"/>
      <c r="D1860" s="11"/>
      <c r="E1860" s="168"/>
      <c r="F1860" s="11"/>
      <c r="G1860" s="11"/>
    </row>
    <row r="1864" spans="2:7" ht="22.35" customHeight="1"/>
    <row r="1865" spans="2:7" ht="22.35" customHeight="1"/>
    <row r="1866" spans="2:7" ht="33" customHeight="1"/>
    <row r="1867" spans="2:7" ht="13.9" customHeight="1"/>
    <row r="1878" ht="33" customHeight="1"/>
    <row r="1889" spans="2:7" ht="13.9" customHeight="1"/>
    <row r="1890" spans="2:7">
      <c r="B1890" s="103"/>
      <c r="C1890" s="11"/>
      <c r="D1890" s="11"/>
      <c r="E1890" s="168"/>
      <c r="F1890" s="11"/>
      <c r="G1890" s="11"/>
    </row>
    <row r="1894" spans="2:7" ht="22.35" customHeight="1"/>
    <row r="1895" spans="2:7" ht="22.35" customHeight="1"/>
    <row r="1896" spans="2:7" ht="33" customHeight="1"/>
    <row r="1897" spans="2:7" ht="13.9" customHeight="1"/>
    <row r="1908" spans="2:7" ht="33" customHeight="1"/>
    <row r="1919" spans="2:7" ht="13.9" customHeight="1"/>
    <row r="1920" spans="2:7">
      <c r="B1920" s="103"/>
      <c r="C1920" s="11"/>
      <c r="D1920" s="11"/>
      <c r="E1920" s="168"/>
      <c r="F1920" s="11"/>
      <c r="G1920" s="11"/>
    </row>
    <row r="1924" ht="22.35" customHeight="1"/>
    <row r="1925" ht="22.35" customHeight="1"/>
    <row r="1926" ht="33" customHeight="1"/>
    <row r="1927" ht="24.6" customHeight="1"/>
    <row r="1938" spans="2:7" ht="33" customHeight="1"/>
    <row r="1949" spans="2:7" ht="13.9" customHeight="1"/>
    <row r="1950" spans="2:7">
      <c r="B1950" s="103"/>
      <c r="C1950" s="11"/>
      <c r="D1950" s="11"/>
      <c r="E1950" s="168"/>
      <c r="F1950" s="11"/>
      <c r="G1950" s="11"/>
    </row>
    <row r="1954" ht="22.35" customHeight="1"/>
    <row r="1955" ht="22.35" customHeight="1"/>
    <row r="1956" ht="33" customHeight="1"/>
    <row r="1957" ht="24.6" customHeight="1"/>
    <row r="1968" ht="33" customHeight="1"/>
  </sheetData>
  <mergeCells count="8">
    <mergeCell ref="A19:C19"/>
    <mergeCell ref="A24:C24"/>
    <mergeCell ref="A25:B25"/>
    <mergeCell ref="A1:G1"/>
    <mergeCell ref="B3:E3"/>
    <mergeCell ref="B4:E4"/>
    <mergeCell ref="A8:B8"/>
    <mergeCell ref="A18:C18"/>
  </mergeCells>
  <pageMargins left="0.7" right="0.7" top="0.75" bottom="0.75" header="0.511811023622047" footer="0.511811023622047"/>
  <pageSetup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J18"/>
  <sheetViews>
    <sheetView showGridLines="0" zoomScaleNormal="100" workbookViewId="0">
      <selection activeCell="C22" sqref="C22"/>
    </sheetView>
  </sheetViews>
  <sheetFormatPr baseColWidth="10" defaultColWidth="11.42578125" defaultRowHeight="15"/>
  <cols>
    <col min="1" max="1" width="3.28515625" style="169" customWidth="1"/>
    <col min="2" max="2" width="3.28515625" style="170" customWidth="1"/>
    <col min="3" max="3" width="48.5703125" style="170" customWidth="1"/>
    <col min="4" max="4" width="20" style="170" customWidth="1"/>
    <col min="5" max="6" width="18.5703125" style="170" customWidth="1"/>
    <col min="7" max="7" width="19.7109375" style="170" customWidth="1"/>
    <col min="8" max="8" width="23" style="170" customWidth="1"/>
    <col min="9" max="9" width="20.42578125" style="170" customWidth="1"/>
    <col min="10" max="10" width="3.7109375" style="170" customWidth="1"/>
    <col min="11" max="16384" width="11.42578125" style="169"/>
  </cols>
  <sheetData>
    <row r="2" spans="1:9">
      <c r="C2" s="362" t="s">
        <v>102</v>
      </c>
      <c r="D2" s="362"/>
      <c r="E2" s="362"/>
      <c r="F2" s="362"/>
      <c r="G2" s="362"/>
      <c r="H2" s="362"/>
      <c r="I2" s="362"/>
    </row>
    <row r="4" spans="1:9" ht="31.5">
      <c r="C4" s="171" t="s">
        <v>103</v>
      </c>
      <c r="D4" s="171" t="s">
        <v>8</v>
      </c>
      <c r="E4" s="171" t="s">
        <v>104</v>
      </c>
      <c r="F4" s="171" t="s">
        <v>105</v>
      </c>
      <c r="G4" s="171" t="s">
        <v>72</v>
      </c>
      <c r="H4" s="171" t="s">
        <v>106</v>
      </c>
      <c r="I4" s="171" t="s">
        <v>107</v>
      </c>
    </row>
    <row r="5" spans="1:9">
      <c r="A5" s="169">
        <v>1</v>
      </c>
      <c r="C5" s="172" t="e">
        <f>VLOOKUP($A5,'PPTO SINT'!$B$9:$R$35,2,FALSE())</f>
        <v>#N/A</v>
      </c>
      <c r="D5" s="173" t="e">
        <f>VLOOKUP($A5,'PPTO SINT'!$B$9:$R$35,11,FALSE())</f>
        <v>#N/A</v>
      </c>
      <c r="E5" s="173" t="e">
        <f>VLOOKUP($A5,'PPTO SINT'!$B$9:$R$35,13,FALSE())</f>
        <v>#N/A</v>
      </c>
      <c r="F5" s="173" t="e">
        <f>VLOOKUP($A5,'PPTO SINT'!$B$9:$R$35,15,FALSE())</f>
        <v>#N/A</v>
      </c>
      <c r="G5" s="173" t="e">
        <f>VLOOKUP($A5,'PPTO SINT'!$B$9:$R$35,17,FALSE())</f>
        <v>#N/A</v>
      </c>
      <c r="H5" s="173" t="e">
        <f>VLOOKUP($A5,'PPTO SINT'!$B$9:$R$35,18,FALSE())</f>
        <v>#N/A</v>
      </c>
      <c r="I5" s="174" t="e">
        <f t="shared" ref="I5:I10" si="0">SUM(D5:H5)</f>
        <v>#N/A</v>
      </c>
    </row>
    <row r="6" spans="1:9">
      <c r="A6" s="169">
        <v>2</v>
      </c>
      <c r="C6" s="172" t="str">
        <f>VLOOKUP($A6,'PPTO SINT'!$B$9:$R$35,2,FALSE())</f>
        <v xml:space="preserve">CUBIERTA </v>
      </c>
      <c r="D6" s="173">
        <f>VLOOKUP($A6,'PPTO SINT'!$B$9:$R$35,11,FALSE())</f>
        <v>0</v>
      </c>
      <c r="E6" s="173">
        <f>VLOOKUP($A6,'PPTO SINT'!$B$9:$R$35,13,FALSE())</f>
        <v>0</v>
      </c>
      <c r="F6" s="173">
        <f>VLOOKUP($A6,'PPTO SINT'!$B$9:$R$35,15,FALSE())</f>
        <v>0</v>
      </c>
      <c r="G6" s="173">
        <f>VLOOKUP($A6,'PPTO SINT'!$B$9:$R$35,17,FALSE())</f>
        <v>0</v>
      </c>
      <c r="H6" s="173" t="e">
        <f>VLOOKUP($A6,'PPTO SINT'!$B$9:$R$35,18,FALSE())</f>
        <v>#REF!</v>
      </c>
      <c r="I6" s="174" t="e">
        <f t="shared" si="0"/>
        <v>#REF!</v>
      </c>
    </row>
    <row r="7" spans="1:9">
      <c r="A7" s="169">
        <v>3</v>
      </c>
      <c r="C7" s="172" t="str">
        <f>VLOOKUP($A7,'PPTO SINT'!$B$9:$R$35,2,FALSE())</f>
        <v>ACABADOS</v>
      </c>
      <c r="D7" s="173">
        <f>VLOOKUP($A7,'PPTO SINT'!$B$9:$R$39,11,FALSE())</f>
        <v>0</v>
      </c>
      <c r="E7" s="173">
        <f>VLOOKUP($A7,'PPTO SINT'!$B$9:$R$39,13,FALSE())</f>
        <v>0</v>
      </c>
      <c r="F7" s="173">
        <f>VLOOKUP($A7,'PPTO SINT'!$B$9:$R$39,15,FALSE())</f>
        <v>0</v>
      </c>
      <c r="G7" s="173">
        <f>VLOOKUP($A7,'PPTO SINT'!$B$9:$R$39,17,FALSE())</f>
        <v>0</v>
      </c>
      <c r="H7" s="173" t="e">
        <f>VLOOKUP($A7,'PPTO SINT'!$B$9:$R$39,18,FALSE())</f>
        <v>#REF!</v>
      </c>
      <c r="I7" s="174" t="e">
        <f t="shared" si="0"/>
        <v>#REF!</v>
      </c>
    </row>
    <row r="8" spans="1:9">
      <c r="A8" s="169">
        <v>4</v>
      </c>
      <c r="C8" s="172" t="str">
        <f>VLOOKUP($A8,'PPTO SINT'!$B$9:$R$35,2,FALSE())</f>
        <v>ELÉCTRICO</v>
      </c>
      <c r="D8" s="173">
        <f>VLOOKUP($A8,'PPTO SINT'!$B$9:$R$39,11,FALSE())</f>
        <v>0</v>
      </c>
      <c r="E8" s="173">
        <f>VLOOKUP($A8,'PPTO SINT'!$B$9:$R$39,13,FALSE())</f>
        <v>0</v>
      </c>
      <c r="F8" s="173">
        <f>VLOOKUP($A8,'PPTO SINT'!$B$9:$R$39,15,FALSE())</f>
        <v>0</v>
      </c>
      <c r="G8" s="173">
        <f>VLOOKUP($A8,'PPTO SINT'!$B$9:$R$39,17,FALSE())</f>
        <v>0</v>
      </c>
      <c r="H8" s="173" t="e">
        <f>VLOOKUP($A8,'PPTO SINT'!$B$9:$R$39,18,FALSE())</f>
        <v>#REF!</v>
      </c>
      <c r="I8" s="174" t="e">
        <f t="shared" si="0"/>
        <v>#REF!</v>
      </c>
    </row>
    <row r="9" spans="1:9">
      <c r="A9" s="169">
        <v>5</v>
      </c>
      <c r="C9" s="172" t="str">
        <f>VLOOKUP($A9,'PPTO SINT'!$B$9:$R$35,2,FALSE())</f>
        <v>OTROS</v>
      </c>
      <c r="D9" s="173">
        <f>VLOOKUP($A9,'PPTO SINT'!$B$9:$R$39,11,FALSE())</f>
        <v>0</v>
      </c>
      <c r="E9" s="173">
        <f>VLOOKUP($A9,'PPTO SINT'!$B$9:$R$39,13,FALSE())</f>
        <v>0</v>
      </c>
      <c r="F9" s="173">
        <f>VLOOKUP($A9,'PPTO SINT'!$B$9:$R$39,15,FALSE())</f>
        <v>0</v>
      </c>
      <c r="G9" s="173">
        <f>VLOOKUP($A9,'PPTO SINT'!$B$9:$R$39,17,FALSE())</f>
        <v>0</v>
      </c>
      <c r="H9" s="173" t="e">
        <f>VLOOKUP($A9,'PPTO SINT'!$B$9:$R$39,18,FALSE())</f>
        <v>#REF!</v>
      </c>
      <c r="I9" s="174" t="e">
        <f t="shared" si="0"/>
        <v>#REF!</v>
      </c>
    </row>
    <row r="10" spans="1:9">
      <c r="A10" s="169">
        <v>6</v>
      </c>
      <c r="C10" s="172" t="e">
        <f>VLOOKUP($A10,'PPTO SINT'!$B$9:$R$35,2,FALSE())</f>
        <v>#N/A</v>
      </c>
      <c r="D10" s="173" t="e">
        <f>VLOOKUP($A10,'PPTO SINT'!$B$9:$R$39,11,FALSE())</f>
        <v>#N/A</v>
      </c>
      <c r="E10" s="173" t="e">
        <f>VLOOKUP($A10,'PPTO SINT'!$B$9:$R$39,13,FALSE())</f>
        <v>#N/A</v>
      </c>
      <c r="F10" s="173" t="e">
        <f>VLOOKUP($A10,'PPTO SINT'!$B$9:$R$39,15,FALSE())</f>
        <v>#N/A</v>
      </c>
      <c r="G10" s="173" t="e">
        <f>VLOOKUP($A10,'PPTO SINT'!$B$9:$R$39,17,FALSE())</f>
        <v>#N/A</v>
      </c>
      <c r="H10" s="173" t="e">
        <f>VLOOKUP($A10,'PPTO SINT'!$B$9:$R$39,18,FALSE())</f>
        <v>#N/A</v>
      </c>
      <c r="I10" s="174" t="e">
        <f t="shared" si="0"/>
        <v>#N/A</v>
      </c>
    </row>
    <row r="11" spans="1:9">
      <c r="C11" s="175"/>
    </row>
    <row r="12" spans="1:9">
      <c r="C12" s="176" t="s">
        <v>108</v>
      </c>
      <c r="D12" s="177" t="e">
        <f>SUM(D5:D11)</f>
        <v>#N/A</v>
      </c>
      <c r="E12" s="177" t="e">
        <f>SUM(E5:E11)</f>
        <v>#N/A</v>
      </c>
      <c r="F12" s="177" t="e">
        <f>SUM(F5:F11)</f>
        <v>#N/A</v>
      </c>
      <c r="G12" s="177" t="e">
        <f>SUM(G5:G11)</f>
        <v>#N/A</v>
      </c>
      <c r="H12" s="177" t="e">
        <f>SUM(H5:H11)</f>
        <v>#N/A</v>
      </c>
      <c r="I12" s="177" t="e">
        <f>SUM(D12:H12)</f>
        <v>#N/A</v>
      </c>
    </row>
    <row r="14" spans="1:9">
      <c r="H14" s="178" t="s">
        <v>109</v>
      </c>
      <c r="I14" s="179" t="e">
        <f>SUM(I12:I12)</f>
        <v>#N/A</v>
      </c>
    </row>
    <row r="16" spans="1:9">
      <c r="C16" s="21" t="s">
        <v>17</v>
      </c>
      <c r="D16" s="22"/>
      <c r="E16"/>
      <c r="F16"/>
    </row>
    <row r="17" spans="3:6">
      <c r="C17" s="23" t="s">
        <v>18</v>
      </c>
      <c r="D17" s="24"/>
      <c r="E17"/>
      <c r="F17"/>
    </row>
    <row r="18" spans="3:6">
      <c r="C18" s="23" t="s">
        <v>20</v>
      </c>
      <c r="D18" s="13"/>
      <c r="E18"/>
      <c r="F18"/>
    </row>
  </sheetData>
  <mergeCells count="1">
    <mergeCell ref="C2:I2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4787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PPTO SINT</vt:lpstr>
      <vt:lpstr>CRONOG CON FLUJO</vt:lpstr>
      <vt:lpstr>ANÁLISIS AIU </vt:lpstr>
      <vt:lpstr>APU</vt:lpstr>
      <vt:lpstr>APUS</vt:lpstr>
      <vt:lpstr>CADENA DE VALOR</vt:lpstr>
      <vt:lpstr>'ANÁLISIS AIU '!Área_de_impresión</vt:lpstr>
      <vt:lpstr>APUS!Área_de_impresión</vt:lpstr>
      <vt:lpstr>'CADENA DE VALOR'!Área_de_impresión</vt:lpstr>
      <vt:lpstr>'CRONOG CON FLUJO'!Área_de_impresión</vt:lpstr>
      <vt:lpstr>'PPTO SINT'!Área_de_impresión</vt:lpstr>
      <vt:lpstr>'ANÁLISIS AIU '!Print_Area_0</vt:lpstr>
      <vt:lpstr>'ANÁLISIS AIU '!Z_37740202_80EB_4916_B922_B7E4F26DAB4F_.wvu.PrintArea</vt:lpstr>
      <vt:lpstr>'ANÁLISIS AIU '!Z_37740202_80EB_4916_B922_B7E4F26DAB4F_.wvu.PrintTitles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Isabel Lancheros Gutierrez</dc:creator>
  <cp:lastModifiedBy>Luffi</cp:lastModifiedBy>
  <cp:revision>142</cp:revision>
  <cp:lastPrinted>2025-06-10T14:09:37Z</cp:lastPrinted>
  <dcterms:created xsi:type="dcterms:W3CDTF">2008-06-06T19:42:47Z</dcterms:created>
  <dcterms:modified xsi:type="dcterms:W3CDTF">2025-08-06T15:36:24Z</dcterms:modified>
  <dc:language>es-CO</dc:language>
</cp:coreProperties>
</file>