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robin\OneDrive\Documentos\Gerencia de Comunicaciones\2025\27. OPERADOR DE MEDIOS\ESTUDIOS PREVIOS Y DEMAS\CORRECIONES\"/>
    </mc:Choice>
  </mc:AlternateContent>
  <xr:revisionPtr revIDLastSave="0" documentId="13_ncr:1_{9A0B5515-E0AC-407C-94B8-5790A6F3184B}" xr6:coauthVersionLast="47" xr6:coauthVersionMax="47" xr10:uidLastSave="{00000000-0000-0000-0000-000000000000}"/>
  <bookViews>
    <workbookView xWindow="-120" yWindow="-120" windowWidth="29040" windowHeight="15720" xr2:uid="{C19F4354-058B-4187-AFF9-4F653D9AAA16}"/>
  </bookViews>
  <sheets>
    <sheet name="ANALISÍS" sheetId="1" r:id="rId1"/>
    <sheet name="INDICADORES FINANCIER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3" l="1"/>
  <c r="F19" i="3"/>
  <c r="F18" i="3"/>
  <c r="F17" i="3"/>
  <c r="F16" i="3"/>
  <c r="R29" i="3"/>
  <c r="Q29" i="3"/>
  <c r="Q28" i="3"/>
  <c r="R27" i="3"/>
  <c r="Q27" i="3"/>
  <c r="O29" i="3"/>
  <c r="P29" i="3"/>
  <c r="N29" i="3"/>
  <c r="O28" i="3"/>
  <c r="P28" i="3"/>
  <c r="R28" i="3"/>
  <c r="N28" i="3"/>
  <c r="E18" i="3"/>
  <c r="E19" i="3"/>
  <c r="E20" i="3"/>
  <c r="E16" i="3"/>
  <c r="J6" i="3"/>
  <c r="E17" i="3" s="1"/>
  <c r="J7" i="3"/>
  <c r="J8" i="3"/>
  <c r="J9" i="3"/>
  <c r="J5" i="3"/>
  <c r="I6" i="3"/>
  <c r="I7" i="3"/>
  <c r="I8" i="3"/>
  <c r="I9" i="3"/>
  <c r="I5" i="3"/>
  <c r="H9" i="3"/>
  <c r="H8" i="3"/>
  <c r="H7" i="3"/>
  <c r="H6" i="3"/>
  <c r="H5" i="3"/>
  <c r="D71" i="1"/>
  <c r="D73" i="1" s="1"/>
  <c r="D49" i="1"/>
  <c r="D47" i="1"/>
  <c r="D31" i="1"/>
  <c r="D33" i="1" s="1"/>
  <c r="D25" i="1"/>
  <c r="D23" i="1"/>
  <c r="D7" i="1"/>
  <c r="D9" i="1" s="1"/>
  <c r="D79" i="1" l="1"/>
  <c r="D81" i="1" l="1"/>
  <c r="G17" i="3"/>
  <c r="G18" i="3"/>
  <c r="G19" i="3"/>
  <c r="G20" i="3"/>
  <c r="G16" i="3"/>
  <c r="N27" i="3"/>
  <c r="P27" i="3"/>
  <c r="O27" i="3"/>
  <c r="D55" i="1" l="1"/>
  <c r="D57" i="1" s="1"/>
  <c r="D15" i="1"/>
  <c r="D17" i="1" s="1"/>
  <c r="D63" i="1"/>
  <c r="D65" i="1" s="1"/>
  <c r="D39" i="1"/>
  <c r="D41" i="1" s="1"/>
  <c r="D8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AUXILIARCONT-22</author>
  </authors>
  <commentList>
    <comment ref="B71" authorId="0" shapeId="0" xr:uid="{C8D85249-3250-4426-B379-1A5F19BEB92B}">
      <text>
        <r>
          <rPr>
            <b/>
            <sz val="9"/>
            <color indexed="81"/>
            <rFont val="Tahoma"/>
            <family val="2"/>
          </rPr>
          <t>AUXILIARCONT-22:</t>
        </r>
        <r>
          <rPr>
            <sz val="9"/>
            <color indexed="81"/>
            <rFont val="Tahoma"/>
            <family val="2"/>
          </rPr>
          <t xml:space="preserve">
ajustar redaccion no corresponde a la operación de medios </t>
        </r>
      </text>
    </comment>
  </commentList>
</comments>
</file>

<file path=xl/sharedStrings.xml><?xml version="1.0" encoding="utf-8"?>
<sst xmlns="http://schemas.openxmlformats.org/spreadsheetml/2006/main" count="150" uniqueCount="97">
  <si>
    <t xml:space="preserve">NOMBRE DEL MEDIO </t>
  </si>
  <si>
    <t>VALOR UNITARIO CUÑA 30'</t>
  </si>
  <si>
    <t>PROMEDIO VALOR UNITARIO CUÑA 30'</t>
  </si>
  <si>
    <t>CANTIDAD TOTAL</t>
  </si>
  <si>
    <t>SUBTOTAL</t>
  </si>
  <si>
    <t>VALOR UNITARIO PUBLICACIÓN</t>
  </si>
  <si>
    <t>PROMEDIO VALOR UNITARIO PUBLICACIÓN</t>
  </si>
  <si>
    <t xml:space="preserve">EL DIARIO </t>
  </si>
  <si>
    <t>VALOR UNITARIO COMERCIAL DE 20 A 30"</t>
  </si>
  <si>
    <t>EL KANAL</t>
  </si>
  <si>
    <t>CANAL INFO TV</t>
  </si>
  <si>
    <t>TELESANTIAGO</t>
  </si>
  <si>
    <t>PROMEDIO VALOR UNITARIO COMERCIAL DE 20 A 30"</t>
  </si>
  <si>
    <t>HECHOS BOYACA</t>
  </si>
  <si>
    <t>ENTERESE</t>
  </si>
  <si>
    <t xml:space="preserve">PRESUPUESTO CALCULADO </t>
  </si>
  <si>
    <t>ITEM</t>
  </si>
  <si>
    <t>ALCALDIA TUNJA</t>
  </si>
  <si>
    <t>PROMEDIO</t>
  </si>
  <si>
    <t>INDICE DE LIQUIDEZ</t>
  </si>
  <si>
    <t>INDICE DE ENDEUDAMIENTO</t>
  </si>
  <si>
    <t>RAZÓN DE COBERTURA DE INTERÉSES</t>
  </si>
  <si>
    <t>RENTABILIDAD DEL PATRIMONIO</t>
  </si>
  <si>
    <t>RENTABILIDAD DEL ACTIVO</t>
  </si>
  <si>
    <t>FACETAS BOYACA</t>
  </si>
  <si>
    <t>CUARTO PODER. COM</t>
  </si>
  <si>
    <t>SANTIAGO DE CALI DISTRITO ESPECIAL - SECRETARIA DE GOBIERNO</t>
  </si>
  <si>
    <t>ALCALDIA MUNICIPAL DE PUERTO SALGAR</t>
  </si>
  <si>
    <t>ALCALDIA MUNICIPAL DE VALLEDUPAR</t>
  </si>
  <si>
    <t>BRS LA SONORA 89.1 FM</t>
  </si>
  <si>
    <t>POSITIVA 101.1</t>
  </si>
  <si>
    <t xml:space="preserve">NOTICIERO BOYACÁ SIETE DÍAS </t>
  </si>
  <si>
    <t xml:space="preserve">NOTICIERO EL TRANSPORTE  </t>
  </si>
  <si>
    <t>NTC</t>
  </si>
  <si>
    <t>CRISTAL STEREO</t>
  </si>
  <si>
    <t>RADIO MILAGRO 98.6 FM</t>
  </si>
  <si>
    <t>VALOR UNITARIO OPERACIÓN DE MEDIOS</t>
  </si>
  <si>
    <t>PROMEDIO VALOR UNITARIO OPERACIÓN DE MEDIOS</t>
  </si>
  <si>
    <t>NOMBRE DE LA EMPRESA</t>
  </si>
  <si>
    <t xml:space="preserve">CITY ACRILICOS  </t>
  </si>
  <si>
    <t>CULTURA CHIBCHA</t>
  </si>
  <si>
    <t xml:space="preserve">ABRAHAM PUBLICIDAD INGENIERIA S.A.S  </t>
  </si>
  <si>
    <t xml:space="preserve">1A NOTICIAS </t>
  </si>
  <si>
    <t>NIT</t>
  </si>
  <si>
    <t xml:space="preserve">EMPRESA </t>
  </si>
  <si>
    <t>LIQUIDEZ</t>
  </si>
  <si>
    <t>ENDEUDAMIENTO</t>
  </si>
  <si>
    <t xml:space="preserve">COBERTURA INTERES </t>
  </si>
  <si>
    <t>ROA</t>
  </si>
  <si>
    <t>ROE</t>
  </si>
  <si>
    <t>FENIX MEDIA GROUP SAS</t>
  </si>
  <si>
    <t>DAVILA P &amp; M S.A.S.</t>
  </si>
  <si>
    <t>MERCADEO ESTRATEGICO S.A.S.</t>
  </si>
  <si>
    <t>METROVIA S.A.S</t>
  </si>
  <si>
    <t>INTERPUBLIC COLOMBIA S.A.S</t>
  </si>
  <si>
    <t>ZELVA ECOSISTEMA CREATIVO SAS</t>
  </si>
  <si>
    <t>WPP MEDIA MANAGEMENT COLOMBIA SAS</t>
  </si>
  <si>
    <t>MARKETMEDIOS COMUNICACIONES S.A.S</t>
  </si>
  <si>
    <t>E-MOTION GLOBAL S.A.S</t>
  </si>
  <si>
    <t>PROXIMITY COLOMBIA S.A.S.</t>
  </si>
  <si>
    <t>BRM S.A.S</t>
  </si>
  <si>
    <t>EFECTIMEDIOS S.A.S.</t>
  </si>
  <si>
    <t>OGILVY &amp; MATHER COLOMBIA S.A.S.</t>
  </si>
  <si>
    <t>SANCHO BBDO WORLDWIDE INC SAS</t>
  </si>
  <si>
    <t>MEDIAWISE SOLUTIONS SAS</t>
  </si>
  <si>
    <t>PHD COLOMBIA S A S</t>
  </si>
  <si>
    <t>HERCAS PUBLICIDAD EXTERIOR S.A.S.</t>
  </si>
  <si>
    <t>SECOP II</t>
  </si>
  <si>
    <t xml:space="preserve">ALCALDIA DE POPAYAN </t>
  </si>
  <si>
    <t xml:space="preserve">RUES </t>
  </si>
  <si>
    <t xml:space="preserve">INDICADOR </t>
  </si>
  <si>
    <t xml:space="preserve">PROMEDIO </t>
  </si>
  <si>
    <t>LA MORENITA</t>
  </si>
  <si>
    <t>RADIO UNO TUNJA
102.1 FM</t>
  </si>
  <si>
    <t>LA FM 93.1 FM</t>
  </si>
  <si>
    <t>NOMBRE DEL OPERADOR</t>
  </si>
  <si>
    <t xml:space="preserve">BUHO PRODUCCIONES </t>
  </si>
  <si>
    <t>TIEMPO Y ESPACIOS</t>
  </si>
  <si>
    <t xml:space="preserve">CORPORACIÓN SOCIAL Y PRODUCTIVA VENTURA </t>
  </si>
  <si>
    <t xml:space="preserve">OPERACIÓN DE MEDIOS  </t>
  </si>
  <si>
    <t xml:space="preserve">VALOR TOTAL MEDIOS+ESTRATEGIA DE COMUNICACIÓN+ OPERACIÓN DE MEDIOS  </t>
  </si>
  <si>
    <t xml:space="preserve">1. EMISORAS LOCALES PARRILLA GENERAL </t>
  </si>
  <si>
    <t xml:space="preserve">2. EMISORAS CON ALCANCE REGIONAL Y NACIONAL </t>
  </si>
  <si>
    <t xml:space="preserve">3. EMISORAS PROGRAMACIÓN ESPECIALIZADA </t>
  </si>
  <si>
    <t xml:space="preserve">4. MEDIO DIGITAL REDES SOCIALES </t>
  </si>
  <si>
    <t>5. MEDIO DIGITAL PÁGINA WEB</t>
  </si>
  <si>
    <t>6. MEDIO TELEVISIÓN LOCAL Y CON ALCANCE REGIONAL PARRILLA GENERAL</t>
  </si>
  <si>
    <t>7. MEDIO TELEVISIÓN LOCAL Y CON ALCANCE REGIONAL PARRILLA ESPECIALIZADA</t>
  </si>
  <si>
    <t>8. MEDIO PUBLICACIÓN EN PRENSA ESCRITA LOCAL Y/O CON ALCANCE REGIONAL.</t>
  </si>
  <si>
    <t>9. ESTRATEGIA DE COMUNICACIÓN “Cabina de Participación Ciudadana – Tu voz nos conecta”</t>
  </si>
  <si>
    <t>DESVIACION</t>
  </si>
  <si>
    <t>MEDIANA</t>
  </si>
  <si>
    <t>SECOP II - MEDIANA</t>
  </si>
  <si>
    <t xml:space="preserve"> PROMEDIO </t>
  </si>
  <si>
    <t>RUES - MEDIANA</t>
  </si>
  <si>
    <t>PROMEDIO VALOR UNITARIO ESTRATEGIA DE COMUNICACIÓN</t>
  </si>
  <si>
    <t>DESVIACIÓN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</si>
</sst>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.00"/>
  </numFmts>
  <fonts count="13" x14ac:knownFonts="1">
    <font>
      <sz val="11"/>
      <color theme="1"/>
      <name val="Aptos Narrow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Aptos Narrow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11"/>
      <color theme="1"/>
      <name val="Aptos Narrow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8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1" fillId="3" borderId="1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wrapText="1"/>
    </xf>
    <xf numFmtId="0" fontId="0" fillId="0" borderId="22" xfId="0" applyBorder="1"/>
    <xf numFmtId="0" fontId="0" fillId="0" borderId="22" xfId="0" applyBorder="1" applyAlignment="1">
      <alignment wrapText="1"/>
    </xf>
    <xf numFmtId="2" fontId="8" fillId="0" borderId="22" xfId="0" applyNumberFormat="1" applyFont="1" applyBorder="1"/>
    <xf numFmtId="0" fontId="0" fillId="0" borderId="0" xfId="0" applyAlignment="1">
      <alignment wrapText="1"/>
    </xf>
    <xf numFmtId="2" fontId="0" fillId="0" borderId="22" xfId="0" applyNumberFormat="1" applyBorder="1"/>
    <xf numFmtId="0" fontId="8" fillId="0" borderId="22" xfId="0" applyFont="1" applyBorder="1"/>
    <xf numFmtId="165" fontId="1" fillId="4" borderId="8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6" fontId="0" fillId="0" borderId="0" xfId="0" applyNumberFormat="1"/>
    <xf numFmtId="6" fontId="8" fillId="0" borderId="0" xfId="0" applyNumberFormat="1" applyFont="1"/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2" fontId="7" fillId="0" borderId="0" xfId="0" applyNumberFormat="1" applyFont="1" applyAlignment="1">
      <alignment horizontal="center" vertical="center"/>
    </xf>
    <xf numFmtId="0" fontId="8" fillId="0" borderId="22" xfId="1" applyNumberFormat="1" applyFont="1" applyBorder="1"/>
    <xf numFmtId="44" fontId="0" fillId="0" borderId="0" xfId="3" applyFont="1"/>
    <xf numFmtId="165" fontId="2" fillId="0" borderId="15" xfId="0" applyNumberFormat="1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14" xfId="0" applyNumberFormat="1" applyFont="1" applyFill="1" applyBorder="1" applyAlignment="1">
      <alignment horizontal="center" vertical="center" wrapText="1"/>
    </xf>
    <xf numFmtId="164" fontId="1" fillId="2" borderId="18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5" fontId="2" fillId="6" borderId="15" xfId="0" applyNumberFormat="1" applyFont="1" applyFill="1" applyBorder="1" applyAlignment="1">
      <alignment horizontal="center" vertical="center" wrapText="1"/>
    </xf>
    <xf numFmtId="165" fontId="2" fillId="6" borderId="17" xfId="0" applyNumberFormat="1" applyFont="1" applyFill="1" applyBorder="1" applyAlignment="1">
      <alignment horizontal="center" vertical="center" wrapText="1"/>
    </xf>
    <xf numFmtId="165" fontId="2" fillId="0" borderId="21" xfId="0" applyNumberFormat="1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5" fontId="1" fillId="7" borderId="3" xfId="0" applyNumberFormat="1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165" fontId="4" fillId="5" borderId="26" xfId="0" applyNumberFormat="1" applyFont="1" applyFill="1" applyBorder="1" applyAlignment="1">
      <alignment horizontal="center" vertical="center" wrapText="1"/>
    </xf>
    <xf numFmtId="165" fontId="4" fillId="5" borderId="29" xfId="0" applyNumberFormat="1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0" xfId="0" applyBorder="1"/>
    <xf numFmtId="165" fontId="2" fillId="0" borderId="0" xfId="0" applyNumberFormat="1" applyFont="1" applyBorder="1" applyAlignment="1">
      <alignment horizontal="center" vertical="center" wrapText="1"/>
    </xf>
    <xf numFmtId="9" fontId="0" fillId="0" borderId="0" xfId="0" applyNumberFormat="1" applyBorder="1"/>
  </cellXfs>
  <cellStyles count="4">
    <cellStyle name="Moneda" xfId="3" builtinId="4"/>
    <cellStyle name="Moneda 2" xfId="2" xr:uid="{7F719E85-8AD6-4A90-A3B4-F00273F19F55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67B98-01DF-4AC2-B66B-78848A82DCA6}">
  <dimension ref="B1:L83"/>
  <sheetViews>
    <sheetView tabSelected="1" zoomScale="79" zoomScaleNormal="100" workbookViewId="0">
      <selection activeCell="F48" sqref="F48"/>
    </sheetView>
  </sheetViews>
  <sheetFormatPr baseColWidth="10" defaultRowHeight="15" x14ac:dyDescent="0.25"/>
  <cols>
    <col min="2" max="2" width="22.5703125" customWidth="1"/>
    <col min="3" max="3" width="20" customWidth="1"/>
    <col min="4" max="4" width="23.7109375" customWidth="1"/>
    <col min="5" max="5" width="24.140625" customWidth="1"/>
    <col min="6" max="6" width="5.85546875" customWidth="1"/>
    <col min="7" max="7" width="35.42578125" customWidth="1"/>
    <col min="8" max="8" width="17.85546875" customWidth="1"/>
    <col min="10" max="10" width="20.5703125" customWidth="1"/>
  </cols>
  <sheetData>
    <row r="1" spans="2:7" ht="15.75" thickBot="1" x14ac:dyDescent="0.3">
      <c r="B1" s="48" t="s">
        <v>15</v>
      </c>
      <c r="C1" s="49"/>
      <c r="D1" s="50"/>
    </row>
    <row r="2" spans="2:7" ht="15.75" thickBot="1" x14ac:dyDescent="0.3">
      <c r="B2" s="51" t="s">
        <v>81</v>
      </c>
      <c r="C2" s="41"/>
      <c r="D2" s="52"/>
    </row>
    <row r="3" spans="2:7" ht="15.75" thickBot="1" x14ac:dyDescent="0.3">
      <c r="B3" s="5" t="s">
        <v>0</v>
      </c>
      <c r="C3" s="43" t="s">
        <v>1</v>
      </c>
      <c r="D3" s="44"/>
    </row>
    <row r="4" spans="2:7" ht="15.75" thickBot="1" x14ac:dyDescent="0.3">
      <c r="B4" s="6" t="s">
        <v>35</v>
      </c>
      <c r="C4" s="33">
        <v>30000</v>
      </c>
      <c r="D4" s="34"/>
      <c r="E4" s="19"/>
      <c r="F4" s="20"/>
      <c r="G4" s="20"/>
    </row>
    <row r="5" spans="2:7" ht="15.75" thickBot="1" x14ac:dyDescent="0.3">
      <c r="B5" s="6" t="s">
        <v>34</v>
      </c>
      <c r="C5" s="33">
        <v>19500</v>
      </c>
      <c r="D5" s="34"/>
      <c r="E5" s="19"/>
      <c r="F5" s="20"/>
      <c r="G5" s="20"/>
    </row>
    <row r="6" spans="2:7" ht="15.75" thickBot="1" x14ac:dyDescent="0.3">
      <c r="B6" s="6" t="s">
        <v>30</v>
      </c>
      <c r="C6" s="59">
        <v>13500</v>
      </c>
      <c r="D6" s="60"/>
      <c r="E6" s="19"/>
      <c r="F6" s="20"/>
      <c r="G6" s="21"/>
    </row>
    <row r="7" spans="2:7" ht="15.75" thickBot="1" x14ac:dyDescent="0.3">
      <c r="B7" s="53" t="s">
        <v>2</v>
      </c>
      <c r="C7" s="39"/>
      <c r="D7" s="2">
        <f>ROUND(AVERAGE(C4:D6),2)</f>
        <v>21000</v>
      </c>
    </row>
    <row r="8" spans="2:7" ht="15.75" thickBot="1" x14ac:dyDescent="0.3">
      <c r="B8" s="54" t="s">
        <v>3</v>
      </c>
      <c r="C8" s="41"/>
      <c r="D8" s="18">
        <v>3000</v>
      </c>
      <c r="G8" s="22"/>
    </row>
    <row r="9" spans="2:7" ht="15.75" thickBot="1" x14ac:dyDescent="0.3">
      <c r="B9" s="55" t="s">
        <v>4</v>
      </c>
      <c r="C9" s="56"/>
      <c r="D9" s="17">
        <f>ROUND(D7*D8,2)</f>
        <v>63000000</v>
      </c>
    </row>
    <row r="10" spans="2:7" ht="15.75" thickBot="1" x14ac:dyDescent="0.3">
      <c r="B10" s="57" t="s">
        <v>82</v>
      </c>
      <c r="C10" s="39"/>
      <c r="D10" s="58"/>
      <c r="G10" s="32"/>
    </row>
    <row r="11" spans="2:7" ht="15.75" thickBot="1" x14ac:dyDescent="0.3">
      <c r="B11" s="1" t="s">
        <v>0</v>
      </c>
      <c r="C11" s="43" t="s">
        <v>1</v>
      </c>
      <c r="D11" s="44"/>
      <c r="G11" s="32"/>
    </row>
    <row r="12" spans="2:7" ht="15.75" thickBot="1" x14ac:dyDescent="0.3">
      <c r="B12" s="8" t="s">
        <v>29</v>
      </c>
      <c r="C12" s="33">
        <v>21000</v>
      </c>
      <c r="D12" s="34"/>
      <c r="E12" s="19"/>
      <c r="G12" s="32"/>
    </row>
    <row r="13" spans="2:7" ht="15.75" thickBot="1" x14ac:dyDescent="0.3">
      <c r="B13" s="8" t="s">
        <v>74</v>
      </c>
      <c r="C13" s="33">
        <v>23800</v>
      </c>
      <c r="D13" s="34"/>
      <c r="G13" s="32"/>
    </row>
    <row r="14" spans="2:7" ht="26.25" thickBot="1" x14ac:dyDescent="0.3">
      <c r="B14" s="8" t="s">
        <v>73</v>
      </c>
      <c r="C14" s="33">
        <v>45220</v>
      </c>
      <c r="D14" s="34"/>
      <c r="G14" s="32"/>
    </row>
    <row r="15" spans="2:7" ht="15.75" thickBot="1" x14ac:dyDescent="0.3">
      <c r="B15" s="38" t="s">
        <v>2</v>
      </c>
      <c r="C15" s="39"/>
      <c r="D15" s="4">
        <f>ROUND(AVERAGE(C12:D14),2)</f>
        <v>30006.67</v>
      </c>
      <c r="G15" s="32"/>
    </row>
    <row r="16" spans="2:7" ht="15.75" thickBot="1" x14ac:dyDescent="0.3">
      <c r="B16" s="40" t="s">
        <v>3</v>
      </c>
      <c r="C16" s="41"/>
      <c r="D16" s="3">
        <v>2800</v>
      </c>
      <c r="G16" s="32"/>
    </row>
    <row r="17" spans="2:7" ht="15.75" thickBot="1" x14ac:dyDescent="0.3">
      <c r="B17" s="42" t="s">
        <v>4</v>
      </c>
      <c r="C17" s="41"/>
      <c r="D17" s="17">
        <f>ROUND(D15*D16,2)</f>
        <v>84018676</v>
      </c>
      <c r="G17" s="32"/>
    </row>
    <row r="18" spans="2:7" ht="15.75" thickBot="1" x14ac:dyDescent="0.3">
      <c r="B18" s="45" t="s">
        <v>83</v>
      </c>
      <c r="C18" s="46"/>
      <c r="D18" s="47"/>
      <c r="G18" s="32"/>
    </row>
    <row r="19" spans="2:7" ht="15.75" thickBot="1" x14ac:dyDescent="0.3">
      <c r="B19" s="1" t="s">
        <v>0</v>
      </c>
      <c r="C19" s="43" t="s">
        <v>1</v>
      </c>
      <c r="D19" s="44"/>
      <c r="G19" s="32"/>
    </row>
    <row r="20" spans="2:7" ht="15.75" thickBot="1" x14ac:dyDescent="0.3">
      <c r="B20" s="7" t="s">
        <v>30</v>
      </c>
      <c r="C20" s="33">
        <v>16500</v>
      </c>
      <c r="D20" s="34"/>
      <c r="E20" s="19"/>
      <c r="G20" s="32"/>
    </row>
    <row r="21" spans="2:7" ht="26.25" thickBot="1" x14ac:dyDescent="0.3">
      <c r="B21" s="7" t="s">
        <v>31</v>
      </c>
      <c r="C21" s="33">
        <v>30000</v>
      </c>
      <c r="D21" s="34"/>
      <c r="E21" s="19"/>
    </row>
    <row r="22" spans="2:7" ht="26.25" thickBot="1" x14ac:dyDescent="0.3">
      <c r="B22" s="7" t="s">
        <v>32</v>
      </c>
      <c r="C22" s="33">
        <v>40000</v>
      </c>
      <c r="D22" s="34"/>
      <c r="E22" s="19"/>
    </row>
    <row r="23" spans="2:7" ht="25.5" customHeight="1" thickBot="1" x14ac:dyDescent="0.3">
      <c r="B23" s="38" t="s">
        <v>2</v>
      </c>
      <c r="C23" s="39"/>
      <c r="D23" s="4">
        <f>ROUND(AVERAGE(C20:D22),2)</f>
        <v>28833.33</v>
      </c>
    </row>
    <row r="24" spans="2:7" ht="15.75" thickBot="1" x14ac:dyDescent="0.3">
      <c r="B24" s="40" t="s">
        <v>3</v>
      </c>
      <c r="C24" s="41"/>
      <c r="D24" s="3">
        <v>500</v>
      </c>
    </row>
    <row r="25" spans="2:7" ht="15.75" thickBot="1" x14ac:dyDescent="0.3">
      <c r="B25" s="42" t="s">
        <v>4</v>
      </c>
      <c r="C25" s="41"/>
      <c r="D25" s="17">
        <f>ROUND(D23*D24,2)</f>
        <v>14416665</v>
      </c>
    </row>
    <row r="26" spans="2:7" ht="15.75" thickBot="1" x14ac:dyDescent="0.3">
      <c r="B26" s="45" t="s">
        <v>84</v>
      </c>
      <c r="C26" s="46"/>
      <c r="D26" s="47"/>
    </row>
    <row r="27" spans="2:7" ht="27" customHeight="1" thickBot="1" x14ac:dyDescent="0.3">
      <c r="B27" s="1" t="s">
        <v>0</v>
      </c>
      <c r="C27" s="43" t="s">
        <v>5</v>
      </c>
      <c r="D27" s="44"/>
    </row>
    <row r="28" spans="2:7" ht="15.75" thickBot="1" x14ac:dyDescent="0.3">
      <c r="B28" s="9" t="s">
        <v>33</v>
      </c>
      <c r="C28" s="33">
        <v>100000</v>
      </c>
      <c r="D28" s="34"/>
      <c r="E28" s="19"/>
    </row>
    <row r="29" spans="2:7" ht="15.75" thickBot="1" x14ac:dyDescent="0.3">
      <c r="B29" s="9" t="s">
        <v>42</v>
      </c>
      <c r="C29" s="33">
        <v>100000</v>
      </c>
      <c r="D29" s="34"/>
      <c r="E29" s="19"/>
    </row>
    <row r="30" spans="2:7" ht="15.75" thickBot="1" x14ac:dyDescent="0.3">
      <c r="B30" s="9" t="s">
        <v>7</v>
      </c>
      <c r="C30" s="33">
        <v>150000</v>
      </c>
      <c r="D30" s="34"/>
      <c r="E30" s="19"/>
    </row>
    <row r="31" spans="2:7" ht="31.9" customHeight="1" thickBot="1" x14ac:dyDescent="0.3">
      <c r="B31" s="38" t="s">
        <v>6</v>
      </c>
      <c r="C31" s="39"/>
      <c r="D31" s="4">
        <f>ROUND(AVERAGE(C28:D30),2)</f>
        <v>116666.67</v>
      </c>
    </row>
    <row r="32" spans="2:7" ht="15.75" thickBot="1" x14ac:dyDescent="0.3">
      <c r="B32" s="40" t="s">
        <v>3</v>
      </c>
      <c r="C32" s="41"/>
      <c r="D32" s="3">
        <v>200</v>
      </c>
    </row>
    <row r="33" spans="2:12" ht="15.75" thickBot="1" x14ac:dyDescent="0.3">
      <c r="B33" s="42" t="s">
        <v>4</v>
      </c>
      <c r="C33" s="41"/>
      <c r="D33" s="17">
        <f>ROUND(D31*D32,2)</f>
        <v>23333334</v>
      </c>
    </row>
    <row r="34" spans="2:12" ht="15" customHeight="1" thickBot="1" x14ac:dyDescent="0.3">
      <c r="B34" s="45" t="s">
        <v>85</v>
      </c>
      <c r="C34" s="46"/>
      <c r="D34" s="47"/>
    </row>
    <row r="35" spans="2:12" ht="27" customHeight="1" thickBot="1" x14ac:dyDescent="0.3">
      <c r="B35" s="1" t="s">
        <v>0</v>
      </c>
      <c r="C35" s="43" t="s">
        <v>5</v>
      </c>
      <c r="D35" s="44"/>
    </row>
    <row r="36" spans="2:12" ht="15.75" thickBot="1" x14ac:dyDescent="0.3">
      <c r="B36" s="7" t="s">
        <v>24</v>
      </c>
      <c r="C36" s="33">
        <v>120000</v>
      </c>
      <c r="D36" s="34"/>
    </row>
    <row r="37" spans="2:12" ht="15.75" thickBot="1" x14ac:dyDescent="0.3">
      <c r="B37" s="7" t="s">
        <v>72</v>
      </c>
      <c r="C37" s="33">
        <v>210000</v>
      </c>
      <c r="D37" s="34"/>
      <c r="E37" s="19"/>
    </row>
    <row r="38" spans="2:12" ht="15.75" thickBot="1" x14ac:dyDescent="0.3">
      <c r="B38" s="7" t="s">
        <v>7</v>
      </c>
      <c r="C38" s="33">
        <v>250000</v>
      </c>
      <c r="D38" s="34"/>
      <c r="E38" s="19"/>
    </row>
    <row r="39" spans="2:12" ht="44.45" customHeight="1" thickBot="1" x14ac:dyDescent="0.3">
      <c r="B39" s="38" t="s">
        <v>6</v>
      </c>
      <c r="C39" s="39"/>
      <c r="D39" s="4">
        <f>ROUND(AVERAGE(C36:D38),2)</f>
        <v>193333.33</v>
      </c>
    </row>
    <row r="40" spans="2:12" ht="15.75" thickBot="1" x14ac:dyDescent="0.3">
      <c r="B40" s="40" t="s">
        <v>3</v>
      </c>
      <c r="C40" s="41"/>
      <c r="D40" s="3">
        <v>100</v>
      </c>
    </row>
    <row r="41" spans="2:12" ht="15.75" thickBot="1" x14ac:dyDescent="0.3">
      <c r="B41" s="42" t="s">
        <v>4</v>
      </c>
      <c r="C41" s="41"/>
      <c r="D41" s="17">
        <f>ROUND(D39*D40,2)</f>
        <v>19333333</v>
      </c>
      <c r="K41" s="81"/>
      <c r="L41" s="81"/>
    </row>
    <row r="42" spans="2:12" ht="26.45" customHeight="1" thickBot="1" x14ac:dyDescent="0.3">
      <c r="B42" s="35" t="s">
        <v>86</v>
      </c>
      <c r="C42" s="36"/>
      <c r="D42" s="37"/>
      <c r="K42" s="81"/>
      <c r="L42" s="81"/>
    </row>
    <row r="43" spans="2:12" ht="27" customHeight="1" thickBot="1" x14ac:dyDescent="0.3">
      <c r="B43" s="1" t="s">
        <v>0</v>
      </c>
      <c r="C43" s="43" t="s">
        <v>8</v>
      </c>
      <c r="D43" s="44"/>
      <c r="K43" s="82"/>
      <c r="L43" s="82"/>
    </row>
    <row r="44" spans="2:12" ht="15.75" thickBot="1" x14ac:dyDescent="0.3">
      <c r="B44" s="8" t="s">
        <v>9</v>
      </c>
      <c r="C44" s="61">
        <v>45000</v>
      </c>
      <c r="D44" s="34"/>
      <c r="E44" s="19"/>
      <c r="K44" s="81"/>
      <c r="L44" s="81"/>
    </row>
    <row r="45" spans="2:12" ht="15.75" thickBot="1" x14ac:dyDescent="0.3">
      <c r="B45" s="8" t="s">
        <v>10</v>
      </c>
      <c r="C45" s="61">
        <v>30000</v>
      </c>
      <c r="D45" s="34"/>
      <c r="E45" s="19"/>
      <c r="K45" s="83"/>
      <c r="L45" s="81"/>
    </row>
    <row r="46" spans="2:12" ht="15.75" thickBot="1" x14ac:dyDescent="0.3">
      <c r="B46" s="8" t="s">
        <v>11</v>
      </c>
      <c r="C46" s="61">
        <v>47600</v>
      </c>
      <c r="D46" s="34"/>
      <c r="K46" s="81"/>
      <c r="L46" s="81"/>
    </row>
    <row r="47" spans="2:12" ht="26.45" customHeight="1" thickBot="1" x14ac:dyDescent="0.3">
      <c r="B47" s="38" t="s">
        <v>12</v>
      </c>
      <c r="C47" s="39"/>
      <c r="D47" s="4">
        <f>ROUND(AVERAGE(C44:D46),2)</f>
        <v>40866.67</v>
      </c>
      <c r="K47" s="22"/>
    </row>
    <row r="48" spans="2:12" ht="15.75" thickBot="1" x14ac:dyDescent="0.3">
      <c r="B48" s="40" t="s">
        <v>3</v>
      </c>
      <c r="C48" s="41"/>
      <c r="D48" s="3">
        <v>120</v>
      </c>
    </row>
    <row r="49" spans="2:11" ht="15.75" thickBot="1" x14ac:dyDescent="0.3">
      <c r="B49" s="42" t="s">
        <v>4</v>
      </c>
      <c r="C49" s="41"/>
      <c r="D49" s="17">
        <f>ROUND(D47*D48,2)</f>
        <v>4904000.4000000004</v>
      </c>
      <c r="K49" s="22"/>
    </row>
    <row r="50" spans="2:11" ht="28.9" customHeight="1" thickBot="1" x14ac:dyDescent="0.3">
      <c r="B50" s="35" t="s">
        <v>87</v>
      </c>
      <c r="C50" s="36"/>
      <c r="D50" s="37"/>
      <c r="J50" s="25"/>
    </row>
    <row r="51" spans="2:11" ht="27" customHeight="1" thickBot="1" x14ac:dyDescent="0.3">
      <c r="B51" s="1" t="s">
        <v>0</v>
      </c>
      <c r="C51" s="43" t="s">
        <v>8</v>
      </c>
      <c r="D51" s="44"/>
      <c r="J51" s="24"/>
    </row>
    <row r="52" spans="2:11" ht="15.75" thickBot="1" x14ac:dyDescent="0.3">
      <c r="B52" s="7" t="s">
        <v>9</v>
      </c>
      <c r="C52" s="33">
        <v>45000</v>
      </c>
      <c r="D52" s="34"/>
      <c r="E52" s="19"/>
      <c r="J52" s="24"/>
    </row>
    <row r="53" spans="2:11" ht="15.75" thickBot="1" x14ac:dyDescent="0.3">
      <c r="B53" s="7" t="s">
        <v>10</v>
      </c>
      <c r="C53" s="33">
        <v>60000</v>
      </c>
      <c r="D53" s="34"/>
      <c r="E53" s="19"/>
    </row>
    <row r="54" spans="2:11" ht="15.75" thickBot="1" x14ac:dyDescent="0.3">
      <c r="B54" s="7" t="s">
        <v>11</v>
      </c>
      <c r="C54" s="33">
        <v>55000</v>
      </c>
      <c r="D54" s="34"/>
      <c r="H54" s="22"/>
    </row>
    <row r="55" spans="2:11" ht="26.45" customHeight="1" thickBot="1" x14ac:dyDescent="0.3">
      <c r="B55" s="38" t="s">
        <v>12</v>
      </c>
      <c r="C55" s="39"/>
      <c r="D55" s="4">
        <f>ROUND(AVERAGE(C52:D54),2)</f>
        <v>53333.33</v>
      </c>
    </row>
    <row r="56" spans="2:11" ht="15.75" thickBot="1" x14ac:dyDescent="0.3">
      <c r="B56" s="40" t="s">
        <v>3</v>
      </c>
      <c r="C56" s="41"/>
      <c r="D56" s="3">
        <v>60</v>
      </c>
    </row>
    <row r="57" spans="2:11" ht="15.75" thickBot="1" x14ac:dyDescent="0.3">
      <c r="B57" s="42" t="s">
        <v>4</v>
      </c>
      <c r="C57" s="41"/>
      <c r="D57" s="17">
        <f>ROUND(D55*D56,2)</f>
        <v>3199999.8</v>
      </c>
    </row>
    <row r="58" spans="2:11" ht="29.25" customHeight="1" thickBot="1" x14ac:dyDescent="0.3">
      <c r="B58" s="35" t="s">
        <v>88</v>
      </c>
      <c r="C58" s="36"/>
      <c r="D58" s="37"/>
      <c r="H58" s="22"/>
    </row>
    <row r="59" spans="2:11" ht="27" customHeight="1" thickBot="1" x14ac:dyDescent="0.3">
      <c r="B59" s="1" t="s">
        <v>0</v>
      </c>
      <c r="C59" s="43" t="s">
        <v>5</v>
      </c>
      <c r="D59" s="44"/>
      <c r="H59" s="22"/>
    </row>
    <row r="60" spans="2:11" ht="15.75" thickBot="1" x14ac:dyDescent="0.3">
      <c r="B60" s="7" t="s">
        <v>13</v>
      </c>
      <c r="C60" s="33">
        <v>1800000</v>
      </c>
      <c r="D60" s="34"/>
      <c r="E60" s="19"/>
      <c r="H60" s="22"/>
    </row>
    <row r="61" spans="2:11" ht="15.75" thickBot="1" x14ac:dyDescent="0.3">
      <c r="B61" s="7" t="s">
        <v>25</v>
      </c>
      <c r="C61" s="33">
        <v>2500000</v>
      </c>
      <c r="D61" s="34"/>
      <c r="E61" s="19"/>
    </row>
    <row r="62" spans="2:11" ht="15.75" thickBot="1" x14ac:dyDescent="0.3">
      <c r="B62" s="7" t="s">
        <v>14</v>
      </c>
      <c r="C62" s="33">
        <v>1033600</v>
      </c>
      <c r="D62" s="34"/>
      <c r="E62" s="19"/>
    </row>
    <row r="63" spans="2:11" ht="23.25" customHeight="1" thickBot="1" x14ac:dyDescent="0.3">
      <c r="B63" s="38" t="s">
        <v>6</v>
      </c>
      <c r="C63" s="39"/>
      <c r="D63" s="4">
        <f>ROUND(AVERAGE(C60:D62),2)</f>
        <v>1777866.67</v>
      </c>
    </row>
    <row r="64" spans="2:11" ht="15.75" thickBot="1" x14ac:dyDescent="0.3">
      <c r="B64" s="40" t="s">
        <v>3</v>
      </c>
      <c r="C64" s="41"/>
      <c r="D64" s="3">
        <v>5</v>
      </c>
    </row>
    <row r="65" spans="2:8" ht="15.75" thickBot="1" x14ac:dyDescent="0.3">
      <c r="B65" s="42" t="s">
        <v>4</v>
      </c>
      <c r="C65" s="41"/>
      <c r="D65" s="17">
        <f>ROUND(D63*D64,2)</f>
        <v>8889333.3499999996</v>
      </c>
    </row>
    <row r="66" spans="2:8" ht="24.75" customHeight="1" thickBot="1" x14ac:dyDescent="0.3">
      <c r="B66" s="65" t="s">
        <v>89</v>
      </c>
      <c r="C66" s="66"/>
      <c r="D66" s="67"/>
    </row>
    <row r="67" spans="2:8" ht="28.5" customHeight="1" thickBot="1" x14ac:dyDescent="0.3">
      <c r="B67" s="1" t="s">
        <v>38</v>
      </c>
      <c r="C67" s="43" t="s">
        <v>36</v>
      </c>
      <c r="D67" s="44"/>
    </row>
    <row r="68" spans="2:8" ht="15.75" thickBot="1" x14ac:dyDescent="0.3">
      <c r="B68" s="7" t="s">
        <v>39</v>
      </c>
      <c r="C68" s="33">
        <v>22500000</v>
      </c>
      <c r="D68" s="34"/>
      <c r="E68" s="19"/>
    </row>
    <row r="69" spans="2:8" ht="15.75" thickBot="1" x14ac:dyDescent="0.3">
      <c r="B69" s="7" t="s">
        <v>40</v>
      </c>
      <c r="C69" s="33">
        <v>21220000</v>
      </c>
      <c r="D69" s="34"/>
      <c r="E69" s="19"/>
    </row>
    <row r="70" spans="2:8" ht="26.25" thickBot="1" x14ac:dyDescent="0.3">
      <c r="B70" s="7" t="s">
        <v>41</v>
      </c>
      <c r="C70" s="33">
        <v>23500000</v>
      </c>
      <c r="D70" s="34"/>
      <c r="E70" s="19"/>
      <c r="H70" s="22"/>
    </row>
    <row r="71" spans="2:8" ht="26.25" customHeight="1" thickBot="1" x14ac:dyDescent="0.3">
      <c r="B71" s="63" t="s">
        <v>95</v>
      </c>
      <c r="C71" s="64"/>
      <c r="D71" s="4">
        <f>ROUND(AVERAGE(C68:D70),2)</f>
        <v>22406666.670000002</v>
      </c>
    </row>
    <row r="72" spans="2:8" ht="15.75" thickBot="1" x14ac:dyDescent="0.3">
      <c r="B72" s="40" t="s">
        <v>3</v>
      </c>
      <c r="C72" s="41"/>
      <c r="D72" s="3">
        <v>1</v>
      </c>
    </row>
    <row r="73" spans="2:8" ht="15.75" thickBot="1" x14ac:dyDescent="0.3">
      <c r="B73" s="42" t="s">
        <v>4</v>
      </c>
      <c r="C73" s="62"/>
      <c r="D73" s="17">
        <f>ROUND(D71*D72,2)</f>
        <v>22406666.670000002</v>
      </c>
    </row>
    <row r="74" spans="2:8" ht="15.75" thickBot="1" x14ac:dyDescent="0.3">
      <c r="B74" s="65" t="s">
        <v>79</v>
      </c>
      <c r="C74" s="66"/>
      <c r="D74" s="67"/>
    </row>
    <row r="75" spans="2:8" ht="26.25" thickBot="1" x14ac:dyDescent="0.3">
      <c r="B75" s="1" t="s">
        <v>75</v>
      </c>
      <c r="C75" s="43" t="s">
        <v>36</v>
      </c>
      <c r="D75" s="44"/>
    </row>
    <row r="76" spans="2:8" ht="15.75" thickBot="1" x14ac:dyDescent="0.3">
      <c r="B76" s="7" t="s">
        <v>76</v>
      </c>
      <c r="C76" s="33">
        <v>49980000</v>
      </c>
      <c r="D76" s="34"/>
    </row>
    <row r="77" spans="2:8" ht="15.75" thickBot="1" x14ac:dyDescent="0.3">
      <c r="B77" s="7" t="s">
        <v>77</v>
      </c>
      <c r="C77" s="33">
        <v>49500000</v>
      </c>
      <c r="D77" s="34"/>
    </row>
    <row r="78" spans="2:8" ht="26.25" thickBot="1" x14ac:dyDescent="0.3">
      <c r="B78" s="7" t="s">
        <v>78</v>
      </c>
      <c r="C78" s="33">
        <v>70000000</v>
      </c>
      <c r="D78" s="34"/>
      <c r="H78" s="22"/>
    </row>
    <row r="79" spans="2:8" ht="23.25" customHeight="1" thickBot="1" x14ac:dyDescent="0.3">
      <c r="B79" s="38" t="s">
        <v>37</v>
      </c>
      <c r="C79" s="39"/>
      <c r="D79" s="4">
        <f>ROUND(AVERAGE(C76:D78),2)</f>
        <v>56493333.329999998</v>
      </c>
    </row>
    <row r="80" spans="2:8" ht="15.75" thickBot="1" x14ac:dyDescent="0.3">
      <c r="B80" s="40" t="s">
        <v>3</v>
      </c>
      <c r="C80" s="41"/>
      <c r="D80" s="3">
        <v>1</v>
      </c>
    </row>
    <row r="81" spans="2:4" ht="15.75" thickBot="1" x14ac:dyDescent="0.3">
      <c r="B81" s="70" t="s">
        <v>4</v>
      </c>
      <c r="C81" s="71"/>
      <c r="D81" s="17">
        <f>ROUND(D79*D80,2)</f>
        <v>56493333.329999998</v>
      </c>
    </row>
    <row r="82" spans="2:4" x14ac:dyDescent="0.25">
      <c r="B82" s="72" t="s">
        <v>80</v>
      </c>
      <c r="C82" s="73"/>
      <c r="D82" s="68">
        <f>ROUND(SUM(D81,D73,D65,D57,D49,D41,D33,D25,D17,D9),2)</f>
        <v>299995341.55000001</v>
      </c>
    </row>
    <row r="83" spans="2:4" ht="15.75" thickBot="1" x14ac:dyDescent="0.3">
      <c r="B83" s="74"/>
      <c r="C83" s="75"/>
      <c r="D83" s="69"/>
    </row>
  </sheetData>
  <mergeCells count="84">
    <mergeCell ref="K43:L43"/>
    <mergeCell ref="D82:D83"/>
    <mergeCell ref="C75:D75"/>
    <mergeCell ref="C76:D76"/>
    <mergeCell ref="C77:D77"/>
    <mergeCell ref="C78:D78"/>
    <mergeCell ref="B79:C79"/>
    <mergeCell ref="B80:C80"/>
    <mergeCell ref="B81:C81"/>
    <mergeCell ref="B82:C83"/>
    <mergeCell ref="B74:D74"/>
    <mergeCell ref="B47:C47"/>
    <mergeCell ref="B48:C48"/>
    <mergeCell ref="B49:C49"/>
    <mergeCell ref="C43:D43"/>
    <mergeCell ref="C44:D44"/>
    <mergeCell ref="C45:D45"/>
    <mergeCell ref="C46:D46"/>
    <mergeCell ref="B73:C73"/>
    <mergeCell ref="B58:D58"/>
    <mergeCell ref="B63:C63"/>
    <mergeCell ref="C59:D59"/>
    <mergeCell ref="C60:D60"/>
    <mergeCell ref="C61:D61"/>
    <mergeCell ref="C62:D62"/>
    <mergeCell ref="B71:C71"/>
    <mergeCell ref="B72:C72"/>
    <mergeCell ref="B66:D66"/>
    <mergeCell ref="C67:D67"/>
    <mergeCell ref="C68:D68"/>
    <mergeCell ref="C69:D69"/>
    <mergeCell ref="C70:D70"/>
    <mergeCell ref="C19:D19"/>
    <mergeCell ref="C20:D20"/>
    <mergeCell ref="B32:C32"/>
    <mergeCell ref="B33:C33"/>
    <mergeCell ref="B34:D34"/>
    <mergeCell ref="C22:D22"/>
    <mergeCell ref="C21:D21"/>
    <mergeCell ref="B40:C40"/>
    <mergeCell ref="B41:C41"/>
    <mergeCell ref="B42:D42"/>
    <mergeCell ref="B39:C39"/>
    <mergeCell ref="C37:D37"/>
    <mergeCell ref="C38:D38"/>
    <mergeCell ref="C35:D35"/>
    <mergeCell ref="C36:D36"/>
    <mergeCell ref="B24:C24"/>
    <mergeCell ref="B25:C25"/>
    <mergeCell ref="C28:D28"/>
    <mergeCell ref="C29:D29"/>
    <mergeCell ref="C30:D30"/>
    <mergeCell ref="B1:D1"/>
    <mergeCell ref="C3:D3"/>
    <mergeCell ref="C4:D4"/>
    <mergeCell ref="B64:C64"/>
    <mergeCell ref="B65:C65"/>
    <mergeCell ref="B2:D2"/>
    <mergeCell ref="B7:C7"/>
    <mergeCell ref="B8:C8"/>
    <mergeCell ref="B9:C9"/>
    <mergeCell ref="B10:D10"/>
    <mergeCell ref="B15:C15"/>
    <mergeCell ref="C5:D5"/>
    <mergeCell ref="C6:D6"/>
    <mergeCell ref="C11:D11"/>
    <mergeCell ref="C12:D12"/>
    <mergeCell ref="C14:D14"/>
    <mergeCell ref="C13:D13"/>
    <mergeCell ref="B50:D50"/>
    <mergeCell ref="B55:C55"/>
    <mergeCell ref="B56:C56"/>
    <mergeCell ref="B57:C57"/>
    <mergeCell ref="C51:D51"/>
    <mergeCell ref="C52:D52"/>
    <mergeCell ref="C53:D53"/>
    <mergeCell ref="C54:D54"/>
    <mergeCell ref="B16:C16"/>
    <mergeCell ref="B17:C17"/>
    <mergeCell ref="B18:D18"/>
    <mergeCell ref="B26:D26"/>
    <mergeCell ref="B31:C31"/>
    <mergeCell ref="C27:D27"/>
    <mergeCell ref="B23:C2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16B43-F148-4430-973D-B194C8D666FA}">
  <dimension ref="B2:R29"/>
  <sheetViews>
    <sheetView zoomScale="75" zoomScaleNormal="70" workbookViewId="0">
      <selection activeCell="G6" sqref="G6"/>
    </sheetView>
  </sheetViews>
  <sheetFormatPr baseColWidth="10" defaultRowHeight="15" x14ac:dyDescent="0.25"/>
  <cols>
    <col min="2" max="2" width="13.42578125" customWidth="1"/>
    <col min="3" max="3" width="14.140625" customWidth="1"/>
    <col min="4" max="4" width="13.7109375" customWidth="1"/>
    <col min="7" max="7" width="13.42578125" customWidth="1"/>
    <col min="9" max="9" width="14.28515625" customWidth="1"/>
    <col min="12" max="12" width="21" customWidth="1"/>
    <col min="13" max="13" width="36.140625" style="14" customWidth="1"/>
    <col min="14" max="14" width="12" bestFit="1" customWidth="1"/>
  </cols>
  <sheetData>
    <row r="2" spans="2:18" x14ac:dyDescent="0.25">
      <c r="B2" s="76" t="s">
        <v>67</v>
      </c>
      <c r="C2" s="76"/>
      <c r="D2" s="76"/>
      <c r="E2" s="76"/>
      <c r="F2" s="76"/>
      <c r="G2" s="76"/>
      <c r="H2" s="76"/>
      <c r="I2" s="23"/>
      <c r="J2" s="23"/>
      <c r="L2" s="78" t="s">
        <v>69</v>
      </c>
      <c r="M2" s="78"/>
      <c r="N2" s="78"/>
      <c r="O2" s="78"/>
      <c r="P2" s="78"/>
      <c r="Q2" s="78"/>
      <c r="R2" s="78"/>
    </row>
    <row r="3" spans="2:18" ht="15" customHeight="1" x14ac:dyDescent="0.25">
      <c r="B3" s="79" t="s">
        <v>16</v>
      </c>
      <c r="C3" s="79" t="s">
        <v>26</v>
      </c>
      <c r="D3" s="79" t="s">
        <v>27</v>
      </c>
      <c r="E3" s="79" t="s">
        <v>28</v>
      </c>
      <c r="F3" s="79" t="s">
        <v>68</v>
      </c>
      <c r="G3" s="79" t="s">
        <v>17</v>
      </c>
      <c r="H3" s="79" t="s">
        <v>18</v>
      </c>
      <c r="I3" s="79" t="s">
        <v>90</v>
      </c>
      <c r="J3" s="79" t="s">
        <v>91</v>
      </c>
      <c r="K3" s="80"/>
      <c r="L3" s="10" t="s">
        <v>43</v>
      </c>
      <c r="M3" s="10" t="s">
        <v>44</v>
      </c>
      <c r="N3" s="10" t="s">
        <v>45</v>
      </c>
      <c r="O3" s="10" t="s">
        <v>46</v>
      </c>
      <c r="P3" s="10" t="s">
        <v>47</v>
      </c>
      <c r="Q3" s="10" t="s">
        <v>49</v>
      </c>
      <c r="R3" s="10" t="s">
        <v>48</v>
      </c>
    </row>
    <row r="4" spans="2:18" ht="40.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80"/>
      <c r="L4" s="11">
        <v>830081460</v>
      </c>
      <c r="M4" s="12" t="s">
        <v>50</v>
      </c>
      <c r="N4" s="11">
        <v>2.73</v>
      </c>
      <c r="O4" s="11">
        <v>0.59</v>
      </c>
      <c r="P4" s="11">
        <v>52.18</v>
      </c>
      <c r="Q4" s="11">
        <v>0.37</v>
      </c>
      <c r="R4" s="11">
        <v>0.15</v>
      </c>
    </row>
    <row r="5" spans="2:18" ht="21" x14ac:dyDescent="0.25">
      <c r="B5" s="26" t="s">
        <v>19</v>
      </c>
      <c r="C5" s="27">
        <v>2.39</v>
      </c>
      <c r="D5" s="27">
        <v>2</v>
      </c>
      <c r="E5" s="27">
        <v>2</v>
      </c>
      <c r="F5" s="27">
        <v>1.2</v>
      </c>
      <c r="G5" s="27">
        <v>3</v>
      </c>
      <c r="H5" s="28">
        <f>AVERAGE(C5:G5)</f>
        <v>2.1179999999999999</v>
      </c>
      <c r="I5" s="28">
        <f>_xlfn.STDEV.P(C5:G5)</f>
        <v>0.5869378161270572</v>
      </c>
      <c r="J5" s="28">
        <f>+MEDIAN(C5:G5)</f>
        <v>2</v>
      </c>
      <c r="L5" s="11">
        <v>802014640</v>
      </c>
      <c r="M5" s="12" t="s">
        <v>51</v>
      </c>
      <c r="N5" s="11">
        <v>4.49</v>
      </c>
      <c r="O5" s="11">
        <v>0.3</v>
      </c>
      <c r="P5" s="11">
        <v>7.22</v>
      </c>
      <c r="Q5" s="11">
        <v>0.15</v>
      </c>
      <c r="R5" s="11">
        <v>0.1</v>
      </c>
    </row>
    <row r="6" spans="2:18" ht="31.5" x14ac:dyDescent="0.25">
      <c r="B6" s="29" t="s">
        <v>20</v>
      </c>
      <c r="C6" s="27">
        <v>0.6</v>
      </c>
      <c r="D6" s="27">
        <v>0.6</v>
      </c>
      <c r="E6" s="27">
        <v>0.49</v>
      </c>
      <c r="F6" s="27">
        <v>0.8</v>
      </c>
      <c r="G6" s="27">
        <v>0.36</v>
      </c>
      <c r="H6" s="28">
        <f>AVERAGE(C6:G6)</f>
        <v>0.57000000000000006</v>
      </c>
      <c r="I6" s="28">
        <f t="shared" ref="I6:I9" si="0">_xlfn.STDEV.P(C6:G6)</f>
        <v>0.14505171491574995</v>
      </c>
      <c r="J6" s="28">
        <f t="shared" ref="J6:J9" si="1">+MEDIAN(C6:G6)</f>
        <v>0.6</v>
      </c>
      <c r="L6" s="11">
        <v>802023098</v>
      </c>
      <c r="M6" s="12" t="s">
        <v>52</v>
      </c>
      <c r="N6" s="11">
        <v>5.78</v>
      </c>
      <c r="O6" s="11">
        <v>0.47</v>
      </c>
      <c r="P6" s="11">
        <v>9.3000000000000007</v>
      </c>
      <c r="Q6" s="11">
        <v>0.56000000000000005</v>
      </c>
      <c r="R6" s="11">
        <v>0.28999999999999998</v>
      </c>
    </row>
    <row r="7" spans="2:18" ht="31.5" x14ac:dyDescent="0.25">
      <c r="B7" s="29" t="s">
        <v>21</v>
      </c>
      <c r="C7" s="27">
        <v>9</v>
      </c>
      <c r="D7" s="27">
        <v>7.0000000000000007E-2</v>
      </c>
      <c r="E7" s="27">
        <v>3</v>
      </c>
      <c r="F7" s="27">
        <v>1.5</v>
      </c>
      <c r="G7" s="27">
        <v>19</v>
      </c>
      <c r="H7" s="28">
        <f>AVERAGE(C7:G7)</f>
        <v>6.5140000000000002</v>
      </c>
      <c r="I7" s="28">
        <f t="shared" si="0"/>
        <v>6.9439746543316243</v>
      </c>
      <c r="J7" s="28">
        <f t="shared" si="1"/>
        <v>3</v>
      </c>
      <c r="L7" s="11">
        <v>805000085</v>
      </c>
      <c r="M7" s="12" t="s">
        <v>53</v>
      </c>
      <c r="N7" s="11">
        <v>1.25</v>
      </c>
      <c r="O7" s="11">
        <v>0.63</v>
      </c>
      <c r="P7" s="11">
        <v>7.84</v>
      </c>
      <c r="Q7" s="11">
        <v>0.82</v>
      </c>
      <c r="R7" s="11">
        <v>0.3</v>
      </c>
    </row>
    <row r="8" spans="2:18" ht="43.5" customHeight="1" x14ac:dyDescent="0.25">
      <c r="B8" s="29" t="s">
        <v>22</v>
      </c>
      <c r="C8" s="30">
        <v>0.2</v>
      </c>
      <c r="D8" s="27">
        <v>0.15</v>
      </c>
      <c r="E8" s="27">
        <v>0.17</v>
      </c>
      <c r="F8" s="27">
        <v>0.05</v>
      </c>
      <c r="G8" s="27">
        <v>0.32</v>
      </c>
      <c r="H8" s="28">
        <f>AVERAGE(C8:G8)</f>
        <v>0.17800000000000002</v>
      </c>
      <c r="I8" s="28">
        <f t="shared" si="0"/>
        <v>8.7040220587955755E-2</v>
      </c>
      <c r="J8" s="28">
        <f t="shared" si="1"/>
        <v>0.17</v>
      </c>
      <c r="L8" s="11">
        <v>830041784</v>
      </c>
      <c r="M8" s="12" t="s">
        <v>54</v>
      </c>
      <c r="N8" s="11">
        <v>1.01</v>
      </c>
      <c r="O8" s="11">
        <v>0.52</v>
      </c>
      <c r="P8" s="11">
        <v>12.24</v>
      </c>
      <c r="Q8" s="11">
        <v>0.32</v>
      </c>
      <c r="R8" s="11">
        <v>0.15</v>
      </c>
    </row>
    <row r="9" spans="2:18" ht="33" customHeight="1" x14ac:dyDescent="0.25">
      <c r="B9" s="29" t="s">
        <v>23</v>
      </c>
      <c r="C9" s="27">
        <v>0.15</v>
      </c>
      <c r="D9" s="27">
        <v>0.09</v>
      </c>
      <c r="E9" s="27">
        <v>0.5</v>
      </c>
      <c r="F9" s="27">
        <v>0.02</v>
      </c>
      <c r="G9" s="27">
        <v>0.21</v>
      </c>
      <c r="H9" s="28">
        <f>AVERAGE(C9:G9)</f>
        <v>0.19400000000000001</v>
      </c>
      <c r="I9" s="28">
        <f t="shared" si="0"/>
        <v>0.16548111674750082</v>
      </c>
      <c r="J9" s="28">
        <f t="shared" si="1"/>
        <v>0.15</v>
      </c>
      <c r="L9" s="11">
        <v>830047108</v>
      </c>
      <c r="M9" s="12" t="s">
        <v>55</v>
      </c>
      <c r="N9" s="11">
        <v>1.17</v>
      </c>
      <c r="O9" s="11">
        <v>0.76</v>
      </c>
      <c r="P9" s="11">
        <v>251.49</v>
      </c>
      <c r="Q9" s="11">
        <v>0.03</v>
      </c>
      <c r="R9" s="11">
        <v>0</v>
      </c>
    </row>
    <row r="10" spans="2:18" ht="30" x14ac:dyDescent="0.25">
      <c r="L10" s="11">
        <v>830058081</v>
      </c>
      <c r="M10" s="12" t="s">
        <v>56</v>
      </c>
      <c r="N10" s="11">
        <v>1.77</v>
      </c>
      <c r="O10" s="11">
        <v>0.2</v>
      </c>
      <c r="P10" s="11">
        <v>1.31</v>
      </c>
      <c r="Q10" s="11">
        <v>0</v>
      </c>
      <c r="R10" s="11">
        <v>0</v>
      </c>
    </row>
    <row r="11" spans="2:18" ht="30" x14ac:dyDescent="0.25">
      <c r="L11" s="11">
        <v>830104453</v>
      </c>
      <c r="M11" s="12" t="s">
        <v>57</v>
      </c>
      <c r="N11" s="11">
        <v>1.29</v>
      </c>
      <c r="O11" s="11">
        <v>0.59</v>
      </c>
      <c r="P11" s="11">
        <v>6.28</v>
      </c>
      <c r="Q11" s="11">
        <v>0.25</v>
      </c>
      <c r="R11" s="11">
        <v>0.1</v>
      </c>
    </row>
    <row r="12" spans="2:18" x14ac:dyDescent="0.25">
      <c r="L12" s="11">
        <v>830128610</v>
      </c>
      <c r="M12" s="12" t="s">
        <v>58</v>
      </c>
      <c r="N12" s="11">
        <v>1.96</v>
      </c>
      <c r="O12" s="11">
        <v>0.96</v>
      </c>
      <c r="P12" s="11">
        <v>1.78</v>
      </c>
      <c r="Q12" s="11">
        <v>0.38</v>
      </c>
      <c r="R12" s="11">
        <v>0.11</v>
      </c>
    </row>
    <row r="13" spans="2:18" x14ac:dyDescent="0.25">
      <c r="L13" s="11">
        <v>830141093</v>
      </c>
      <c r="M13" s="12" t="s">
        <v>59</v>
      </c>
      <c r="N13" s="11">
        <v>2.2999999999999998</v>
      </c>
      <c r="O13" s="11">
        <v>0.42</v>
      </c>
      <c r="P13" s="11">
        <v>27.76</v>
      </c>
      <c r="Q13" s="11">
        <v>0.32</v>
      </c>
      <c r="R13" s="11">
        <v>0.18</v>
      </c>
    </row>
    <row r="14" spans="2:18" x14ac:dyDescent="0.25">
      <c r="L14" s="11">
        <v>830511773</v>
      </c>
      <c r="M14" s="12" t="s">
        <v>60</v>
      </c>
      <c r="N14" s="11">
        <v>2.0299999999999998</v>
      </c>
      <c r="O14" s="11">
        <v>0.46</v>
      </c>
      <c r="P14" s="11">
        <v>2.38</v>
      </c>
      <c r="Q14" s="11">
        <v>0.06</v>
      </c>
      <c r="R14" s="11">
        <v>0.03</v>
      </c>
    </row>
    <row r="15" spans="2:18" ht="28.5" customHeight="1" x14ac:dyDescent="0.25">
      <c r="B15" s="77" t="s">
        <v>70</v>
      </c>
      <c r="C15" s="77"/>
      <c r="D15" s="77"/>
      <c r="E15" s="10" t="s">
        <v>92</v>
      </c>
      <c r="F15" s="10" t="s">
        <v>94</v>
      </c>
      <c r="G15" s="16" t="s">
        <v>71</v>
      </c>
      <c r="L15" s="11">
        <v>860504772</v>
      </c>
      <c r="M15" s="12" t="s">
        <v>61</v>
      </c>
      <c r="N15" s="11">
        <v>1.51</v>
      </c>
      <c r="O15" s="11">
        <v>0.42</v>
      </c>
      <c r="P15" s="11">
        <v>27.33</v>
      </c>
      <c r="Q15" s="11">
        <v>0.22</v>
      </c>
      <c r="R15" s="11">
        <v>0.12</v>
      </c>
    </row>
    <row r="16" spans="2:18" x14ac:dyDescent="0.25">
      <c r="B16" s="78" t="s">
        <v>19</v>
      </c>
      <c r="C16" s="78"/>
      <c r="D16" s="78"/>
      <c r="E16" s="15">
        <f>+J5</f>
        <v>2</v>
      </c>
      <c r="F16" s="15">
        <f>+N29</f>
        <v>1.96</v>
      </c>
      <c r="G16" s="13">
        <f>ROUND(AVERAGE(E16:F16),2)</f>
        <v>1.98</v>
      </c>
      <c r="L16" s="11">
        <v>890306162</v>
      </c>
      <c r="M16" s="12" t="s">
        <v>62</v>
      </c>
      <c r="N16" s="11">
        <v>1.92</v>
      </c>
      <c r="O16" s="11">
        <v>0.6</v>
      </c>
      <c r="P16" s="11">
        <v>1.65</v>
      </c>
      <c r="Q16" s="11">
        <v>0.14000000000000001</v>
      </c>
      <c r="R16" s="11">
        <v>0.5</v>
      </c>
    </row>
    <row r="17" spans="2:18" x14ac:dyDescent="0.25">
      <c r="B17" s="78" t="s">
        <v>20</v>
      </c>
      <c r="C17" s="78"/>
      <c r="D17" s="78"/>
      <c r="E17" s="15">
        <f t="shared" ref="E17:E20" si="2">+J6</f>
        <v>0.6</v>
      </c>
      <c r="F17" s="15">
        <f>+O29</f>
        <v>0.52</v>
      </c>
      <c r="G17" s="31">
        <f t="shared" ref="G17:G20" si="3">ROUND(AVERAGE(E17:F17),2)</f>
        <v>0.56000000000000005</v>
      </c>
      <c r="L17" s="11">
        <v>890801783</v>
      </c>
      <c r="M17" s="12" t="s">
        <v>63</v>
      </c>
      <c r="N17" s="11">
        <v>2</v>
      </c>
      <c r="O17" s="11">
        <v>0.49</v>
      </c>
      <c r="P17" s="11">
        <v>1.99</v>
      </c>
      <c r="Q17" s="11">
        <v>0.11</v>
      </c>
      <c r="R17" s="11">
        <v>0.06</v>
      </c>
    </row>
    <row r="18" spans="2:18" x14ac:dyDescent="0.25">
      <c r="B18" s="78" t="s">
        <v>21</v>
      </c>
      <c r="C18" s="78"/>
      <c r="D18" s="78"/>
      <c r="E18" s="15">
        <f t="shared" si="2"/>
        <v>3</v>
      </c>
      <c r="F18" s="15">
        <f>+P29</f>
        <v>3.36</v>
      </c>
      <c r="G18" s="13">
        <f t="shared" si="3"/>
        <v>3.18</v>
      </c>
      <c r="L18" s="11">
        <v>900057522</v>
      </c>
      <c r="M18" s="12" t="s">
        <v>64</v>
      </c>
      <c r="N18" s="11">
        <v>1.21</v>
      </c>
      <c r="O18" s="11">
        <v>0.78</v>
      </c>
      <c r="P18" s="11">
        <v>3.36</v>
      </c>
      <c r="Q18" s="11">
        <v>0.7</v>
      </c>
      <c r="R18" s="11">
        <v>0.15</v>
      </c>
    </row>
    <row r="19" spans="2:18" x14ac:dyDescent="0.25">
      <c r="B19" s="78" t="s">
        <v>22</v>
      </c>
      <c r="C19" s="78"/>
      <c r="D19" s="78"/>
      <c r="E19" s="15">
        <f t="shared" si="2"/>
        <v>0.17</v>
      </c>
      <c r="F19" s="15">
        <f>+Q29</f>
        <v>0.25</v>
      </c>
      <c r="G19" s="13">
        <f t="shared" si="3"/>
        <v>0.21</v>
      </c>
      <c r="L19" s="11">
        <v>900284732</v>
      </c>
      <c r="M19" s="12" t="s">
        <v>65</v>
      </c>
      <c r="N19" s="11">
        <v>1.1000000000000001</v>
      </c>
      <c r="O19" s="11">
        <v>0.87</v>
      </c>
      <c r="P19" s="11">
        <v>1.3</v>
      </c>
      <c r="Q19" s="11">
        <v>0.5</v>
      </c>
      <c r="R19" s="11">
        <v>0.06</v>
      </c>
    </row>
    <row r="20" spans="2:18" x14ac:dyDescent="0.25">
      <c r="B20" s="78" t="s">
        <v>23</v>
      </c>
      <c r="C20" s="78"/>
      <c r="D20" s="78"/>
      <c r="E20" s="15">
        <f t="shared" si="2"/>
        <v>0.15</v>
      </c>
      <c r="F20" s="15">
        <f>+R29</f>
        <v>0.11</v>
      </c>
      <c r="G20" s="13">
        <f t="shared" si="3"/>
        <v>0.13</v>
      </c>
      <c r="L20" s="11">
        <v>830128610</v>
      </c>
      <c r="M20" s="12" t="s">
        <v>58</v>
      </c>
      <c r="N20" s="11">
        <v>1.96</v>
      </c>
      <c r="O20" s="11">
        <v>0.69</v>
      </c>
      <c r="P20" s="11">
        <v>1.78</v>
      </c>
      <c r="Q20" s="11">
        <v>0.38</v>
      </c>
      <c r="R20" s="11">
        <v>0.11</v>
      </c>
    </row>
    <row r="21" spans="2:18" x14ac:dyDescent="0.25">
      <c r="B21" s="76"/>
      <c r="C21" s="76"/>
      <c r="D21" s="76"/>
      <c r="L21" s="11">
        <v>830141093</v>
      </c>
      <c r="M21" s="12" t="s">
        <v>59</v>
      </c>
      <c r="N21" s="11">
        <v>2.2999999999999998</v>
      </c>
      <c r="O21" s="11">
        <v>0.42</v>
      </c>
      <c r="P21" s="11">
        <v>27.46</v>
      </c>
      <c r="Q21" s="11">
        <v>0.32</v>
      </c>
      <c r="R21" s="11">
        <v>0.18</v>
      </c>
    </row>
    <row r="22" spans="2:18" x14ac:dyDescent="0.25">
      <c r="L22" s="11">
        <v>830511773</v>
      </c>
      <c r="M22" s="12" t="s">
        <v>60</v>
      </c>
      <c r="N22" s="11">
        <v>2.0299999999999998</v>
      </c>
      <c r="O22" s="11">
        <v>0.46</v>
      </c>
      <c r="P22" s="11">
        <v>2.38</v>
      </c>
      <c r="Q22" s="11">
        <v>0.06</v>
      </c>
      <c r="R22" s="11">
        <v>0.03</v>
      </c>
    </row>
    <row r="23" spans="2:18" x14ac:dyDescent="0.25">
      <c r="L23" s="11">
        <v>890306162</v>
      </c>
      <c r="M23" s="12" t="s">
        <v>62</v>
      </c>
      <c r="N23" s="11">
        <v>1.92</v>
      </c>
      <c r="O23" s="11">
        <v>0.6</v>
      </c>
      <c r="P23" s="11">
        <v>1.65</v>
      </c>
      <c r="Q23" s="11">
        <v>0.14000000000000001</v>
      </c>
      <c r="R23" s="11">
        <v>0.05</v>
      </c>
    </row>
    <row r="24" spans="2:18" x14ac:dyDescent="0.25">
      <c r="L24" s="11">
        <v>890801783</v>
      </c>
      <c r="M24" s="12" t="s">
        <v>63</v>
      </c>
      <c r="N24" s="11">
        <v>2</v>
      </c>
      <c r="O24" s="11">
        <v>0.49</v>
      </c>
      <c r="P24" s="11">
        <v>1.99</v>
      </c>
      <c r="Q24" s="11">
        <v>0.11</v>
      </c>
      <c r="R24" s="11">
        <v>0.06</v>
      </c>
    </row>
    <row r="25" spans="2:18" x14ac:dyDescent="0.25">
      <c r="L25" s="11">
        <v>900057522</v>
      </c>
      <c r="M25" s="12" t="s">
        <v>64</v>
      </c>
      <c r="N25" s="11">
        <v>1.21</v>
      </c>
      <c r="O25" s="11">
        <v>0.78</v>
      </c>
      <c r="P25" s="11">
        <v>3.36</v>
      </c>
      <c r="Q25" s="11">
        <v>0.7</v>
      </c>
      <c r="R25" s="11">
        <v>0.15</v>
      </c>
    </row>
    <row r="26" spans="2:18" x14ac:dyDescent="0.25">
      <c r="L26" s="11">
        <v>900394210</v>
      </c>
      <c r="M26" s="12" t="s">
        <v>66</v>
      </c>
      <c r="N26" s="11">
        <v>2.59</v>
      </c>
      <c r="O26" s="11">
        <v>0.34</v>
      </c>
      <c r="P26" s="11">
        <v>1.79</v>
      </c>
      <c r="Q26" s="11">
        <v>0.05</v>
      </c>
      <c r="R26" s="11">
        <v>0.03</v>
      </c>
    </row>
    <row r="27" spans="2:18" x14ac:dyDescent="0.25">
      <c r="L27" s="77" t="s">
        <v>93</v>
      </c>
      <c r="M27" s="77"/>
      <c r="N27" s="13">
        <f>ROUND(AVERAGE(N4:N26),2)</f>
        <v>2.0699999999999998</v>
      </c>
      <c r="O27" s="13">
        <f>ROUND(AVERAGE(O4:O26),2)</f>
        <v>0.56000000000000005</v>
      </c>
      <c r="P27" s="13">
        <f>ROUND(AVERAGE(P4:P26),2)</f>
        <v>19.82</v>
      </c>
      <c r="Q27" s="13">
        <f>ROUND(AVERAGE(Q4:Q26),2)</f>
        <v>0.28999999999999998</v>
      </c>
      <c r="R27" s="13">
        <f>ROUND(AVERAGE(R4:R26),2)</f>
        <v>0.13</v>
      </c>
    </row>
    <row r="28" spans="2:18" x14ac:dyDescent="0.25">
      <c r="L28" s="77" t="s">
        <v>96</v>
      </c>
      <c r="M28" s="77"/>
      <c r="N28" s="13">
        <f>+_xlfn.STDEV.P(N4:N26)</f>
        <v>1.0744527775879875</v>
      </c>
      <c r="O28" s="13">
        <f t="shared" ref="O28:P28" si="4">+_xlfn.STDEV.P(O4:O26)</f>
        <v>0.18220037163883843</v>
      </c>
      <c r="P28" s="13">
        <f t="shared" si="4"/>
        <v>50.929435893731302</v>
      </c>
      <c r="Q28" s="13">
        <f>+_xlfn.STDEV.P(Q4:Q26)</f>
        <v>0.22940211597292307</v>
      </c>
      <c r="R28" s="13">
        <f>+_xlfn.STDEV.P(Q4:Q26)</f>
        <v>0.22940211597292307</v>
      </c>
    </row>
    <row r="29" spans="2:18" x14ac:dyDescent="0.25">
      <c r="L29" s="77" t="s">
        <v>91</v>
      </c>
      <c r="M29" s="77"/>
      <c r="N29" s="13">
        <f>MEDIAN(N4:N26)</f>
        <v>1.96</v>
      </c>
      <c r="O29" s="13">
        <f t="shared" ref="O29:P29" si="5">MEDIAN(O4:O26)</f>
        <v>0.52</v>
      </c>
      <c r="P29" s="13">
        <f t="shared" si="5"/>
        <v>3.36</v>
      </c>
      <c r="Q29" s="13">
        <f>+MEDIAN(Q5:Q27)</f>
        <v>0.25</v>
      </c>
      <c r="R29" s="13">
        <f>MEDIAN(R4:R26)</f>
        <v>0.11</v>
      </c>
    </row>
  </sheetData>
  <mergeCells count="22">
    <mergeCell ref="L29:M29"/>
    <mergeCell ref="E3:E4"/>
    <mergeCell ref="K3:K4"/>
    <mergeCell ref="I3:I4"/>
    <mergeCell ref="J3:J4"/>
    <mergeCell ref="L28:M28"/>
    <mergeCell ref="F3:F4"/>
    <mergeCell ref="G3:G4"/>
    <mergeCell ref="B2:H2"/>
    <mergeCell ref="L27:M27"/>
    <mergeCell ref="L2:R2"/>
    <mergeCell ref="B15:D15"/>
    <mergeCell ref="B16:D16"/>
    <mergeCell ref="B17:D17"/>
    <mergeCell ref="B18:D18"/>
    <mergeCell ref="B19:D19"/>
    <mergeCell ref="B20:D20"/>
    <mergeCell ref="B21:D21"/>
    <mergeCell ref="H3:H4"/>
    <mergeCell ref="B3:B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ANALISÍS</vt:lpstr>
      <vt:lpstr>INDICADORES FINANCIEROS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Reyes</dc:creator>
  <cp:lastModifiedBy>Robinson Reyes</cp:lastModifiedBy>
  <dcterms:created xsi:type="dcterms:W3CDTF">2024-09-17T21:40:05Z</dcterms:created>
  <dcterms:modified xsi:type="dcterms:W3CDTF">2025-10-15T15:58:53Z</dcterms:modified>
</cp:coreProperties>
</file>