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roce\OneDrive\Escritorio\Bancos de proyectos\Viabilidad\Secretaria de Educación\Proyecto Festival de talentos artísticos en el Municipio de Manaure\Proyecto 2\"/>
    </mc:Choice>
  </mc:AlternateContent>
  <xr:revisionPtr revIDLastSave="0" documentId="13_ncr:1_{1D4AB6C0-34B2-4ABA-A22F-676C5BC8D97C}" xr6:coauthVersionLast="47" xr6:coauthVersionMax="47" xr10:uidLastSave="{00000000-0000-0000-0000-000000000000}"/>
  <bookViews>
    <workbookView xWindow="-120" yWindow="-120" windowWidth="29040" windowHeight="15720" xr2:uid="{1AB5DA7F-BBC7-47CA-A222-ED1869E8CCB0}"/>
  </bookViews>
  <sheets>
    <sheet name="PRESUPUESTO " sheetId="2" r:id="rId1"/>
    <sheet name="Hoja2" sheetId="3" r:id="rId2"/>
  </sheets>
  <definedNames>
    <definedName name="_xlnm.Print_Area" localSheetId="0">'PRESUPUESTO '!$A$1:$G$44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 i="2" l="1"/>
  <c r="G42" i="2"/>
  <c r="G26" i="2"/>
  <c r="I26" i="2" s="1"/>
  <c r="G41" i="2"/>
  <c r="D10" i="2"/>
  <c r="G9" i="2"/>
  <c r="G7" i="2"/>
  <c r="I7" i="2" s="1"/>
  <c r="G4" i="2"/>
  <c r="G40" i="2"/>
  <c r="G39" i="2"/>
  <c r="I39" i="2" s="1"/>
  <c r="G14" i="2"/>
  <c r="G15" i="2"/>
  <c r="G35" i="2"/>
  <c r="I35" i="2" s="1"/>
  <c r="G25" i="2"/>
  <c r="I25" i="2" s="1"/>
  <c r="G37" i="2"/>
  <c r="G38" i="2"/>
  <c r="G36" i="2"/>
  <c r="G34" i="2"/>
  <c r="G33" i="2"/>
  <c r="I33" i="2" s="1"/>
  <c r="G32" i="2"/>
  <c r="G31" i="2"/>
  <c r="G30" i="2"/>
  <c r="G29" i="2"/>
  <c r="G24" i="2"/>
  <c r="G23" i="2"/>
  <c r="I23" i="2" s="1"/>
  <c r="G22" i="2"/>
  <c r="G5" i="2"/>
  <c r="G13" i="2"/>
  <c r="I28" i="2" l="1"/>
  <c r="I36" i="2"/>
  <c r="I9" i="2"/>
  <c r="I4" i="2"/>
  <c r="G43" i="2"/>
  <c r="G10" i="2"/>
  <c r="G19" i="2"/>
  <c r="G21" i="2"/>
  <c r="D11" i="2" l="1"/>
  <c r="G11" i="2" s="1"/>
  <c r="I10" i="2" s="1"/>
  <c r="D12" i="2"/>
  <c r="G12" i="2" s="1"/>
  <c r="G17" i="2" s="1"/>
  <c r="G20" i="2"/>
  <c r="G27" i="2" s="1"/>
  <c r="C7" i="3"/>
  <c r="B7" i="3"/>
  <c r="B8" i="3" s="1"/>
  <c r="I18" i="2" l="1"/>
  <c r="G44" i="2"/>
</calcChain>
</file>

<file path=xl/sharedStrings.xml><?xml version="1.0" encoding="utf-8"?>
<sst xmlns="http://schemas.openxmlformats.org/spreadsheetml/2006/main" count="175" uniqueCount="78">
  <si>
    <t>ACTIVIDADES</t>
  </si>
  <si>
    <t xml:space="preserve">DESCRIPCION </t>
  </si>
  <si>
    <t xml:space="preserve">UNIDAD </t>
  </si>
  <si>
    <t xml:space="preserve">CANTIDAD </t>
  </si>
  <si>
    <t>TIEMPO (MES)</t>
  </si>
  <si>
    <t xml:space="preserve">VALOR UNITARIO </t>
  </si>
  <si>
    <t xml:space="preserve">VALOR TOTAL </t>
  </si>
  <si>
    <t>PERSONAL DEL PROYECTO</t>
  </si>
  <si>
    <t xml:space="preserve">Unidad </t>
  </si>
  <si>
    <t>TRANSPORTE</t>
  </si>
  <si>
    <t>Camioneta 4x4, doble cabina, cilindraje mínimo de 2.389 cc,modelo 2015 en adelante, seguro obligatorio y tecno mecánica vigente,  incluye gastos de combustibles y conductor (desplazamiento urbano de los talleristas y personal de acompañamiento a las empresas)</t>
  </si>
  <si>
    <t>N/A</t>
  </si>
  <si>
    <t>FIRMA (8%)</t>
  </si>
  <si>
    <t xml:space="preserve">MGA </t>
  </si>
  <si>
    <t xml:space="preserve">ESTUDIO DEL SECTOR </t>
  </si>
  <si>
    <t xml:space="preserve">DESCUENTO (18%) </t>
  </si>
  <si>
    <t xml:space="preserve">1. VALOR TOTAL </t>
  </si>
  <si>
    <t xml:space="preserve">2. TOTAL </t>
  </si>
  <si>
    <t xml:space="preserve">PARA EJECUTAR </t>
  </si>
  <si>
    <t>%</t>
  </si>
  <si>
    <t>TOTAL %</t>
  </si>
  <si>
    <t xml:space="preserve">LOGISTICA </t>
  </si>
  <si>
    <t>Camisetas tipo Polo  Estampadas( Para el personal del proyecto, inlcutyendo el conductor)</t>
  </si>
  <si>
    <t>Carnet de identificación en pvc para el grupo operativo impresión full color en alta definición con protección uv de 86x54 mm, incluye fotografía digital.</t>
  </si>
  <si>
    <t>Unidad</t>
  </si>
  <si>
    <t>Global</t>
  </si>
  <si>
    <t>Hora</t>
  </si>
  <si>
    <t>Gorra bordada en dril liviano de excelente calidad (Para el personal del proyecto, inlcutyendo condctores)
- Visera de 6 costuras, botón forrado, frente fusionado, encintado interior, tafilete absorbente en poliéster algodón, cierre velcro</t>
  </si>
  <si>
    <t>TOTAL</t>
  </si>
  <si>
    <t>Administración municipal de Manaure</t>
  </si>
  <si>
    <t>Visibilizar el potencial turístico del municipio mediante una oferta estructurada, fortalecer la identidad cultural Wayuu y dinamizar la economía local.</t>
  </si>
  <si>
    <t>Cooperante</t>
  </si>
  <si>
    <t>Aportar recursos financieros, logísticos y humanos; facilitar la articulación institucional e intersectorial.</t>
  </si>
  <si>
    <t>Prestadores de servicios turísticos locales (guías, artesanos, hospedajes, restaurantes)</t>
  </si>
  <si>
    <t>Contar con productos turísticos definidos y promocionados que les permitan aumentar su participación en la cadena de valor del turismo y mejorar sus ingresos.</t>
  </si>
  <si>
    <t>Contribuir con conocimiento territorial y experiencia; participar en la validación y ejecución de las rutas.</t>
  </si>
  <si>
    <t>Comunidad Wayuu (rancherías, sabedores, jóvenes y mujeres)</t>
  </si>
  <si>
    <t>Ser reconocidos como actores clave del turismo local; promover su cultura con dignidad; generar oportunidades económicas sin perder sus valores tradicionales.</t>
  </si>
  <si>
    <t>Beneficiario</t>
  </si>
  <si>
    <t>Participar activamente en la identificación, mapeo y narrativas de los atractivos; custodiar y promover su cultura.</t>
  </si>
  <si>
    <t>Profesional de apoyo</t>
  </si>
  <si>
    <t>SUBTOTAL 1</t>
  </si>
  <si>
    <t>Alquiler de  equipo de Sonido y amplificador Sistema profesional de audio line array tecnología Martín audio de 70.000 watts,  de doce (12) Cabinas Hi-pack 2x10" 1x2" seis (6) Cabinas low-pack 2x15" cuatro (4) Sub-woofermartin 2x18”(4) Sub-woofer MTL (4) electro-voice 4x18”(2) Cabinas de arenas yorville 2x18”(2) Cabinas de bajos para arena yorkville (6) Monitores activos JBL PRX 612, (4) Monitores activos JBL PRX 712, Monitores activos (2) JBL PRX 715, Side full activos JBL PRX 635, (2) Woofer actives JBL PRX 618, (2) Back fill pasivos 2x15" 1x2" martin.
Iluminación (luces):
06 clay paky beam sharp y/o similar
06 mac 101 ó mac aura ó robe spider
04 martin 3000 atomic ó sgm x5.
04 blinder 6 bombillas ó cue pix.
18 par led rgbw 5w /o similar.
01martin k1 / jeam zr con ventiladores.
01grandma2 cualquier versión ó ma on pc command wing.</t>
  </si>
  <si>
    <t>DIA</t>
  </si>
  <si>
    <t>Hidratación: Agua potable en : botellas de agua PET 600ml.</t>
  </si>
  <si>
    <t>Jurados (3 jurados por cada jornada)</t>
  </si>
  <si>
    <t>Presentador (1 por jornada)</t>
  </si>
  <si>
    <t>DESARROLLAR JORNADA DE CLAUSURA Y PREMIACIÓN</t>
  </si>
  <si>
    <t>Premiación primer puesto por cada categoría ($ 3.000.000 * categoría *5 categorias)</t>
  </si>
  <si>
    <t>Premiación Segundo puesto por cada categoría ($ 2.000.000 * categoría *5 categorias)</t>
  </si>
  <si>
    <t>Premiación Tercer puesto por cada categoría ($ 1.000.000 * categoría *5 categorias)</t>
  </si>
  <si>
    <t>SUBTOTAL 2</t>
  </si>
  <si>
    <t>SUBTOTAL 3</t>
  </si>
  <si>
    <t>Facilitadores para las acciones logísticas  (Título de bachiller) (10 por día por 5 dias)</t>
  </si>
  <si>
    <t>Facilitadores para las acciones logísticas  (Título de bachiller) (10 por día por 1 dia)</t>
  </si>
  <si>
    <t>Pasacalles promocionales. Tamaño 6mts de ancho x 1mts de alto en material Banner, full color, con soportes en madera. Incluye armado e instalación.</t>
  </si>
  <si>
    <t>Pendón Publicitario tipo backing en Banner full color 10 mts de ancho x 3.0 mts de alto.</t>
  </si>
  <si>
    <t>Entrega de reconocimientos en PVC a artístas ilustres del municipio</t>
  </si>
  <si>
    <t>Entrega de cuadros artísticos a Instituciones Educativas</t>
  </si>
  <si>
    <t xml:space="preserve">REALIZAR CONVOCATORIA Y ALISTAMIENTO DEL FESTIVAL DE TALENTOS </t>
  </si>
  <si>
    <t>Alquiler de sillas plásticas por día con o sin brazo de aproximadamente  60cm de largo, 51,5cm de ancho y 71 cm de alto  incluye transporte.(300 sillas por día por 5 dias)</t>
  </si>
  <si>
    <t>Alquiler de sillas plásticas por día con o sin brazo de aproximadamente  60cm de largo, 51,5cm de ancho y 71 cm de alto  incluye transporte.(300 sillas por día por 1 dia)</t>
  </si>
  <si>
    <t xml:space="preserve">Perifoneo publicitario en vehículo a todo costo (4 horas diarias por 10 dias antes del evento) </t>
  </si>
  <si>
    <t>Refrigerios  para el personal organizador, jurado y participantes -  Pastelitos horneados de carne / jamón y queso y/o pollo con jamón y queso, gaseosa o jugo en envase tetra pack en 250 ml, (200 refrigerios por día por 5 días)</t>
  </si>
  <si>
    <t>Entrega de kit de participación a cada participante (contiene manilla de acreditación como participante, escarapela, bolsa ecológica estampada, termo de agua, toalla facial d etela, libreta y boligrafo)</t>
  </si>
  <si>
    <t>Tarjetas de invitación para personajes especiales tamaño 27cm x 21cm en papel perlado, troqueladas y repujadas con la información del evento</t>
  </si>
  <si>
    <t xml:space="preserve">Coordinador del proyecto </t>
  </si>
  <si>
    <t>Servicio de Cubrimiento fílmico durante cada evcento Incluye: Personal capacitado y equipos para la Grabación Digital de Video, fotografía y servicio de transmisión en vivo por las paginas oficiales de la administración.</t>
  </si>
  <si>
    <t>Refrigerios  para el personal organizador, jurado y participantes - Pastelitos horneados de carne / jamón y queso y/o pollo con jamón y queso, gaseosa o jugo en envase tetra pack en 250 ml, (200 refrigerios por día por 1 días)</t>
  </si>
  <si>
    <t>Refigerio Taller de preparación a participantes inscritos:  Pastelitos horneados de carne / jamón y queso y/o pollo con jamón y queso, gaseosa o jugo en envase tetra pack en 250 ml,(1 taller por categoría*5 categorías* 50 asistentes)</t>
  </si>
  <si>
    <t xml:space="preserve">Intervención grupo musical </t>
  </si>
  <si>
    <t xml:space="preserve">Show por parte de un artísta invitado </t>
  </si>
  <si>
    <t>DESARROLLAR CONCURSOS DE CANTO, BAILE, ARTE, POESÍA E INSTRUMENTOS 
(5 DÍAS: 1 DIA CONCURSO DE CANTO, 1 DÍA CONCURSO DE ARTE, 1 DÍA CONCURSO DE BAILE, 1 DÍA CONCURSO DE POESÍA, 1 DÍA CONCURSO DE INSTRUMENTOS)</t>
  </si>
  <si>
    <t>MOC</t>
  </si>
  <si>
    <t>ALOJAMIENTO</t>
  </si>
  <si>
    <t>MATERIALES</t>
  </si>
  <si>
    <t>MONC</t>
  </si>
  <si>
    <t>COMUNIDAD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</si>
</sst>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quot;$&quot;\ * #,##0.0000_-;\-&quot;$&quot;\ * #,##0.0000_-;_-&quot;$&quot;\ * &quot;-&quot;??_-;_-@_-"/>
  </numFmts>
  <fonts count="11" x14ac:knownFonts="1">
    <font>
      <sz val="11"/>
      <color theme="1"/>
      <name val="Aptos Narrow"/>
      <family val="2"/>
      <scheme val="minor"/>
    </font>
    <font>
      <sz val="11"/>
      <color theme="1"/>
      <name val="Aptos Narrow"/>
      <family val="2"/>
      <scheme val="minor"/>
    </font>
    <font>
      <sz val="8"/>
      <color theme="1"/>
      <name val="Aptos Narrow"/>
      <family val="2"/>
      <scheme val="minor"/>
    </font>
    <font>
      <b/>
      <sz val="8"/>
      <color theme="1"/>
      <name val="Arial"/>
      <family val="2"/>
    </font>
    <font>
      <b/>
      <sz val="8"/>
      <color theme="0"/>
      <name val="Arial"/>
      <family val="2"/>
    </font>
    <font>
      <sz val="8"/>
      <color theme="1"/>
      <name val="Arial"/>
      <family val="2"/>
    </font>
    <font>
      <b/>
      <sz val="8"/>
      <color rgb="FF000000"/>
      <name val="Arial"/>
      <family val="2"/>
    </font>
    <font>
      <sz val="8"/>
      <color rgb="FF000000"/>
      <name val="Arial"/>
      <family val="2"/>
    </font>
    <font>
      <b/>
      <sz val="8"/>
      <color theme="1"/>
      <name val="Aptos Narrow"/>
      <family val="2"/>
      <scheme val="minor"/>
    </font>
    <font>
      <sz val="8"/>
      <name val="Aptos Narrow"/>
      <family val="2"/>
      <scheme val="minor"/>
    </font>
    <font>
      <b/>
      <sz val="11"/>
      <color theme="1"/>
      <name val="Aptos Narrow"/>
      <family val="2"/>
      <scheme val="minor"/>
    </font>
  </fonts>
  <fills count="3">
    <fill>
      <patternFill patternType="none"/>
    </fill>
    <fill>
      <patternFill patternType="gray125"/>
    </fill>
    <fill>
      <patternFill patternType="solid">
        <fgColor rgb="FF0070C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44" fontId="1" fillId="0" borderId="0" applyFont="0" applyFill="0" applyBorder="0" applyAlignment="0" applyProtection="0"/>
  </cellStyleXfs>
  <cellXfs count="44">
    <xf numFmtId="0" fontId="0" fillId="0" borderId="0" xfId="0"/>
    <xf numFmtId="0" fontId="0" fillId="0" borderId="0" xfId="0" applyAlignment="1">
      <alignment horizontal="center" vertical="center"/>
    </xf>
    <xf numFmtId="0" fontId="0" fillId="0" borderId="0" xfId="0" applyAlignment="1">
      <alignment horizont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44" fontId="5" fillId="0" borderId="1" xfId="1" applyFont="1" applyBorder="1" applyAlignment="1">
      <alignment horizontal="right" vertical="center"/>
    </xf>
    <xf numFmtId="164" fontId="5" fillId="0" borderId="1" xfId="1" applyNumberFormat="1" applyFont="1" applyBorder="1" applyAlignment="1">
      <alignment horizontal="right" vertical="center" wrapText="1"/>
    </xf>
    <xf numFmtId="0" fontId="5" fillId="0" borderId="1" xfId="0" applyFont="1" applyBorder="1" applyAlignment="1">
      <alignment horizontal="center" vertical="center"/>
    </xf>
    <xf numFmtId="164" fontId="5" fillId="0" borderId="1" xfId="1" applyNumberFormat="1" applyFont="1" applyBorder="1" applyAlignment="1">
      <alignment horizontal="right" vertical="center"/>
    </xf>
    <xf numFmtId="164" fontId="3" fillId="0" borderId="1" xfId="1" applyNumberFormat="1" applyFont="1" applyBorder="1" applyAlignment="1">
      <alignment vertical="center"/>
    </xf>
    <xf numFmtId="44" fontId="5" fillId="0" borderId="1" xfId="1" applyFont="1" applyBorder="1" applyAlignment="1">
      <alignment horizontal="center" vertical="center"/>
    </xf>
    <xf numFmtId="0" fontId="7" fillId="0" borderId="1" xfId="0" applyFont="1" applyBorder="1" applyAlignment="1">
      <alignment vertical="center" wrapText="1"/>
    </xf>
    <xf numFmtId="164" fontId="3" fillId="0" borderId="1" xfId="0" applyNumberFormat="1" applyFont="1" applyBorder="1" applyAlignment="1">
      <alignment vertical="center"/>
    </xf>
    <xf numFmtId="0" fontId="5" fillId="0" borderId="0" xfId="0" applyFont="1" applyAlignment="1">
      <alignment horizontal="center" vertical="center"/>
    </xf>
    <xf numFmtId="164" fontId="5" fillId="0" borderId="0" xfId="0" applyNumberFormat="1" applyFont="1" applyAlignment="1">
      <alignment vertical="center"/>
    </xf>
    <xf numFmtId="0" fontId="3" fillId="0" borderId="1" xfId="0" applyFont="1" applyBorder="1" applyAlignment="1">
      <alignment vertical="center" wrapText="1"/>
    </xf>
    <xf numFmtId="0" fontId="5" fillId="0" borderId="1" xfId="0" applyFont="1" applyBorder="1" applyAlignment="1">
      <alignment horizontal="left" vertical="center" wrapText="1"/>
    </xf>
    <xf numFmtId="164" fontId="5" fillId="0" borderId="1" xfId="1" applyNumberFormat="1" applyFont="1" applyBorder="1" applyAlignment="1">
      <alignment vertical="center"/>
    </xf>
    <xf numFmtId="44" fontId="0" fillId="0" borderId="0" xfId="1" applyFont="1"/>
    <xf numFmtId="44" fontId="0" fillId="0" borderId="0" xfId="0" applyNumberFormat="1"/>
    <xf numFmtId="44" fontId="3" fillId="0" borderId="1" xfId="1" applyFont="1" applyBorder="1" applyAlignment="1">
      <alignment horizontal="center" vertical="center"/>
    </xf>
    <xf numFmtId="164" fontId="5" fillId="0" borderId="1" xfId="0" applyNumberFormat="1" applyFont="1" applyBorder="1" applyAlignment="1">
      <alignment vertical="center"/>
    </xf>
    <xf numFmtId="44" fontId="4" fillId="2" borderId="1" xfId="1" applyFont="1" applyFill="1" applyBorder="1" applyAlignment="1">
      <alignment horizontal="center" vertical="center"/>
    </xf>
    <xf numFmtId="44" fontId="5" fillId="0" borderId="0" xfId="1" applyFont="1" applyAlignment="1">
      <alignment horizontal="center" vertical="center"/>
    </xf>
    <xf numFmtId="0" fontId="0" fillId="0" borderId="0" xfId="0" applyAlignment="1">
      <alignment vertical="center" wrapText="1"/>
    </xf>
    <xf numFmtId="0" fontId="10" fillId="0" borderId="0" xfId="0" applyFont="1" applyAlignment="1">
      <alignment vertical="center" wrapText="1"/>
    </xf>
    <xf numFmtId="165" fontId="5" fillId="0" borderId="0" xfId="1" applyNumberFormat="1" applyFont="1" applyAlignment="1">
      <alignment horizontal="center" vertical="center"/>
    </xf>
    <xf numFmtId="0" fontId="0" fillId="0" borderId="0" xfId="0" applyAlignment="1">
      <alignment vertical="center"/>
    </xf>
    <xf numFmtId="0" fontId="2" fillId="0" borderId="0" xfId="0" applyFont="1" applyAlignment="1">
      <alignment vertical="center"/>
    </xf>
    <xf numFmtId="164" fontId="0" fillId="0" borderId="0" xfId="0" applyNumberFormat="1" applyAlignment="1">
      <alignment vertical="center"/>
    </xf>
    <xf numFmtId="0" fontId="5" fillId="0" borderId="1" xfId="0" applyFont="1" applyBorder="1" applyAlignment="1">
      <alignment vertical="center"/>
    </xf>
    <xf numFmtId="0" fontId="5" fillId="0" borderId="0" xfId="0" applyFont="1" applyAlignment="1">
      <alignment vertical="center"/>
    </xf>
    <xf numFmtId="0" fontId="8"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left" vertical="center" wrapText="1"/>
    </xf>
    <xf numFmtId="0" fontId="6" fillId="0" borderId="1" xfId="0" applyFont="1" applyBorder="1" applyAlignment="1">
      <alignment horizontal="left" vertical="center"/>
    </xf>
    <xf numFmtId="0" fontId="5"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13CAF-A234-4B10-883F-22C9BFD560A3}">
  <dimension ref="A1:L49"/>
  <sheetViews>
    <sheetView tabSelected="1" topLeftCell="A21" zoomScale="90" zoomScaleNormal="90" zoomScaleSheetLayoutView="100" workbookViewId="0">
      <selection activeCell="G26" sqref="G26"/>
    </sheetView>
  </sheetViews>
  <sheetFormatPr baseColWidth="10" defaultRowHeight="15" x14ac:dyDescent="0.25"/>
  <cols>
    <col min="1" max="1" width="22.7109375" style="31" customWidth="1"/>
    <col min="2" max="2" width="48.85546875" style="34" customWidth="1"/>
    <col min="3" max="4" width="13" style="16"/>
    <col min="5" max="5" width="15.42578125" style="16" customWidth="1"/>
    <col min="6" max="6" width="16.140625" style="26" customWidth="1"/>
    <col min="7" max="7" width="18.5703125" style="17" customWidth="1"/>
    <col min="8" max="8" width="15.7109375" style="30" customWidth="1"/>
    <col min="9" max="9" width="16" style="30" bestFit="1" customWidth="1"/>
    <col min="10" max="16384" width="11.42578125" style="30"/>
  </cols>
  <sheetData>
    <row r="1" spans="1:12" x14ac:dyDescent="0.25">
      <c r="B1" s="36"/>
      <c r="C1" s="36"/>
      <c r="D1" s="36"/>
      <c r="E1" s="36"/>
      <c r="F1" s="36"/>
      <c r="G1" s="36"/>
    </row>
    <row r="2" spans="1:12" x14ac:dyDescent="0.25">
      <c r="A2" s="3" t="s">
        <v>0</v>
      </c>
      <c r="B2" s="3" t="s">
        <v>1</v>
      </c>
      <c r="C2" s="3" t="s">
        <v>2</v>
      </c>
      <c r="D2" s="3" t="s">
        <v>3</v>
      </c>
      <c r="E2" s="4" t="s">
        <v>4</v>
      </c>
      <c r="F2" s="25" t="s">
        <v>5</v>
      </c>
      <c r="G2" s="5" t="s">
        <v>6</v>
      </c>
    </row>
    <row r="3" spans="1:12" ht="15" customHeight="1" x14ac:dyDescent="0.25">
      <c r="A3" s="36" t="s">
        <v>59</v>
      </c>
      <c r="B3" s="41" t="s">
        <v>7</v>
      </c>
      <c r="C3" s="41"/>
      <c r="D3" s="41"/>
      <c r="E3" s="41"/>
      <c r="F3" s="41"/>
      <c r="G3" s="41"/>
    </row>
    <row r="4" spans="1:12" x14ac:dyDescent="0.25">
      <c r="A4" s="36"/>
      <c r="B4" s="6" t="s">
        <v>66</v>
      </c>
      <c r="C4" s="7" t="s">
        <v>8</v>
      </c>
      <c r="D4" s="7">
        <v>1</v>
      </c>
      <c r="E4" s="7">
        <v>2</v>
      </c>
      <c r="F4" s="8">
        <v>6054921</v>
      </c>
      <c r="G4" s="9">
        <f>F4*D4*2</f>
        <v>12109842</v>
      </c>
      <c r="H4" s="30" t="s">
        <v>73</v>
      </c>
      <c r="I4" s="32">
        <f>G4+G5</f>
        <v>32848652.3448276</v>
      </c>
    </row>
    <row r="5" spans="1:12" x14ac:dyDescent="0.25">
      <c r="A5" s="36"/>
      <c r="B5" s="6" t="s">
        <v>40</v>
      </c>
      <c r="C5" s="7" t="s">
        <v>8</v>
      </c>
      <c r="D5" s="10">
        <v>2</v>
      </c>
      <c r="E5" s="7">
        <v>2</v>
      </c>
      <c r="F5" s="8">
        <v>5184702.5862069</v>
      </c>
      <c r="G5" s="9">
        <f>F5*D5*2</f>
        <v>20738810.3448276</v>
      </c>
      <c r="H5" s="30" t="s">
        <v>73</v>
      </c>
    </row>
    <row r="6" spans="1:12" x14ac:dyDescent="0.25">
      <c r="A6" s="36"/>
      <c r="B6" s="42" t="s">
        <v>9</v>
      </c>
      <c r="C6" s="42"/>
      <c r="D6" s="42"/>
      <c r="E6" s="42"/>
      <c r="F6" s="42"/>
      <c r="G6" s="42"/>
      <c r="L6" s="1"/>
    </row>
    <row r="7" spans="1:12" ht="56.25" x14ac:dyDescent="0.25">
      <c r="A7" s="36"/>
      <c r="B7" s="6" t="s">
        <v>10</v>
      </c>
      <c r="C7" s="7" t="s">
        <v>8</v>
      </c>
      <c r="D7" s="10">
        <v>1</v>
      </c>
      <c r="E7" s="7">
        <v>2</v>
      </c>
      <c r="F7" s="13">
        <v>9900000</v>
      </c>
      <c r="G7" s="11">
        <f>F7*D7*2</f>
        <v>19800000</v>
      </c>
      <c r="H7" s="30" t="s">
        <v>9</v>
      </c>
      <c r="I7" s="32">
        <f>G7</f>
        <v>19800000</v>
      </c>
    </row>
    <row r="8" spans="1:12" x14ac:dyDescent="0.25">
      <c r="A8" s="36"/>
      <c r="B8" s="18" t="s">
        <v>21</v>
      </c>
      <c r="C8" s="7"/>
      <c r="D8" s="10"/>
      <c r="E8" s="10"/>
      <c r="F8" s="13"/>
      <c r="G8" s="11"/>
    </row>
    <row r="9" spans="1:12" ht="22.5" x14ac:dyDescent="0.25">
      <c r="A9" s="36"/>
      <c r="B9" s="19" t="s">
        <v>62</v>
      </c>
      <c r="C9" s="7" t="s">
        <v>26</v>
      </c>
      <c r="D9" s="7">
        <v>40</v>
      </c>
      <c r="E9" s="7" t="s">
        <v>11</v>
      </c>
      <c r="F9" s="13">
        <v>49500</v>
      </c>
      <c r="G9" s="20">
        <f>F9*D9</f>
        <v>1980000</v>
      </c>
      <c r="H9" s="30" t="s">
        <v>74</v>
      </c>
      <c r="I9" s="32">
        <f>G9+G16</f>
        <v>6292500</v>
      </c>
    </row>
    <row r="10" spans="1:12" ht="45" x14ac:dyDescent="0.25">
      <c r="A10" s="36"/>
      <c r="B10" s="6" t="s">
        <v>27</v>
      </c>
      <c r="C10" s="7" t="s">
        <v>8</v>
      </c>
      <c r="D10" s="10">
        <f>D4+D5+10</f>
        <v>13</v>
      </c>
      <c r="E10" s="10" t="s">
        <v>11</v>
      </c>
      <c r="F10" s="13">
        <v>60000</v>
      </c>
      <c r="G10" s="11">
        <f>F10*D10</f>
        <v>780000</v>
      </c>
      <c r="H10" s="30" t="s">
        <v>75</v>
      </c>
      <c r="I10" s="32">
        <f>SUM(G10:G15)</f>
        <v>11205400</v>
      </c>
    </row>
    <row r="11" spans="1:12" ht="22.5" x14ac:dyDescent="0.25">
      <c r="A11" s="36"/>
      <c r="B11" s="6" t="s">
        <v>22</v>
      </c>
      <c r="C11" s="7" t="s">
        <v>8</v>
      </c>
      <c r="D11" s="10">
        <f>D10</f>
        <v>13</v>
      </c>
      <c r="E11" s="10" t="s">
        <v>11</v>
      </c>
      <c r="F11" s="13">
        <v>62000</v>
      </c>
      <c r="G11" s="11">
        <f>F11*D11</f>
        <v>806000</v>
      </c>
      <c r="H11" s="30" t="s">
        <v>75</v>
      </c>
    </row>
    <row r="12" spans="1:12" ht="33.75" x14ac:dyDescent="0.25">
      <c r="A12" s="36"/>
      <c r="B12" s="6" t="s">
        <v>23</v>
      </c>
      <c r="C12" s="7" t="s">
        <v>8</v>
      </c>
      <c r="D12" s="10">
        <f>D10</f>
        <v>13</v>
      </c>
      <c r="E12" s="10" t="s">
        <v>11</v>
      </c>
      <c r="F12" s="13">
        <v>20000</v>
      </c>
      <c r="G12" s="11">
        <f>F12*D12</f>
        <v>260000</v>
      </c>
      <c r="H12" s="30" t="s">
        <v>75</v>
      </c>
    </row>
    <row r="13" spans="1:12" ht="33.75" x14ac:dyDescent="0.25">
      <c r="A13" s="36"/>
      <c r="B13" s="6" t="s">
        <v>65</v>
      </c>
      <c r="C13" s="7" t="s">
        <v>24</v>
      </c>
      <c r="D13" s="10">
        <v>50</v>
      </c>
      <c r="E13" s="10" t="s">
        <v>11</v>
      </c>
      <c r="F13" s="13">
        <v>6500</v>
      </c>
      <c r="G13" s="11">
        <f>F13*D13</f>
        <v>325000</v>
      </c>
      <c r="H13" s="30" t="s">
        <v>75</v>
      </c>
    </row>
    <row r="14" spans="1:12" ht="33.75" x14ac:dyDescent="0.25">
      <c r="A14" s="36"/>
      <c r="B14" s="6" t="s">
        <v>55</v>
      </c>
      <c r="C14" s="7" t="s">
        <v>24</v>
      </c>
      <c r="D14" s="10">
        <v>5</v>
      </c>
      <c r="E14" s="10" t="s">
        <v>11</v>
      </c>
      <c r="F14" s="13">
        <v>570100</v>
      </c>
      <c r="G14" s="11">
        <f t="shared" ref="G14:G15" si="0">F14*D14</f>
        <v>2850500</v>
      </c>
      <c r="H14" s="30" t="s">
        <v>75</v>
      </c>
    </row>
    <row r="15" spans="1:12" ht="22.5" x14ac:dyDescent="0.25">
      <c r="A15" s="36"/>
      <c r="B15" s="6" t="s">
        <v>56</v>
      </c>
      <c r="C15" s="7" t="s">
        <v>24</v>
      </c>
      <c r="D15" s="10">
        <v>3</v>
      </c>
      <c r="E15" s="10" t="s">
        <v>11</v>
      </c>
      <c r="F15" s="13">
        <v>2061300</v>
      </c>
      <c r="G15" s="11">
        <f t="shared" si="0"/>
        <v>6183900</v>
      </c>
      <c r="H15" s="30" t="s">
        <v>75</v>
      </c>
    </row>
    <row r="16" spans="1:12" ht="45" x14ac:dyDescent="0.25">
      <c r="A16" s="36"/>
      <c r="B16" s="6" t="s">
        <v>69</v>
      </c>
      <c r="C16" s="7" t="s">
        <v>24</v>
      </c>
      <c r="D16" s="10">
        <v>250</v>
      </c>
      <c r="E16" s="10" t="s">
        <v>11</v>
      </c>
      <c r="F16" s="13">
        <v>17250</v>
      </c>
      <c r="G16" s="11">
        <f t="shared" ref="G16" si="1">F16*D16</f>
        <v>4312500</v>
      </c>
      <c r="H16" s="30" t="s">
        <v>74</v>
      </c>
    </row>
    <row r="17" spans="1:9" x14ac:dyDescent="0.25">
      <c r="A17" s="36"/>
      <c r="B17" s="36" t="s">
        <v>41</v>
      </c>
      <c r="C17" s="43"/>
      <c r="D17" s="43"/>
      <c r="E17" s="43"/>
      <c r="F17" s="43"/>
      <c r="G17" s="12">
        <f>SUM(G4:G16)</f>
        <v>70146552.344827592</v>
      </c>
    </row>
    <row r="18" spans="1:9" ht="224.25" customHeight="1" x14ac:dyDescent="0.25">
      <c r="A18" s="38" t="s">
        <v>72</v>
      </c>
      <c r="B18" s="6" t="s">
        <v>42</v>
      </c>
      <c r="C18" s="10" t="s">
        <v>43</v>
      </c>
      <c r="D18" s="7">
        <v>5</v>
      </c>
      <c r="E18" s="7" t="s">
        <v>11</v>
      </c>
      <c r="F18" s="13">
        <v>8240550</v>
      </c>
      <c r="G18" s="20">
        <v>8240550</v>
      </c>
      <c r="H18" s="30" t="s">
        <v>74</v>
      </c>
      <c r="I18" s="32">
        <f>G18+G19+G20+G21+G22</f>
        <v>41547050</v>
      </c>
    </row>
    <row r="19" spans="1:9" ht="33.75" x14ac:dyDescent="0.25">
      <c r="A19" s="39"/>
      <c r="B19" s="19" t="s">
        <v>60</v>
      </c>
      <c r="C19" s="7" t="s">
        <v>24</v>
      </c>
      <c r="D19" s="7">
        <v>1500</v>
      </c>
      <c r="E19" s="7" t="s">
        <v>11</v>
      </c>
      <c r="F19" s="13">
        <v>1500</v>
      </c>
      <c r="G19" s="20">
        <f t="shared" ref="G19" si="2">F19*D19</f>
        <v>2250000</v>
      </c>
      <c r="H19" s="30" t="s">
        <v>74</v>
      </c>
    </row>
    <row r="20" spans="1:9" ht="45" x14ac:dyDescent="0.25">
      <c r="A20" s="39"/>
      <c r="B20" s="19" t="s">
        <v>63</v>
      </c>
      <c r="C20" s="7" t="s">
        <v>8</v>
      </c>
      <c r="D20" s="7">
        <v>1000</v>
      </c>
      <c r="E20" s="7" t="s">
        <v>11</v>
      </c>
      <c r="F20" s="13">
        <v>17250</v>
      </c>
      <c r="G20" s="20">
        <f>F20*D20</f>
        <v>17250000</v>
      </c>
      <c r="H20" s="30" t="s">
        <v>74</v>
      </c>
    </row>
    <row r="21" spans="1:9" ht="45" x14ac:dyDescent="0.25">
      <c r="A21" s="39"/>
      <c r="B21" s="19" t="s">
        <v>67</v>
      </c>
      <c r="C21" s="7" t="s">
        <v>25</v>
      </c>
      <c r="D21" s="7">
        <v>5</v>
      </c>
      <c r="E21" s="7" t="s">
        <v>11</v>
      </c>
      <c r="F21" s="13">
        <v>2061300</v>
      </c>
      <c r="G21" s="20">
        <f t="shared" ref="G21:G24" si="3">F21*D21</f>
        <v>10306500</v>
      </c>
      <c r="H21" s="30" t="s">
        <v>74</v>
      </c>
    </row>
    <row r="22" spans="1:9" x14ac:dyDescent="0.25">
      <c r="A22" s="39"/>
      <c r="B22" s="33" t="s">
        <v>44</v>
      </c>
      <c r="C22" s="10" t="s">
        <v>24</v>
      </c>
      <c r="D22" s="10">
        <v>1000</v>
      </c>
      <c r="E22" s="7" t="s">
        <v>11</v>
      </c>
      <c r="F22" s="13">
        <v>3500</v>
      </c>
      <c r="G22" s="20">
        <f t="shared" si="3"/>
        <v>3500000</v>
      </c>
      <c r="H22" s="30" t="s">
        <v>74</v>
      </c>
    </row>
    <row r="23" spans="1:9" x14ac:dyDescent="0.25">
      <c r="A23" s="39"/>
      <c r="B23" s="19" t="s">
        <v>45</v>
      </c>
      <c r="C23" s="7" t="s">
        <v>24</v>
      </c>
      <c r="D23" s="7">
        <v>15</v>
      </c>
      <c r="E23" s="7" t="s">
        <v>11</v>
      </c>
      <c r="F23" s="13">
        <v>1000000</v>
      </c>
      <c r="G23" s="20">
        <f t="shared" si="3"/>
        <v>15000000</v>
      </c>
      <c r="H23" s="30" t="s">
        <v>73</v>
      </c>
      <c r="I23" s="32">
        <f>G23+G24</f>
        <v>20000000</v>
      </c>
    </row>
    <row r="24" spans="1:9" x14ac:dyDescent="0.25">
      <c r="A24" s="39"/>
      <c r="B24" s="33" t="s">
        <v>46</v>
      </c>
      <c r="C24" s="10" t="s">
        <v>24</v>
      </c>
      <c r="D24" s="10">
        <v>5</v>
      </c>
      <c r="E24" s="7" t="s">
        <v>11</v>
      </c>
      <c r="F24" s="13">
        <v>1000000</v>
      </c>
      <c r="G24" s="24">
        <f t="shared" si="3"/>
        <v>5000000</v>
      </c>
      <c r="H24" s="30" t="s">
        <v>73</v>
      </c>
    </row>
    <row r="25" spans="1:9" ht="22.5" x14ac:dyDescent="0.25">
      <c r="A25" s="39"/>
      <c r="B25" s="6" t="s">
        <v>53</v>
      </c>
      <c r="C25" s="7" t="s">
        <v>8</v>
      </c>
      <c r="D25" s="10">
        <v>50</v>
      </c>
      <c r="E25" s="7" t="s">
        <v>11</v>
      </c>
      <c r="F25" s="8">
        <v>200000</v>
      </c>
      <c r="G25" s="11">
        <f>F25*D25</f>
        <v>10000000</v>
      </c>
      <c r="H25" s="30" t="s">
        <v>76</v>
      </c>
      <c r="I25" s="32">
        <f>G25</f>
        <v>10000000</v>
      </c>
    </row>
    <row r="26" spans="1:9" ht="33.75" x14ac:dyDescent="0.25">
      <c r="A26" s="39"/>
      <c r="B26" s="14" t="s">
        <v>64</v>
      </c>
      <c r="C26" s="10" t="s">
        <v>24</v>
      </c>
      <c r="D26" s="7">
        <v>500</v>
      </c>
      <c r="E26" s="7" t="s">
        <v>11</v>
      </c>
      <c r="F26" s="13">
        <v>80000</v>
      </c>
      <c r="G26" s="24">
        <f t="shared" ref="G26" si="4">F26*D26</f>
        <v>40000000</v>
      </c>
      <c r="H26" s="30" t="s">
        <v>75</v>
      </c>
      <c r="I26" s="32">
        <f>G26</f>
        <v>40000000</v>
      </c>
    </row>
    <row r="27" spans="1:9" x14ac:dyDescent="0.25">
      <c r="A27" s="40"/>
      <c r="B27" s="36" t="s">
        <v>51</v>
      </c>
      <c r="C27" s="43"/>
      <c r="D27" s="43"/>
      <c r="E27" s="43"/>
      <c r="F27" s="43"/>
      <c r="G27" s="12">
        <f>SUM(G18:G26)</f>
        <v>111547050</v>
      </c>
    </row>
    <row r="28" spans="1:9" ht="45" customHeight="1" x14ac:dyDescent="0.25">
      <c r="A28" s="36" t="s">
        <v>47</v>
      </c>
      <c r="B28" s="6" t="s">
        <v>42</v>
      </c>
      <c r="C28" s="10" t="s">
        <v>43</v>
      </c>
      <c r="D28" s="7">
        <v>1</v>
      </c>
      <c r="E28" s="7" t="s">
        <v>11</v>
      </c>
      <c r="F28" s="13">
        <v>8240550</v>
      </c>
      <c r="G28" s="20">
        <v>8240550</v>
      </c>
      <c r="H28" s="30" t="s">
        <v>74</v>
      </c>
      <c r="I28" s="32">
        <f>G28+G29+G30+G31+G32</f>
        <v>14751850</v>
      </c>
    </row>
    <row r="29" spans="1:9" ht="33.75" customHeight="1" x14ac:dyDescent="0.25">
      <c r="A29" s="36"/>
      <c r="B29" s="19" t="s">
        <v>61</v>
      </c>
      <c r="C29" s="7" t="s">
        <v>24</v>
      </c>
      <c r="D29" s="7">
        <v>200</v>
      </c>
      <c r="E29" s="7" t="s">
        <v>11</v>
      </c>
      <c r="F29" s="13">
        <v>1500</v>
      </c>
      <c r="G29" s="20">
        <f t="shared" ref="G29" si="5">F29*D29</f>
        <v>300000</v>
      </c>
      <c r="H29" s="30" t="s">
        <v>74</v>
      </c>
    </row>
    <row r="30" spans="1:9" ht="45" x14ac:dyDescent="0.25">
      <c r="A30" s="36"/>
      <c r="B30" s="19" t="s">
        <v>68</v>
      </c>
      <c r="C30" s="7" t="s">
        <v>8</v>
      </c>
      <c r="D30" s="7">
        <v>200</v>
      </c>
      <c r="E30" s="7" t="s">
        <v>11</v>
      </c>
      <c r="F30" s="13">
        <v>17250</v>
      </c>
      <c r="G30" s="20">
        <f>F30*D30</f>
        <v>3450000</v>
      </c>
      <c r="H30" s="30" t="s">
        <v>74</v>
      </c>
    </row>
    <row r="31" spans="1:9" ht="49.5" customHeight="1" x14ac:dyDescent="0.25">
      <c r="A31" s="36"/>
      <c r="B31" s="19" t="s">
        <v>67</v>
      </c>
      <c r="C31" s="7" t="s">
        <v>25</v>
      </c>
      <c r="D31" s="7">
        <v>1</v>
      </c>
      <c r="E31" s="7" t="s">
        <v>11</v>
      </c>
      <c r="F31" s="13">
        <v>2061300</v>
      </c>
      <c r="G31" s="20">
        <f t="shared" ref="G31:G34" si="6">F31*D31</f>
        <v>2061300</v>
      </c>
      <c r="H31" s="30" t="s">
        <v>74</v>
      </c>
    </row>
    <row r="32" spans="1:9" x14ac:dyDescent="0.25">
      <c r="A32" s="36"/>
      <c r="B32" s="33" t="s">
        <v>44</v>
      </c>
      <c r="C32" s="10" t="s">
        <v>24</v>
      </c>
      <c r="D32" s="10">
        <v>200</v>
      </c>
      <c r="E32" s="7" t="s">
        <v>11</v>
      </c>
      <c r="F32" s="13">
        <v>3500</v>
      </c>
      <c r="G32" s="20">
        <f t="shared" si="6"/>
        <v>700000</v>
      </c>
      <c r="H32" s="30" t="s">
        <v>74</v>
      </c>
    </row>
    <row r="33" spans="1:9" x14ac:dyDescent="0.25">
      <c r="A33" s="36"/>
      <c r="B33" s="19" t="s">
        <v>45</v>
      </c>
      <c r="C33" s="7" t="s">
        <v>24</v>
      </c>
      <c r="D33" s="7">
        <v>3</v>
      </c>
      <c r="E33" s="7" t="s">
        <v>11</v>
      </c>
      <c r="F33" s="13">
        <v>1000000</v>
      </c>
      <c r="G33" s="20">
        <f t="shared" si="6"/>
        <v>3000000</v>
      </c>
      <c r="H33" s="30" t="s">
        <v>73</v>
      </c>
      <c r="I33" s="32">
        <f>G33+G34</f>
        <v>4000000</v>
      </c>
    </row>
    <row r="34" spans="1:9" x14ac:dyDescent="0.25">
      <c r="A34" s="36"/>
      <c r="B34" s="33" t="s">
        <v>46</v>
      </c>
      <c r="C34" s="10" t="s">
        <v>24</v>
      </c>
      <c r="D34" s="10">
        <v>1</v>
      </c>
      <c r="E34" s="7" t="s">
        <v>11</v>
      </c>
      <c r="F34" s="13">
        <v>1000000</v>
      </c>
      <c r="G34" s="24">
        <f t="shared" si="6"/>
        <v>1000000</v>
      </c>
      <c r="H34" s="30" t="s">
        <v>73</v>
      </c>
    </row>
    <row r="35" spans="1:9" ht="22.5" x14ac:dyDescent="0.25">
      <c r="A35" s="36"/>
      <c r="B35" s="6" t="s">
        <v>54</v>
      </c>
      <c r="C35" s="7" t="s">
        <v>8</v>
      </c>
      <c r="D35" s="10">
        <v>10</v>
      </c>
      <c r="E35" s="7" t="s">
        <v>11</v>
      </c>
      <c r="F35" s="8">
        <v>200000</v>
      </c>
      <c r="G35" s="11">
        <f>F35*D35</f>
        <v>2000000</v>
      </c>
      <c r="H35" s="30" t="s">
        <v>76</v>
      </c>
      <c r="I35" s="32">
        <f>G35</f>
        <v>2000000</v>
      </c>
    </row>
    <row r="36" spans="1:9" ht="22.5" x14ac:dyDescent="0.25">
      <c r="A36" s="36"/>
      <c r="B36" s="14" t="s">
        <v>48</v>
      </c>
      <c r="C36" s="10" t="s">
        <v>24</v>
      </c>
      <c r="D36" s="10">
        <v>5</v>
      </c>
      <c r="E36" s="7" t="s">
        <v>11</v>
      </c>
      <c r="F36" s="13">
        <v>3000000</v>
      </c>
      <c r="G36" s="24">
        <f t="shared" ref="G36" si="7">F36*D36</f>
        <v>15000000</v>
      </c>
      <c r="H36" s="30" t="s">
        <v>77</v>
      </c>
      <c r="I36" s="32">
        <f>G36+G37+G38+G41+G42</f>
        <v>66571448</v>
      </c>
    </row>
    <row r="37" spans="1:9" ht="22.5" x14ac:dyDescent="0.25">
      <c r="A37" s="36"/>
      <c r="B37" s="14" t="s">
        <v>49</v>
      </c>
      <c r="C37" s="10" t="s">
        <v>24</v>
      </c>
      <c r="D37" s="10">
        <v>5</v>
      </c>
      <c r="E37" s="7" t="s">
        <v>11</v>
      </c>
      <c r="F37" s="13">
        <v>2000000</v>
      </c>
      <c r="G37" s="24">
        <f t="shared" ref="G37:G38" si="8">F37*D37</f>
        <v>10000000</v>
      </c>
      <c r="H37" s="30" t="s">
        <v>77</v>
      </c>
      <c r="I37" s="32"/>
    </row>
    <row r="38" spans="1:9" ht="22.5" x14ac:dyDescent="0.25">
      <c r="A38" s="36"/>
      <c r="B38" s="14" t="s">
        <v>50</v>
      </c>
      <c r="C38" s="10" t="s">
        <v>24</v>
      </c>
      <c r="D38" s="10">
        <v>5</v>
      </c>
      <c r="E38" s="7" t="s">
        <v>11</v>
      </c>
      <c r="F38" s="13">
        <v>1000000</v>
      </c>
      <c r="G38" s="24">
        <f t="shared" si="8"/>
        <v>5000000</v>
      </c>
      <c r="H38" s="30" t="s">
        <v>77</v>
      </c>
    </row>
    <row r="39" spans="1:9" x14ac:dyDescent="0.25">
      <c r="A39" s="36"/>
      <c r="B39" s="14" t="s">
        <v>58</v>
      </c>
      <c r="C39" s="10" t="s">
        <v>24</v>
      </c>
      <c r="D39" s="10">
        <v>2</v>
      </c>
      <c r="E39" s="7" t="s">
        <v>11</v>
      </c>
      <c r="F39" s="13">
        <v>13591550</v>
      </c>
      <c r="G39" s="24">
        <f t="shared" ref="G39:G40" si="9">F39*D39</f>
        <v>27183100</v>
      </c>
      <c r="H39" s="30" t="s">
        <v>75</v>
      </c>
      <c r="I39" s="32">
        <f>G39+G40</f>
        <v>30983100</v>
      </c>
    </row>
    <row r="40" spans="1:9" ht="24.75" customHeight="1" x14ac:dyDescent="0.25">
      <c r="A40" s="36"/>
      <c r="B40" s="14" t="s">
        <v>57</v>
      </c>
      <c r="C40" s="10" t="s">
        <v>24</v>
      </c>
      <c r="D40" s="10">
        <v>20</v>
      </c>
      <c r="E40" s="7" t="s">
        <v>11</v>
      </c>
      <c r="F40" s="13">
        <v>190000</v>
      </c>
      <c r="G40" s="24">
        <f t="shared" si="9"/>
        <v>3800000</v>
      </c>
      <c r="H40" s="30" t="s">
        <v>75</v>
      </c>
    </row>
    <row r="41" spans="1:9" x14ac:dyDescent="0.25">
      <c r="A41" s="36"/>
      <c r="B41" s="14" t="s">
        <v>71</v>
      </c>
      <c r="C41" s="10" t="s">
        <v>24</v>
      </c>
      <c r="D41" s="10">
        <v>1</v>
      </c>
      <c r="E41" s="7" t="s">
        <v>11</v>
      </c>
      <c r="F41" s="13">
        <v>20000000</v>
      </c>
      <c r="G41" s="24">
        <f t="shared" ref="G41" si="10">F41*D41</f>
        <v>20000000</v>
      </c>
      <c r="H41" s="30" t="s">
        <v>77</v>
      </c>
    </row>
    <row r="42" spans="1:9" x14ac:dyDescent="0.25">
      <c r="A42" s="36"/>
      <c r="B42" s="14" t="s">
        <v>70</v>
      </c>
      <c r="C42" s="10" t="s">
        <v>24</v>
      </c>
      <c r="D42" s="10">
        <v>1</v>
      </c>
      <c r="E42" s="7" t="s">
        <v>11</v>
      </c>
      <c r="F42" s="13">
        <v>16571448</v>
      </c>
      <c r="G42" s="24">
        <f t="shared" ref="G42" si="11">F42*D42</f>
        <v>16571448</v>
      </c>
      <c r="H42" s="30" t="s">
        <v>77</v>
      </c>
    </row>
    <row r="43" spans="1:9" x14ac:dyDescent="0.25">
      <c r="A43" s="36"/>
      <c r="B43" s="37" t="s">
        <v>52</v>
      </c>
      <c r="C43" s="37"/>
      <c r="D43" s="37"/>
      <c r="E43" s="37"/>
      <c r="F43" s="37"/>
      <c r="G43" s="23">
        <f>SUM(G28:G42)</f>
        <v>118306398</v>
      </c>
    </row>
    <row r="44" spans="1:9" x14ac:dyDescent="0.25">
      <c r="A44" s="35" t="s">
        <v>28</v>
      </c>
      <c r="B44" s="35"/>
      <c r="C44" s="35"/>
      <c r="D44" s="35"/>
      <c r="E44" s="35"/>
      <c r="F44" s="35"/>
      <c r="G44" s="15">
        <f>G17+G27+G43</f>
        <v>300000000.34482759</v>
      </c>
    </row>
    <row r="49" spans="6:6" x14ac:dyDescent="0.25">
      <c r="F49" s="29"/>
    </row>
  </sheetData>
  <mergeCells count="10">
    <mergeCell ref="B1:G1"/>
    <mergeCell ref="B3:G3"/>
    <mergeCell ref="B6:G6"/>
    <mergeCell ref="B17:F17"/>
    <mergeCell ref="B27:F27"/>
    <mergeCell ref="A44:F44"/>
    <mergeCell ref="A3:A17"/>
    <mergeCell ref="B43:F43"/>
    <mergeCell ref="A28:A43"/>
    <mergeCell ref="A18:A27"/>
  </mergeCells>
  <phoneticPr fontId="9" type="noConversion"/>
  <pageMargins left="0.7" right="0.7" top="0.75" bottom="0.75" header="0.3" footer="0.3"/>
  <pageSetup paperSize="9" scale="54"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142F7-0FC6-4FFE-BDC4-3AEEB803810F}">
  <dimension ref="A1:D15"/>
  <sheetViews>
    <sheetView topLeftCell="A15" workbookViewId="0">
      <selection activeCell="B13" sqref="B13:D15"/>
    </sheetView>
  </sheetViews>
  <sheetFormatPr baseColWidth="10" defaultRowHeight="15" x14ac:dyDescent="0.25"/>
  <cols>
    <col min="1" max="1" width="20.42578125" customWidth="1"/>
    <col min="2" max="2" width="16.7109375" bestFit="1" customWidth="1"/>
  </cols>
  <sheetData>
    <row r="1" spans="1:4" x14ac:dyDescent="0.25">
      <c r="C1" s="2" t="s">
        <v>19</v>
      </c>
    </row>
    <row r="2" spans="1:4" x14ac:dyDescent="0.25">
      <c r="A2" t="s">
        <v>16</v>
      </c>
      <c r="B2" s="21">
        <v>130000000</v>
      </c>
    </row>
    <row r="3" spans="1:4" x14ac:dyDescent="0.25">
      <c r="A3" t="s">
        <v>15</v>
      </c>
      <c r="B3" s="22">
        <v>23400000</v>
      </c>
      <c r="C3">
        <v>18</v>
      </c>
    </row>
    <row r="4" spans="1:4" x14ac:dyDescent="0.25">
      <c r="A4" t="s">
        <v>12</v>
      </c>
      <c r="B4" s="22">
        <v>10400000</v>
      </c>
      <c r="C4">
        <v>8</v>
      </c>
    </row>
    <row r="5" spans="1:4" x14ac:dyDescent="0.25">
      <c r="A5" t="s">
        <v>13</v>
      </c>
      <c r="B5" s="22">
        <v>2000000</v>
      </c>
      <c r="C5">
        <v>1.53</v>
      </c>
    </row>
    <row r="6" spans="1:4" x14ac:dyDescent="0.25">
      <c r="A6" t="s">
        <v>14</v>
      </c>
      <c r="B6" s="22">
        <v>800000</v>
      </c>
      <c r="C6">
        <v>0.61</v>
      </c>
    </row>
    <row r="7" spans="1:4" x14ac:dyDescent="0.25">
      <c r="A7" t="s">
        <v>17</v>
      </c>
      <c r="B7" s="22">
        <f>B3+B4+B5+B6</f>
        <v>36600000</v>
      </c>
      <c r="C7">
        <f>SUM(C3:C6)</f>
        <v>28.14</v>
      </c>
      <c r="D7" s="2" t="s">
        <v>20</v>
      </c>
    </row>
    <row r="8" spans="1:4" x14ac:dyDescent="0.25">
      <c r="A8" t="s">
        <v>18</v>
      </c>
      <c r="B8" s="22">
        <f>B2-B7</f>
        <v>93400000</v>
      </c>
    </row>
    <row r="11" spans="1:4" x14ac:dyDescent="0.25">
      <c r="D11" s="22"/>
    </row>
    <row r="13" spans="1:4" ht="180" x14ac:dyDescent="0.25">
      <c r="A13" s="28" t="s">
        <v>29</v>
      </c>
      <c r="B13" s="27" t="s">
        <v>30</v>
      </c>
      <c r="C13" s="27" t="s">
        <v>31</v>
      </c>
      <c r="D13" s="27" t="s">
        <v>32</v>
      </c>
    </row>
    <row r="14" spans="1:4" ht="180" x14ac:dyDescent="0.25">
      <c r="A14" s="28" t="s">
        <v>33</v>
      </c>
      <c r="B14" s="27" t="s">
        <v>34</v>
      </c>
      <c r="C14" s="27" t="s">
        <v>31</v>
      </c>
      <c r="D14" s="27" t="s">
        <v>35</v>
      </c>
    </row>
    <row r="15" spans="1:4" ht="165" x14ac:dyDescent="0.25">
      <c r="A15" s="28" t="s">
        <v>36</v>
      </c>
      <c r="B15" s="27" t="s">
        <v>37</v>
      </c>
      <c r="C15" s="27" t="s">
        <v>38</v>
      </c>
      <c r="D15" s="27" t="s">
        <v>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A6D7E2D85C1344AA8F9F6076724F9DD" ma:contentTypeVersion="8" ma:contentTypeDescription="Create a new document." ma:contentTypeScope="" ma:versionID="bd81e83606fd879a11926c2791a46ba3">
  <xsd:schema xmlns:xsd="http://www.w3.org/2001/XMLSchema" xmlns:xs="http://www.w3.org/2001/XMLSchema" xmlns:p="http://schemas.microsoft.com/office/2006/metadata/properties" xmlns:ns3="0bd34910-75fa-43b3-81d2-a0e058f9dd6a" xmlns:ns4="4f0fda4f-8a3a-4c67-9071-45a928bf0fa0" targetNamespace="http://schemas.microsoft.com/office/2006/metadata/properties" ma:root="true" ma:fieldsID="03aba2500e8e80d9acd104cebd3e6625" ns3:_="" ns4:_="">
    <xsd:import namespace="0bd34910-75fa-43b3-81d2-a0e058f9dd6a"/>
    <xsd:import namespace="4f0fda4f-8a3a-4c67-9071-45a928bf0fa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SearchProperties" minOccurs="0"/>
                <xsd:element ref="ns4:MediaServiceObjectDetectorVersion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d34910-75fa-43b3-81d2-a0e058f9dd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0fda4f-8a3a-4c67-9071-45a928bf0fa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1735B9-48A9-4EFC-BDE7-BDF695BB9B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d34910-75fa-43b3-81d2-a0e058f9dd6a"/>
    <ds:schemaRef ds:uri="4f0fda4f-8a3a-4c67-9071-45a928bf0f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287EDC-7F34-424C-A0B6-A0F1EA61849E}">
  <ds:schemaRefs>
    <ds:schemaRef ds:uri="http://schemas.microsoft.com/office/2006/documentManagement/types"/>
    <ds:schemaRef ds:uri="http://purl.org/dc/terms/"/>
    <ds:schemaRef ds:uri="0bd34910-75fa-43b3-81d2-a0e058f9dd6a"/>
    <ds:schemaRef ds:uri="http://schemas.microsoft.com/office/2006/metadata/properties"/>
    <ds:schemaRef ds:uri="http://www.w3.org/XML/1998/namespace"/>
    <ds:schemaRef ds:uri="http://purl.org/dc/elements/1.1/"/>
    <ds:schemaRef ds:uri="http://schemas.microsoft.com/office/infopath/2007/PartnerControls"/>
    <ds:schemaRef ds:uri="http://schemas.openxmlformats.org/package/2006/metadata/core-properties"/>
    <ds:schemaRef ds:uri="4f0fda4f-8a3a-4c67-9071-45a928bf0fa0"/>
    <ds:schemaRef ds:uri="http://purl.org/dc/dcmitype/"/>
  </ds:schemaRefs>
</ds:datastoreItem>
</file>

<file path=customXml/itemProps3.xml><?xml version="1.0" encoding="utf-8"?>
<ds:datastoreItem xmlns:ds="http://schemas.openxmlformats.org/officeDocument/2006/customXml" ds:itemID="{8414C4B2-5359-496D-8F8D-D679033309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vt:lpstr>
      <vt:lpstr>Hoja2</vt:lpstr>
      <vt:lpstr>'PRESUPUESTO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JOAQUIN RAMIREZ CUADRADO</dc:creator>
  <cp:lastModifiedBy>Procesadores Uribia</cp:lastModifiedBy>
  <cp:lastPrinted>2025-10-10T17:51:33Z</cp:lastPrinted>
  <dcterms:created xsi:type="dcterms:W3CDTF">2025-06-12T22:27:54Z</dcterms:created>
  <dcterms:modified xsi:type="dcterms:W3CDTF">2025-10-10T18:42:41Z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0x0101006A6D7E2D85C1344AA8F9F6076724F9DD</vt:lpwstr>
  </property>
</Properties>
</file>