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lacomco-my.sharepoint.com/personal/lmartinezc_fla_com_co/Documents/LMARTINEZC/Desktop/Compra Menor/100956-Mantenimiento locativo/"/>
    </mc:Choice>
  </mc:AlternateContent>
  <xr:revisionPtr revIDLastSave="37" documentId="8_{C6A383A6-95E0-4006-9E71-7AE0725416FE}" xr6:coauthVersionLast="47" xr6:coauthVersionMax="47" xr10:uidLastSave="{05C68EEC-0F3E-4C19-8370-FFF7F7C42557}"/>
  <bookViews>
    <workbookView xWindow="28680" yWindow="-120" windowWidth="29040" windowHeight="15720" xr2:uid="{C6436F83-BF54-4451-A00E-E5DFC3661FCB}"/>
  </bookViews>
  <sheets>
    <sheet name="FORMULARIO DE OFERTA ECONÓMICA." sheetId="4" r:id="rId1"/>
    <sheet name="Hoja1" sheetId="2" r:id="rId2"/>
    <sheet name="ESTUDIO DE MERCADO (2)" sheetId="3" state="hidden" r:id="rId3"/>
  </sheets>
  <externalReferences>
    <externalReference r:id="rId4"/>
  </externalReferences>
  <definedNames>
    <definedName name="_xlnm.Print_Area" localSheetId="2">'ESTUDIO DE MERCADO (2)'!$A$2:$K$39</definedName>
    <definedName name="_xlnm.Print_Area" localSheetId="0">'FORMULARIO DE OFERTA ECONÓMICA.'!$A$2:$F$39</definedName>
    <definedName name="CAUSAL">[1]Hoja!#REF!</definedName>
    <definedName name="sss">[1]Hoja!#REF!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4" l="1"/>
  <c r="F32" i="4"/>
  <c r="F31" i="4"/>
  <c r="F30" i="4"/>
  <c r="F29" i="4"/>
  <c r="F22" i="4"/>
  <c r="F21" i="4"/>
  <c r="F20" i="4"/>
  <c r="F13" i="4"/>
  <c r="F12" i="4"/>
  <c r="F11" i="4"/>
  <c r="F10" i="4"/>
  <c r="F9" i="4"/>
  <c r="F8" i="4"/>
  <c r="F7" i="4"/>
  <c r="F6" i="4"/>
  <c r="J33" i="3"/>
  <c r="H33" i="3"/>
  <c r="F33" i="3"/>
  <c r="K33" i="3" s="1"/>
  <c r="J32" i="3"/>
  <c r="H32" i="3"/>
  <c r="F32" i="3"/>
  <c r="K32" i="3" s="1"/>
  <c r="J31" i="3"/>
  <c r="H31" i="3"/>
  <c r="H34" i="3" s="1"/>
  <c r="F31" i="3"/>
  <c r="F34" i="3" s="1"/>
  <c r="J30" i="3"/>
  <c r="J34" i="3" s="1"/>
  <c r="H30" i="3"/>
  <c r="F30" i="3"/>
  <c r="J29" i="3"/>
  <c r="H29" i="3"/>
  <c r="F29" i="3"/>
  <c r="K29" i="3" s="1"/>
  <c r="J23" i="3"/>
  <c r="J22" i="3"/>
  <c r="H22" i="3"/>
  <c r="F22" i="3"/>
  <c r="K22" i="3" s="1"/>
  <c r="J21" i="3"/>
  <c r="H21" i="3"/>
  <c r="F21" i="3"/>
  <c r="K21" i="3" s="1"/>
  <c r="J20" i="3"/>
  <c r="H20" i="3"/>
  <c r="H23" i="3" s="1"/>
  <c r="F20" i="3"/>
  <c r="F23" i="3" s="1"/>
  <c r="J13" i="3"/>
  <c r="H13" i="3"/>
  <c r="F13" i="3"/>
  <c r="K13" i="3" s="1"/>
  <c r="J12" i="3"/>
  <c r="H12" i="3"/>
  <c r="F12" i="3"/>
  <c r="K12" i="3" s="1"/>
  <c r="J11" i="3"/>
  <c r="H11" i="3"/>
  <c r="F11" i="3"/>
  <c r="K11" i="3" s="1"/>
  <c r="J10" i="3"/>
  <c r="K10" i="3" s="1"/>
  <c r="H10" i="3"/>
  <c r="F10" i="3"/>
  <c r="J9" i="3"/>
  <c r="H9" i="3"/>
  <c r="F9" i="3"/>
  <c r="K9" i="3" s="1"/>
  <c r="J8" i="3"/>
  <c r="H8" i="3"/>
  <c r="F8" i="3"/>
  <c r="K8" i="3" s="1"/>
  <c r="J7" i="3"/>
  <c r="H7" i="3"/>
  <c r="F7" i="3"/>
  <c r="K7" i="3" s="1"/>
  <c r="J6" i="3"/>
  <c r="J14" i="3" s="1"/>
  <c r="H6" i="3"/>
  <c r="H14" i="3" s="1"/>
  <c r="F6" i="3"/>
  <c r="F14" i="3" s="1"/>
  <c r="F23" i="4" l="1"/>
  <c r="F25" i="4" s="1"/>
  <c r="F26" i="4" s="1"/>
  <c r="F14" i="4"/>
  <c r="F24" i="4"/>
  <c r="F15" i="4"/>
  <c r="F16" i="4"/>
  <c r="F17" i="4" s="1"/>
  <c r="F34" i="4"/>
  <c r="J35" i="3"/>
  <c r="J37" i="3" s="1"/>
  <c r="J36" i="3"/>
  <c r="J38" i="3" s="1"/>
  <c r="J39" i="3" s="1"/>
  <c r="F16" i="3"/>
  <c r="F17" i="3" s="1"/>
  <c r="F15" i="3"/>
  <c r="F18" i="3"/>
  <c r="J27" i="3"/>
  <c r="F36" i="3"/>
  <c r="F35" i="3"/>
  <c r="F37" i="3" s="1"/>
  <c r="F38" i="3"/>
  <c r="H36" i="3"/>
  <c r="H35" i="3"/>
  <c r="H37" i="3" s="1"/>
  <c r="H38" i="3"/>
  <c r="F25" i="3"/>
  <c r="F26" i="3" s="1"/>
  <c r="F24" i="3"/>
  <c r="F27" i="3" s="1"/>
  <c r="H16" i="3"/>
  <c r="H17" i="3" s="1"/>
  <c r="H15" i="3"/>
  <c r="H18" i="3"/>
  <c r="H25" i="3"/>
  <c r="H26" i="3" s="1"/>
  <c r="H24" i="3"/>
  <c r="H27" i="3" s="1"/>
  <c r="J15" i="3"/>
  <c r="J18" i="3"/>
  <c r="J16" i="3"/>
  <c r="J17" i="3" s="1"/>
  <c r="K30" i="3"/>
  <c r="K34" i="3" s="1"/>
  <c r="J24" i="3"/>
  <c r="K31" i="3"/>
  <c r="J25" i="3"/>
  <c r="J26" i="3" s="1"/>
  <c r="K6" i="3"/>
  <c r="K14" i="3" s="1"/>
  <c r="K20" i="3"/>
  <c r="K23" i="3" s="1"/>
  <c r="F27" i="4" l="1"/>
  <c r="F18" i="4"/>
  <c r="F35" i="4"/>
  <c r="F37" i="4" s="1"/>
  <c r="F36" i="4"/>
  <c r="K35" i="3"/>
  <c r="K37" i="3" s="1"/>
  <c r="K36" i="3"/>
  <c r="K38" i="3" s="1"/>
  <c r="H39" i="3"/>
  <c r="F39" i="3"/>
  <c r="K25" i="3"/>
  <c r="K26" i="3" s="1"/>
  <c r="K24" i="3"/>
  <c r="K27" i="3" s="1"/>
  <c r="K15" i="3"/>
  <c r="K16" i="3"/>
  <c r="K17" i="3" s="1"/>
  <c r="F38" i="4" l="1"/>
  <c r="F39" i="4" s="1"/>
  <c r="K18" i="3"/>
  <c r="K39" i="3" s="1"/>
</calcChain>
</file>

<file path=xl/sharedStrings.xml><?xml version="1.0" encoding="utf-8"?>
<sst xmlns="http://schemas.openxmlformats.org/spreadsheetml/2006/main" count="160" uniqueCount="57">
  <si>
    <t>DESCRIPCION</t>
  </si>
  <si>
    <t>CANTIDAD</t>
  </si>
  <si>
    <t>COTIZACION 1</t>
  </si>
  <si>
    <t>COTIZACION 2</t>
  </si>
  <si>
    <t>COTIZACION 3</t>
  </si>
  <si>
    <t>VALOR SIN IVA</t>
  </si>
  <si>
    <t>Suministro, transporte e instalación de ventana con marco en aluminio, incluyendo vidrio transparente templado de 6 mm de espesor, cerradura, accesorios y herrajes necesarios para su correcto funcionamiento, así como el desmontaje y retiro de la ventana existente, limpieza del área de trabajo, aplicación de sellos y fijaciones requeridas</t>
  </si>
  <si>
    <t>UNIDAD</t>
  </si>
  <si>
    <t xml:space="preserve">COTIZACIÓN MANTENIMIENTO ÁREA ADMINISTRATIVA FÁBRICA DE LICORES DE ANTIOQUIA </t>
  </si>
  <si>
    <t xml:space="preserve">ITEM </t>
  </si>
  <si>
    <t xml:space="preserve">DESCRIPCION </t>
  </si>
  <si>
    <t xml:space="preserve">UNIDAD </t>
  </si>
  <si>
    <t xml:space="preserve">CANTIDAD </t>
  </si>
  <si>
    <t xml:space="preserve">VALOR UNITARIO </t>
  </si>
  <si>
    <t xml:space="preserve">VALOR TOTAL </t>
  </si>
  <si>
    <t xml:space="preserve">Suministro, transporte e instalación de ventana con marco en aluminio, incluyendo vidrio transparente templado de 6 mm de espesor, cerradura, accesorios y herrajes necesarios para su correcto funcionamiento, así como el desmontaje y retiro de la ventana existente, limpieza del área de trabajo, aplicación de sellos y fijaciones requeridas </t>
  </si>
  <si>
    <t xml:space="preserve">m2 </t>
  </si>
  <si>
    <t xml:space="preserve"> $         </t>
  </si>
  <si>
    <t xml:space="preserve">2,465,000  </t>
  </si>
  <si>
    <t xml:space="preserve">   $              2,465,000  </t>
  </si>
  <si>
    <t xml:space="preserve">Reparación, limpieza, adecuación y mantenimiento de puntos eléctricos tales como tomas, suiches y tomasuiches, incluyendo los materiales, accesorios y elementos necesarios para garantizar su correcto funcionamiento y la seguridad de la instalación. </t>
  </si>
  <si>
    <t xml:space="preserve">Und </t>
  </si>
  <si>
    <t xml:space="preserve">Suministro, transporte y aplicación manual de estuco plástico en muros y techos interiores hasta una altura de 3 metros, con acabado liso, incluyendo la adecuación y preparación de la superficie, así como los materiales, mano de obra, herramientas y todos los elementos necesarios para garantizar una terminación uniforme y en óptimas condiciones para su posterior pintura o acabado final. </t>
  </si>
  <si>
    <t xml:space="preserve">Suministro, transporte e instalación manual de pintura blanca base agua, tipo 1, aplicada en muros y techos interiores hasta una altura de 3 metros, con acabado liso, incluyendo materiales, mano de obra, herramientas y todos los elementos necesarios para garantizar una correcta terminación y apariencia uniforme. </t>
  </si>
  <si>
    <t xml:space="preserve">Mantenimiento de humedades con revoque e impermeabilizante, preparación de superficie para instalación de acabo final </t>
  </si>
  <si>
    <t xml:space="preserve">Suministro, transporte e instalación de cielo raso continuo suspendido en yeso laminado, liso, a una altura menor de 4 metros, incluyendo estructura metálica de soporte, placas, pasta y cinta de juntas, accesorios de montaje y todos los elementos necesarios para garantizar un acabado uniforme y en óptimas condiciones. </t>
  </si>
  <si>
    <t xml:space="preserve">Suministro, transporte e instalación de canaleta en PVC blanca de 100x45 mm, autoextinguible y resistente a la humedad, para la conducción y organización de cables, incluyendo todos los materiales, accesorios, mano de obra y elementos necesarios que garanticen su correcta fijación, durabilidad </t>
  </si>
  <si>
    <t xml:space="preserve">m </t>
  </si>
  <si>
    <t xml:space="preserve">Suministro, transporte e instalación de celosía en aluminio, incluyendo el retiro de la ventana existente, así como los materiales, accesorios y herrajes necesarios, además de la mano de obra y herramientas requeridas para su correcta fijación, garantizando durabilidad, resistencia y un acabado estético y funcional en los espacios donde sea instalada. </t>
  </si>
  <si>
    <t xml:space="preserve">1,419,500  </t>
  </si>
  <si>
    <t xml:space="preserve">   $              1,419,500  </t>
  </si>
  <si>
    <t>M2</t>
  </si>
  <si>
    <t>UD</t>
  </si>
  <si>
    <t>M</t>
  </si>
  <si>
    <t>VALOR TOTAL</t>
  </si>
  <si>
    <t>ADMON 10%</t>
  </si>
  <si>
    <t>UTILIDAD 10%</t>
  </si>
  <si>
    <t>IVA SOBRE LA UTILIDAD</t>
  </si>
  <si>
    <t>COTIZACION MTTO AREA ADMINISTRATIVA</t>
  </si>
  <si>
    <t>COTIZACION MTTO PLANTA OPERATIVA</t>
  </si>
  <si>
    <t xml:space="preserve">Mantenimiento de piso en pintura epóxica, incluyendo la preparación de la superficie para garantizar su correcta adherencia, la aplicación de la pintura epoxica, catalizador poliamidico y ajustador epóxico, con todos los materiales, accesorios, mano de obra y herramientas necesarias. </t>
  </si>
  <si>
    <t xml:space="preserve">Suministro e instalción de mosquiteros para ventiladores, medida 0.5 x 0.5, incluye marco en aluminio, malla de soporte y malla mosquito y todo lo necesario para su correcta instalación </t>
  </si>
  <si>
    <t xml:space="preserve">Mantenimiento de filtraciones en mampostería, con un ancho máximo de 0,20 m por 0,40 m, incluyendo la provisión de materiales, mano de obra, herramientas y todos los elementos necesarios para garantizar la correcta reparación, sellado </t>
  </si>
  <si>
    <t xml:space="preserve">Mantenimiento de piso en madera inmunizada, incluye reparación de piezas en mal estado, lijado de superfie, y pintura inmunizante para exteriores. </t>
  </si>
  <si>
    <t xml:space="preserve">Suministro, transporte e instalación de muro en WPC para zona de comedor, incluyendo materiales, accesorios, mano de obra y herramientas necesarias para garantizar su correcta fijación </t>
  </si>
  <si>
    <t xml:space="preserve">Suministro, transporte e instalación de muro en PVC para zona de cocina, incluyendo materiales, accesorios, mano de obra y herramientas necesarias para garantizar su correcta fijación </t>
  </si>
  <si>
    <t xml:space="preserve">Suministro, transporte e instalación manual de pintura negra base agua, tipo 1, aplicada en muros y techos interiores hasta una altura de 3 metros, con acabado liso, incluyendo materiales, mano de obra, herramientas y todos los elementos necesarios para garantizar una correcta terminación y apariencia uniforme. </t>
  </si>
  <si>
    <t xml:space="preserve">Suministro, transporte e instalacion de jaridinera prefabricada en concreto, incluye jardin y siembra del mismo </t>
  </si>
  <si>
    <t>VALOR TOTAL CD</t>
  </si>
  <si>
    <t>TOTAL MTTO</t>
  </si>
  <si>
    <t>COTIZACIÓN MTTO ZONAS SOCIALES</t>
  </si>
  <si>
    <t>SEMA</t>
  </si>
  <si>
    <t>RAYSKO</t>
  </si>
  <si>
    <t>ITEM</t>
  </si>
  <si>
    <t>SCABIOSA</t>
  </si>
  <si>
    <t>PRESUPUESTO OFICIAL 
(PROMEDIO DE LAS 3 COTIZACIONES)</t>
  </si>
  <si>
    <t>NOMBRE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</si>
</sst>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\ #,##0"/>
    <numFmt numFmtId="165" formatCode="0.000"/>
  </numFmts>
  <fonts count="6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2"/>
      <color theme="1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8" borderId="7" xfId="0" applyFont="1" applyFill="1" applyBorder="1" applyAlignment="1">
      <alignment horizontal="justify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justify" vertical="center" wrapText="1"/>
    </xf>
    <xf numFmtId="0" fontId="2" fillId="8" borderId="8" xfId="0" applyFont="1" applyFill="1" applyBorder="1" applyAlignment="1">
      <alignment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164" fontId="0" fillId="2" borderId="1" xfId="0" applyNumberFormat="1" applyFill="1" applyBorder="1" applyAlignment="1">
      <alignment horizontal="center" vertical="center"/>
    </xf>
    <xf numFmtId="164" fontId="0" fillId="14" borderId="1" xfId="0" applyNumberFormat="1" applyFill="1" applyBorder="1" applyAlignment="1">
      <alignment horizontal="center" vertical="center"/>
    </xf>
    <xf numFmtId="164" fontId="0" fillId="1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justify" vertical="center" wrapText="1"/>
    </xf>
    <xf numFmtId="0" fontId="2" fillId="8" borderId="5" xfId="0" applyFont="1" applyFill="1" applyBorder="1" applyAlignment="1">
      <alignment horizontal="justify" vertical="center" wrapText="1"/>
    </xf>
    <xf numFmtId="0" fontId="2" fillId="8" borderId="6" xfId="0" applyFont="1" applyFill="1" applyBorder="1" applyAlignment="1">
      <alignment horizontal="justify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 indent="2"/>
    </xf>
    <xf numFmtId="0" fontId="4" fillId="0" borderId="7" xfId="0" applyFont="1" applyBorder="1" applyAlignment="1">
      <alignment horizontal="left" vertical="center" wrapText="1" indent="2"/>
    </xf>
    <xf numFmtId="8" fontId="4" fillId="0" borderId="10" xfId="0" applyNumberFormat="1" applyFont="1" applyBorder="1" applyAlignment="1">
      <alignment horizontal="left" vertical="center" wrapText="1" indent="3"/>
    </xf>
    <xf numFmtId="8" fontId="4" fillId="0" borderId="7" xfId="0" applyNumberFormat="1" applyFont="1" applyBorder="1" applyAlignment="1">
      <alignment horizontal="left" vertical="center" wrapText="1" indent="3"/>
    </xf>
    <xf numFmtId="8" fontId="4" fillId="0" borderId="10" xfId="0" applyNumberFormat="1" applyFont="1" applyBorder="1" applyAlignment="1">
      <alignment horizontal="left" vertical="center" wrapText="1" indent="2"/>
    </xf>
    <xf numFmtId="8" fontId="4" fillId="0" borderId="7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0" fillId="16" borderId="1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0" fillId="17" borderId="2" xfId="0" applyFill="1" applyBorder="1" applyAlignment="1">
      <alignment horizontal="center" vertical="center" wrapText="1"/>
    </xf>
    <xf numFmtId="0" fontId="0" fillId="17" borderId="3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Users/crendong/AppData/Local/Temp/notesBAAA25/Pedidos%20LAB-FLA%202013%20Formato%20V.%2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driería 1"/>
      <sheetName val="Vidriería 2"/>
      <sheetName val="Vidriería 3"/>
      <sheetName val="Vidriería 4"/>
      <sheetName val="Vidriería 5"/>
      <sheetName val="Hoja"/>
      <sheetName val="Vidriería 6"/>
      <sheetName val="Guías y Normas Técnicas 2013"/>
      <sheetName val="Equipo para ALCOPOP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AAF09-B5F7-42DF-9AFA-D00CA20D04B0}">
  <dimension ref="A2:I39"/>
  <sheetViews>
    <sheetView tabSelected="1" workbookViewId="0">
      <pane xSplit="4" ySplit="4" topLeftCell="E32" activePane="bottomRight" state="frozen"/>
      <selection pane="topRight" activeCell="D1" sqref="D1"/>
      <selection pane="bottomLeft" activeCell="A5" sqref="A5"/>
      <selection pane="bottomRight" activeCell="J29" sqref="J29"/>
    </sheetView>
  </sheetViews>
  <sheetFormatPr baseColWidth="10" defaultRowHeight="14.4" x14ac:dyDescent="0.3"/>
  <cols>
    <col min="1" max="1" width="5" style="9" customWidth="1"/>
    <col min="2" max="2" width="69.33203125" customWidth="1"/>
    <col min="3" max="3" width="4.5546875" style="9" bestFit="1" customWidth="1"/>
    <col min="4" max="4" width="5.5546875" bestFit="1" customWidth="1"/>
    <col min="6" max="6" width="12.5546875" bestFit="1" customWidth="1"/>
    <col min="9" max="9" width="12.5546875" bestFit="1" customWidth="1"/>
  </cols>
  <sheetData>
    <row r="2" spans="1:9" ht="33.75" customHeight="1" x14ac:dyDescent="0.3">
      <c r="A2" s="57" t="s">
        <v>53</v>
      </c>
      <c r="B2" s="57" t="s">
        <v>0</v>
      </c>
      <c r="C2" s="57" t="s">
        <v>7</v>
      </c>
      <c r="D2" s="57" t="s">
        <v>1</v>
      </c>
      <c r="E2" s="58" t="s">
        <v>56</v>
      </c>
      <c r="F2" s="58"/>
    </row>
    <row r="3" spans="1:9" ht="22.5" customHeight="1" x14ac:dyDescent="0.3">
      <c r="A3" s="57"/>
      <c r="B3" s="57"/>
      <c r="C3" s="57"/>
      <c r="D3" s="57"/>
      <c r="E3" s="35"/>
      <c r="F3" s="35"/>
    </row>
    <row r="4" spans="1:9" ht="39.75" customHeight="1" x14ac:dyDescent="0.3">
      <c r="A4" s="57"/>
      <c r="B4" s="57"/>
      <c r="C4" s="57"/>
      <c r="D4" s="57"/>
      <c r="E4" s="12" t="s">
        <v>5</v>
      </c>
      <c r="F4" s="12" t="s">
        <v>34</v>
      </c>
    </row>
    <row r="5" spans="1:9" ht="24" customHeight="1" x14ac:dyDescent="0.3">
      <c r="A5" s="11"/>
      <c r="B5" s="57" t="s">
        <v>38</v>
      </c>
      <c r="C5" s="57"/>
      <c r="D5" s="57"/>
      <c r="E5" s="57"/>
      <c r="F5" s="57"/>
    </row>
    <row r="6" spans="1:9" ht="81" customHeight="1" x14ac:dyDescent="0.3">
      <c r="A6" s="11">
        <v>1</v>
      </c>
      <c r="B6" s="27" t="s">
        <v>6</v>
      </c>
      <c r="C6" s="11" t="s">
        <v>31</v>
      </c>
      <c r="D6" s="11">
        <v>1</v>
      </c>
      <c r="E6" s="61"/>
      <c r="F6" s="14">
        <f>+D6*E6</f>
        <v>0</v>
      </c>
      <c r="I6" s="15"/>
    </row>
    <row r="7" spans="1:9" ht="60" customHeight="1" x14ac:dyDescent="0.3">
      <c r="A7" s="11">
        <v>2</v>
      </c>
      <c r="B7" s="27" t="s">
        <v>20</v>
      </c>
      <c r="C7" s="11" t="s">
        <v>32</v>
      </c>
      <c r="D7" s="11">
        <v>1</v>
      </c>
      <c r="E7" s="61"/>
      <c r="F7" s="14">
        <f t="shared" ref="F7:F13" si="0">+D7*E7</f>
        <v>0</v>
      </c>
      <c r="I7" s="15"/>
    </row>
    <row r="8" spans="1:9" ht="92.25" customHeight="1" x14ac:dyDescent="0.3">
      <c r="A8" s="11">
        <v>3</v>
      </c>
      <c r="B8" s="27" t="s">
        <v>22</v>
      </c>
      <c r="C8" s="11" t="s">
        <v>31</v>
      </c>
      <c r="D8" s="11">
        <v>1</v>
      </c>
      <c r="E8" s="61"/>
      <c r="F8" s="14">
        <f t="shared" si="0"/>
        <v>0</v>
      </c>
      <c r="I8" s="15"/>
    </row>
    <row r="9" spans="1:9" ht="81" customHeight="1" x14ac:dyDescent="0.3">
      <c r="A9" s="11">
        <v>4</v>
      </c>
      <c r="B9" s="22" t="s">
        <v>23</v>
      </c>
      <c r="C9" s="11" t="s">
        <v>31</v>
      </c>
      <c r="D9" s="11">
        <v>1</v>
      </c>
      <c r="E9" s="61"/>
      <c r="F9" s="14">
        <f t="shared" si="0"/>
        <v>0</v>
      </c>
      <c r="I9" s="15"/>
    </row>
    <row r="10" spans="1:9" ht="35.25" customHeight="1" x14ac:dyDescent="0.3">
      <c r="A10" s="11">
        <v>5</v>
      </c>
      <c r="B10" s="22" t="s">
        <v>24</v>
      </c>
      <c r="C10" s="11" t="s">
        <v>31</v>
      </c>
      <c r="D10" s="11">
        <v>1</v>
      </c>
      <c r="E10" s="61"/>
      <c r="F10" s="14">
        <f t="shared" si="0"/>
        <v>0</v>
      </c>
      <c r="I10" s="15"/>
    </row>
    <row r="11" spans="1:9" ht="74.25" customHeight="1" x14ac:dyDescent="0.3">
      <c r="A11" s="11">
        <v>6</v>
      </c>
      <c r="B11" s="22" t="s">
        <v>25</v>
      </c>
      <c r="C11" s="11" t="s">
        <v>31</v>
      </c>
      <c r="D11" s="11">
        <v>1</v>
      </c>
      <c r="E11" s="61"/>
      <c r="F11" s="14">
        <f t="shared" si="0"/>
        <v>0</v>
      </c>
      <c r="I11" s="15"/>
    </row>
    <row r="12" spans="1:9" ht="69.75" customHeight="1" x14ac:dyDescent="0.3">
      <c r="A12" s="11">
        <v>7</v>
      </c>
      <c r="B12" s="22" t="s">
        <v>26</v>
      </c>
      <c r="C12" s="11" t="s">
        <v>33</v>
      </c>
      <c r="D12" s="11">
        <v>1</v>
      </c>
      <c r="E12" s="61"/>
      <c r="F12" s="14">
        <f t="shared" si="0"/>
        <v>0</v>
      </c>
      <c r="I12" s="15"/>
    </row>
    <row r="13" spans="1:9" ht="81.75" customHeight="1" x14ac:dyDescent="0.3">
      <c r="A13" s="11">
        <v>8</v>
      </c>
      <c r="B13" s="22" t="s">
        <v>28</v>
      </c>
      <c r="C13" s="11" t="s">
        <v>31</v>
      </c>
      <c r="D13" s="11">
        <v>1</v>
      </c>
      <c r="E13" s="61"/>
      <c r="F13" s="14">
        <f t="shared" si="0"/>
        <v>0</v>
      </c>
      <c r="I13" s="15"/>
    </row>
    <row r="14" spans="1:9" x14ac:dyDescent="0.3">
      <c r="A14" s="11"/>
      <c r="B14" s="12" t="s">
        <v>48</v>
      </c>
      <c r="C14" s="11"/>
      <c r="D14" s="11"/>
      <c r="E14" s="14"/>
      <c r="F14" s="13">
        <f>SUM(F6:F13)</f>
        <v>0</v>
      </c>
      <c r="I14" s="15"/>
    </row>
    <row r="15" spans="1:9" x14ac:dyDescent="0.3">
      <c r="A15" s="11"/>
      <c r="B15" s="12" t="s">
        <v>35</v>
      </c>
      <c r="C15" s="11"/>
      <c r="D15" s="11"/>
      <c r="E15" s="14"/>
      <c r="F15" s="13">
        <f>+F14*10%</f>
        <v>0</v>
      </c>
      <c r="I15" s="15"/>
    </row>
    <row r="16" spans="1:9" x14ac:dyDescent="0.3">
      <c r="A16" s="11"/>
      <c r="B16" s="12" t="s">
        <v>36</v>
      </c>
      <c r="C16" s="11"/>
      <c r="D16" s="11"/>
      <c r="E16" s="14"/>
      <c r="F16" s="13">
        <f>+F14*10%</f>
        <v>0</v>
      </c>
      <c r="I16" s="15"/>
    </row>
    <row r="17" spans="1:9" x14ac:dyDescent="0.3">
      <c r="A17" s="11"/>
      <c r="B17" s="12" t="s">
        <v>37</v>
      </c>
      <c r="C17" s="11"/>
      <c r="D17" s="11"/>
      <c r="E17" s="14"/>
      <c r="F17" s="13">
        <f>+F16*19%</f>
        <v>0</v>
      </c>
      <c r="I17" s="15"/>
    </row>
    <row r="18" spans="1:9" x14ac:dyDescent="0.3">
      <c r="A18" s="11"/>
      <c r="B18" s="59" t="s">
        <v>34</v>
      </c>
      <c r="C18" s="17"/>
      <c r="D18" s="17"/>
      <c r="E18" s="14"/>
      <c r="F18" s="18">
        <f>+F14+F15+F16+F17</f>
        <v>0</v>
      </c>
      <c r="I18" s="15"/>
    </row>
    <row r="19" spans="1:9" ht="20.25" customHeight="1" x14ac:dyDescent="0.3">
      <c r="A19" s="11"/>
      <c r="B19" s="60" t="s">
        <v>39</v>
      </c>
      <c r="C19" s="60"/>
      <c r="D19" s="60"/>
      <c r="E19" s="60"/>
      <c r="F19" s="60"/>
      <c r="I19" s="15"/>
    </row>
    <row r="20" spans="1:9" ht="65.25" customHeight="1" x14ac:dyDescent="0.3">
      <c r="A20" s="11">
        <v>1</v>
      </c>
      <c r="B20" s="27" t="s">
        <v>40</v>
      </c>
      <c r="C20" s="11" t="s">
        <v>31</v>
      </c>
      <c r="D20" s="11">
        <v>1</v>
      </c>
      <c r="E20" s="61"/>
      <c r="F20" s="14">
        <f t="shared" ref="F20:F22" si="1">+D20*E20</f>
        <v>0</v>
      </c>
      <c r="I20" s="15"/>
    </row>
    <row r="21" spans="1:9" ht="43.5" customHeight="1" x14ac:dyDescent="0.3">
      <c r="A21" s="11">
        <v>2</v>
      </c>
      <c r="B21" s="27" t="s">
        <v>41</v>
      </c>
      <c r="C21" s="11" t="s">
        <v>32</v>
      </c>
      <c r="D21" s="11">
        <v>1</v>
      </c>
      <c r="E21" s="61"/>
      <c r="F21" s="14">
        <f t="shared" si="1"/>
        <v>0</v>
      </c>
      <c r="I21" s="15"/>
    </row>
    <row r="22" spans="1:9" ht="65.25" customHeight="1" x14ac:dyDescent="0.3">
      <c r="A22" s="11">
        <v>3</v>
      </c>
      <c r="B22" s="27" t="s">
        <v>42</v>
      </c>
      <c r="C22" s="11" t="s">
        <v>32</v>
      </c>
      <c r="D22" s="11">
        <v>1</v>
      </c>
      <c r="E22" s="61"/>
      <c r="F22" s="14">
        <f t="shared" si="1"/>
        <v>0</v>
      </c>
      <c r="I22" s="15"/>
    </row>
    <row r="23" spans="1:9" x14ac:dyDescent="0.3">
      <c r="A23" s="11"/>
      <c r="B23" s="12" t="s">
        <v>34</v>
      </c>
      <c r="C23" s="11"/>
      <c r="D23" s="11"/>
      <c r="E23" s="14"/>
      <c r="F23" s="13">
        <f>SUM(F20:F22)</f>
        <v>0</v>
      </c>
      <c r="I23" s="15"/>
    </row>
    <row r="24" spans="1:9" x14ac:dyDescent="0.3">
      <c r="A24" s="11"/>
      <c r="B24" s="12" t="s">
        <v>35</v>
      </c>
      <c r="C24" s="11"/>
      <c r="D24" s="11"/>
      <c r="E24" s="14"/>
      <c r="F24" s="13">
        <f>+F23*10%</f>
        <v>0</v>
      </c>
      <c r="I24" s="15"/>
    </row>
    <row r="25" spans="1:9" x14ac:dyDescent="0.3">
      <c r="A25" s="11"/>
      <c r="B25" s="12" t="s">
        <v>36</v>
      </c>
      <c r="C25" s="11"/>
      <c r="D25" s="11"/>
      <c r="E25" s="14"/>
      <c r="F25" s="13">
        <f>+F23*10%</f>
        <v>0</v>
      </c>
      <c r="I25" s="15"/>
    </row>
    <row r="26" spans="1:9" x14ac:dyDescent="0.3">
      <c r="A26" s="11"/>
      <c r="B26" s="12" t="s">
        <v>37</v>
      </c>
      <c r="C26" s="11"/>
      <c r="D26" s="11"/>
      <c r="E26" s="14"/>
      <c r="F26" s="13">
        <f>+F25*19%</f>
        <v>0</v>
      </c>
      <c r="I26" s="15"/>
    </row>
    <row r="27" spans="1:9" x14ac:dyDescent="0.3">
      <c r="A27" s="11"/>
      <c r="B27" s="64" t="s">
        <v>34</v>
      </c>
      <c r="C27" s="65"/>
      <c r="D27" s="65"/>
      <c r="E27" s="66"/>
      <c r="F27" s="18">
        <f>+F23+F24+F25+F26</f>
        <v>0</v>
      </c>
      <c r="I27" s="15"/>
    </row>
    <row r="28" spans="1:9" ht="15.75" customHeight="1" x14ac:dyDescent="0.3">
      <c r="A28" s="11"/>
      <c r="B28" s="62" t="s">
        <v>50</v>
      </c>
      <c r="C28" s="63"/>
      <c r="D28" s="63"/>
      <c r="E28" s="63"/>
      <c r="F28" s="63"/>
      <c r="I28" s="15"/>
    </row>
    <row r="29" spans="1:9" ht="28.8" x14ac:dyDescent="0.3">
      <c r="A29" s="11">
        <v>1</v>
      </c>
      <c r="B29" s="22" t="s">
        <v>43</v>
      </c>
      <c r="C29" s="12" t="s">
        <v>16</v>
      </c>
      <c r="D29" s="12">
        <v>1</v>
      </c>
      <c r="E29" s="14"/>
      <c r="F29" s="14">
        <f>+E29*D29</f>
        <v>0</v>
      </c>
      <c r="I29" s="15"/>
    </row>
    <row r="30" spans="1:9" ht="48" customHeight="1" x14ac:dyDescent="0.3">
      <c r="A30" s="11">
        <v>2</v>
      </c>
      <c r="B30" s="22" t="s">
        <v>44</v>
      </c>
      <c r="C30" s="12" t="s">
        <v>16</v>
      </c>
      <c r="D30" s="12">
        <v>1</v>
      </c>
      <c r="E30" s="14"/>
      <c r="F30" s="14">
        <f t="shared" ref="F30:F33" si="2">+E30*D30</f>
        <v>0</v>
      </c>
      <c r="I30" s="15"/>
    </row>
    <row r="31" spans="1:9" ht="51" customHeight="1" x14ac:dyDescent="0.3">
      <c r="A31" s="11">
        <v>3</v>
      </c>
      <c r="B31" s="22" t="s">
        <v>45</v>
      </c>
      <c r="C31" s="12" t="s">
        <v>16</v>
      </c>
      <c r="D31" s="12">
        <v>1</v>
      </c>
      <c r="E31" s="14"/>
      <c r="F31" s="14">
        <f t="shared" si="2"/>
        <v>0</v>
      </c>
      <c r="I31" s="15"/>
    </row>
    <row r="32" spans="1:9" ht="71.25" customHeight="1" x14ac:dyDescent="0.3">
      <c r="A32" s="11">
        <v>4</v>
      </c>
      <c r="B32" s="22" t="s">
        <v>46</v>
      </c>
      <c r="C32" s="11" t="s">
        <v>31</v>
      </c>
      <c r="D32" s="11">
        <v>1</v>
      </c>
      <c r="E32" s="14"/>
      <c r="F32" s="14">
        <f t="shared" si="2"/>
        <v>0</v>
      </c>
      <c r="I32" s="15"/>
    </row>
    <row r="33" spans="1:9" ht="36" customHeight="1" x14ac:dyDescent="0.3">
      <c r="A33" s="11">
        <v>5</v>
      </c>
      <c r="B33" s="22" t="s">
        <v>47</v>
      </c>
      <c r="C33" s="11" t="s">
        <v>32</v>
      </c>
      <c r="D33" s="11">
        <v>1</v>
      </c>
      <c r="E33" s="14"/>
      <c r="F33" s="14">
        <f t="shared" si="2"/>
        <v>0</v>
      </c>
      <c r="I33" s="15"/>
    </row>
    <row r="34" spans="1:9" x14ac:dyDescent="0.3">
      <c r="A34" s="11"/>
      <c r="B34" s="12" t="s">
        <v>48</v>
      </c>
      <c r="C34" s="11"/>
      <c r="D34" s="11"/>
      <c r="E34" s="14"/>
      <c r="F34" s="19">
        <f>SUM(F29:F33)</f>
        <v>0</v>
      </c>
      <c r="I34" s="15"/>
    </row>
    <row r="35" spans="1:9" x14ac:dyDescent="0.3">
      <c r="A35" s="11"/>
      <c r="B35" s="12" t="s">
        <v>35</v>
      </c>
      <c r="C35" s="11"/>
      <c r="D35" s="11"/>
      <c r="E35" s="23"/>
      <c r="F35" s="13">
        <f>+F34*10%</f>
        <v>0</v>
      </c>
      <c r="I35" s="15"/>
    </row>
    <row r="36" spans="1:9" x14ac:dyDescent="0.3">
      <c r="A36" s="11"/>
      <c r="B36" s="12" t="s">
        <v>36</v>
      </c>
      <c r="C36" s="11"/>
      <c r="D36" s="11"/>
      <c r="E36" s="23"/>
      <c r="F36" s="13">
        <f>+F34*10%</f>
        <v>0</v>
      </c>
      <c r="I36" s="15"/>
    </row>
    <row r="37" spans="1:9" x14ac:dyDescent="0.3">
      <c r="A37" s="11"/>
      <c r="B37" s="12" t="s">
        <v>37</v>
      </c>
      <c r="C37" s="11"/>
      <c r="D37" s="11"/>
      <c r="E37" s="23"/>
      <c r="F37" s="13">
        <f>+F35*19%</f>
        <v>0</v>
      </c>
      <c r="I37" s="15"/>
    </row>
    <row r="38" spans="1:9" x14ac:dyDescent="0.3">
      <c r="B38" s="16" t="s">
        <v>34</v>
      </c>
      <c r="C38" s="17"/>
      <c r="D38" s="17"/>
      <c r="E38" s="18"/>
      <c r="F38" s="18">
        <f>+F34+F35+F36+F37</f>
        <v>0</v>
      </c>
      <c r="I38" s="15"/>
    </row>
    <row r="39" spans="1:9" x14ac:dyDescent="0.3">
      <c r="B39" s="20" t="s">
        <v>49</v>
      </c>
      <c r="C39" s="10"/>
      <c r="D39" s="10"/>
      <c r="E39" s="21"/>
      <c r="F39" s="21">
        <f>+F38+F27+F18</f>
        <v>0</v>
      </c>
      <c r="I39" s="15"/>
    </row>
  </sheetData>
  <mergeCells count="10">
    <mergeCell ref="B19:F19"/>
    <mergeCell ref="B28:F28"/>
    <mergeCell ref="E3:F3"/>
    <mergeCell ref="B5:F5"/>
    <mergeCell ref="B27:E27"/>
    <mergeCell ref="A2:A4"/>
    <mergeCell ref="B2:B4"/>
    <mergeCell ref="C2:C4"/>
    <mergeCell ref="D2:D4"/>
    <mergeCell ref="E2:F2"/>
  </mergeCells>
  <pageMargins left="0.15748031496062992" right="0.15748031496062992" top="0.17" bottom="0.24" header="0.17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80E19-B354-441A-8E1D-B4D8C63A47C6}">
  <dimension ref="A1:F18"/>
  <sheetViews>
    <sheetView topLeftCell="A15" workbookViewId="0">
      <selection activeCell="E16" sqref="E16"/>
    </sheetView>
  </sheetViews>
  <sheetFormatPr baseColWidth="10" defaultRowHeight="14.4" x14ac:dyDescent="0.3"/>
  <cols>
    <col min="2" max="2" width="31.33203125" customWidth="1"/>
  </cols>
  <sheetData>
    <row r="1" spans="1:6" ht="30" customHeight="1" thickBot="1" x14ac:dyDescent="0.35">
      <c r="A1" s="40" t="s">
        <v>8</v>
      </c>
      <c r="B1" s="41"/>
      <c r="C1" s="41"/>
      <c r="D1" s="41"/>
      <c r="E1" s="41"/>
      <c r="F1" s="42"/>
    </row>
    <row r="2" spans="1:6" ht="29.4" thickBot="1" x14ac:dyDescent="0.35">
      <c r="A2" s="1" t="s">
        <v>9</v>
      </c>
      <c r="B2" s="2" t="s">
        <v>10</v>
      </c>
      <c r="C2" s="3" t="s">
        <v>11</v>
      </c>
      <c r="D2" s="3" t="s">
        <v>12</v>
      </c>
      <c r="E2" s="2" t="s">
        <v>13</v>
      </c>
      <c r="F2" s="4" t="s">
        <v>14</v>
      </c>
    </row>
    <row r="3" spans="1:6" ht="409.6" customHeight="1" x14ac:dyDescent="0.3">
      <c r="A3" s="43">
        <v>1</v>
      </c>
      <c r="B3" s="45" t="s">
        <v>15</v>
      </c>
      <c r="C3" s="47" t="s">
        <v>16</v>
      </c>
      <c r="D3" s="47">
        <v>1</v>
      </c>
      <c r="E3" s="5" t="s">
        <v>17</v>
      </c>
      <c r="F3" s="49" t="s">
        <v>19</v>
      </c>
    </row>
    <row r="4" spans="1:6" ht="15" thickBot="1" x14ac:dyDescent="0.35">
      <c r="A4" s="44"/>
      <c r="B4" s="46"/>
      <c r="C4" s="48"/>
      <c r="D4" s="48"/>
      <c r="E4" s="6" t="s">
        <v>18</v>
      </c>
      <c r="F4" s="50"/>
    </row>
    <row r="5" spans="1:6" ht="389.25" customHeight="1" x14ac:dyDescent="0.3">
      <c r="A5" s="43">
        <v>2</v>
      </c>
      <c r="B5" s="45" t="s">
        <v>20</v>
      </c>
      <c r="C5" s="47" t="s">
        <v>21</v>
      </c>
      <c r="D5" s="47">
        <v>1</v>
      </c>
      <c r="E5" s="5" t="s">
        <v>17</v>
      </c>
      <c r="F5" s="53">
        <v>170.5</v>
      </c>
    </row>
    <row r="6" spans="1:6" ht="15" thickBot="1" x14ac:dyDescent="0.35">
      <c r="A6" s="44"/>
      <c r="B6" s="46"/>
      <c r="C6" s="48"/>
      <c r="D6" s="48"/>
      <c r="E6" s="7">
        <v>170.5</v>
      </c>
      <c r="F6" s="54"/>
    </row>
    <row r="7" spans="1:6" ht="194.25" customHeight="1" x14ac:dyDescent="0.3">
      <c r="A7" s="43">
        <v>3</v>
      </c>
      <c r="B7" s="45" t="s">
        <v>22</v>
      </c>
      <c r="C7" s="47" t="s">
        <v>16</v>
      </c>
      <c r="D7" s="47">
        <v>1</v>
      </c>
      <c r="E7" s="5" t="s">
        <v>17</v>
      </c>
      <c r="F7" s="51">
        <v>68</v>
      </c>
    </row>
    <row r="8" spans="1:6" ht="15" thickBot="1" x14ac:dyDescent="0.35">
      <c r="A8" s="44"/>
      <c r="B8" s="46"/>
      <c r="C8" s="48"/>
      <c r="D8" s="48"/>
      <c r="E8" s="8">
        <v>68</v>
      </c>
      <c r="F8" s="52"/>
    </row>
    <row r="9" spans="1:6" ht="164.25" customHeight="1" x14ac:dyDescent="0.3">
      <c r="A9" s="43">
        <v>4</v>
      </c>
      <c r="B9" s="45" t="s">
        <v>23</v>
      </c>
      <c r="C9" s="55"/>
      <c r="D9" s="47">
        <v>1</v>
      </c>
      <c r="E9" s="5" t="s">
        <v>17</v>
      </c>
      <c r="F9" s="51">
        <v>35.232999999999997</v>
      </c>
    </row>
    <row r="10" spans="1:6" ht="15" thickBot="1" x14ac:dyDescent="0.35">
      <c r="A10" s="44"/>
      <c r="B10" s="46"/>
      <c r="C10" s="56"/>
      <c r="D10" s="48"/>
      <c r="E10" s="8">
        <v>35.232999999999997</v>
      </c>
      <c r="F10" s="52"/>
    </row>
    <row r="11" spans="1:6" ht="44.25" customHeight="1" x14ac:dyDescent="0.3">
      <c r="A11" s="43">
        <v>5</v>
      </c>
      <c r="B11" s="45" t="s">
        <v>24</v>
      </c>
      <c r="C11" s="47" t="s">
        <v>16</v>
      </c>
      <c r="D11" s="47">
        <v>1</v>
      </c>
      <c r="E11" s="5" t="s">
        <v>17</v>
      </c>
      <c r="F11" s="51">
        <v>71.400000000000006</v>
      </c>
    </row>
    <row r="12" spans="1:6" ht="15" thickBot="1" x14ac:dyDescent="0.35">
      <c r="A12" s="44"/>
      <c r="B12" s="46"/>
      <c r="C12" s="48"/>
      <c r="D12" s="48"/>
      <c r="E12" s="8">
        <v>71.400000000000006</v>
      </c>
      <c r="F12" s="52"/>
    </row>
    <row r="13" spans="1:6" ht="149.25" customHeight="1" x14ac:dyDescent="0.3">
      <c r="A13" s="43">
        <v>6</v>
      </c>
      <c r="B13" s="45" t="s">
        <v>25</v>
      </c>
      <c r="C13" s="47" t="s">
        <v>16</v>
      </c>
      <c r="D13" s="47">
        <v>1</v>
      </c>
      <c r="E13" s="5" t="s">
        <v>17</v>
      </c>
      <c r="F13" s="53">
        <v>195.5</v>
      </c>
    </row>
    <row r="14" spans="1:6" ht="15" thickBot="1" x14ac:dyDescent="0.35">
      <c r="A14" s="44"/>
      <c r="B14" s="46"/>
      <c r="C14" s="48"/>
      <c r="D14" s="48"/>
      <c r="E14" s="7">
        <v>195.5</v>
      </c>
      <c r="F14" s="54"/>
    </row>
    <row r="15" spans="1:6" ht="149.25" customHeight="1" x14ac:dyDescent="0.3">
      <c r="A15" s="43">
        <v>7</v>
      </c>
      <c r="B15" s="45" t="s">
        <v>26</v>
      </c>
      <c r="C15" s="47" t="s">
        <v>27</v>
      </c>
      <c r="D15" s="47">
        <v>1</v>
      </c>
      <c r="E15" s="5" t="s">
        <v>17</v>
      </c>
      <c r="F15" s="53">
        <v>110.5</v>
      </c>
    </row>
    <row r="16" spans="1:6" ht="15" thickBot="1" x14ac:dyDescent="0.35">
      <c r="A16" s="44"/>
      <c r="B16" s="46"/>
      <c r="C16" s="48"/>
      <c r="D16" s="48"/>
      <c r="E16" s="7">
        <v>110.5</v>
      </c>
      <c r="F16" s="54"/>
    </row>
    <row r="17" spans="1:6" ht="149.25" customHeight="1" x14ac:dyDescent="0.3">
      <c r="A17" s="43">
        <v>8</v>
      </c>
      <c r="B17" s="45" t="s">
        <v>28</v>
      </c>
      <c r="C17" s="47" t="s">
        <v>16</v>
      </c>
      <c r="D17" s="47">
        <v>1</v>
      </c>
      <c r="E17" s="5" t="s">
        <v>17</v>
      </c>
      <c r="F17" s="49" t="s">
        <v>30</v>
      </c>
    </row>
    <row r="18" spans="1:6" ht="15" thickBot="1" x14ac:dyDescent="0.35">
      <c r="A18" s="44"/>
      <c r="B18" s="46"/>
      <c r="C18" s="48"/>
      <c r="D18" s="48"/>
      <c r="E18" s="6" t="s">
        <v>29</v>
      </c>
      <c r="F18" s="50"/>
    </row>
  </sheetData>
  <mergeCells count="41">
    <mergeCell ref="A17:A18"/>
    <mergeCell ref="B17:B18"/>
    <mergeCell ref="C17:C18"/>
    <mergeCell ref="D17:D18"/>
    <mergeCell ref="F17:F18"/>
    <mergeCell ref="A13:A14"/>
    <mergeCell ref="B13:B14"/>
    <mergeCell ref="C13:C14"/>
    <mergeCell ref="D13:D14"/>
    <mergeCell ref="F13:F14"/>
    <mergeCell ref="A15:A16"/>
    <mergeCell ref="B15:B16"/>
    <mergeCell ref="C15:C16"/>
    <mergeCell ref="D15:D16"/>
    <mergeCell ref="F15:F16"/>
    <mergeCell ref="A9:A10"/>
    <mergeCell ref="B9:B10"/>
    <mergeCell ref="C9:C10"/>
    <mergeCell ref="D9:D10"/>
    <mergeCell ref="F9:F10"/>
    <mergeCell ref="A11:A12"/>
    <mergeCell ref="B11:B12"/>
    <mergeCell ref="C11:C12"/>
    <mergeCell ref="D11:D12"/>
    <mergeCell ref="F11:F12"/>
    <mergeCell ref="A5:A6"/>
    <mergeCell ref="B5:B6"/>
    <mergeCell ref="C5:C6"/>
    <mergeCell ref="D5:D6"/>
    <mergeCell ref="F5:F6"/>
    <mergeCell ref="A7:A8"/>
    <mergeCell ref="B7:B8"/>
    <mergeCell ref="C7:C8"/>
    <mergeCell ref="D7:D8"/>
    <mergeCell ref="F7:F8"/>
    <mergeCell ref="A1:F1"/>
    <mergeCell ref="A3:A4"/>
    <mergeCell ref="B3:B4"/>
    <mergeCell ref="C3:C4"/>
    <mergeCell ref="D3:D4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1B4CD-6E53-498C-BD7E-A46F7008D6A4}">
  <dimension ref="A2:N39"/>
  <sheetViews>
    <sheetView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E6" sqref="E6"/>
    </sheetView>
  </sheetViews>
  <sheetFormatPr baseColWidth="10" defaultRowHeight="14.4" x14ac:dyDescent="0.3"/>
  <cols>
    <col min="1" max="1" width="5" style="9" customWidth="1"/>
    <col min="2" max="2" width="69.33203125" customWidth="1"/>
    <col min="3" max="3" width="4.88671875" style="9" customWidth="1"/>
    <col min="4" max="4" width="4.88671875" customWidth="1"/>
    <col min="6" max="6" width="12.5546875" bestFit="1" customWidth="1"/>
    <col min="8" max="8" width="12.6640625" customWidth="1"/>
    <col min="9" max="9" width="10.33203125" customWidth="1"/>
    <col min="10" max="10" width="12.5546875" customWidth="1"/>
    <col min="11" max="11" width="14.44140625" customWidth="1"/>
    <col min="14" max="14" width="12.5546875" bestFit="1" customWidth="1"/>
  </cols>
  <sheetData>
    <row r="2" spans="1:14" ht="33.75" customHeight="1" x14ac:dyDescent="0.3">
      <c r="A2" s="28" t="s">
        <v>53</v>
      </c>
      <c r="B2" s="28" t="s">
        <v>0</v>
      </c>
      <c r="C2" s="28" t="s">
        <v>7</v>
      </c>
      <c r="D2" s="28" t="s">
        <v>1</v>
      </c>
      <c r="E2" s="36" t="s">
        <v>2</v>
      </c>
      <c r="F2" s="36"/>
      <c r="G2" s="37" t="s">
        <v>3</v>
      </c>
      <c r="H2" s="37"/>
      <c r="I2" s="38" t="s">
        <v>4</v>
      </c>
      <c r="J2" s="38"/>
      <c r="K2" s="32" t="s">
        <v>55</v>
      </c>
    </row>
    <row r="3" spans="1:14" ht="22.5" customHeight="1" x14ac:dyDescent="0.3">
      <c r="A3" s="28"/>
      <c r="B3" s="28"/>
      <c r="C3" s="28"/>
      <c r="D3" s="28"/>
      <c r="E3" s="35" t="s">
        <v>51</v>
      </c>
      <c r="F3" s="35"/>
      <c r="G3" s="35" t="s">
        <v>52</v>
      </c>
      <c r="H3" s="35"/>
      <c r="I3" s="35" t="s">
        <v>54</v>
      </c>
      <c r="J3" s="35"/>
      <c r="K3" s="33"/>
    </row>
    <row r="4" spans="1:14" ht="39.75" customHeight="1" x14ac:dyDescent="0.3">
      <c r="A4" s="28"/>
      <c r="B4" s="28"/>
      <c r="C4" s="28"/>
      <c r="D4" s="28"/>
      <c r="E4" s="12" t="s">
        <v>5</v>
      </c>
      <c r="F4" s="12" t="s">
        <v>34</v>
      </c>
      <c r="G4" s="12" t="s">
        <v>5</v>
      </c>
      <c r="H4" s="12" t="s">
        <v>34</v>
      </c>
      <c r="I4" s="12" t="s">
        <v>5</v>
      </c>
      <c r="J4" s="12" t="s">
        <v>34</v>
      </c>
      <c r="K4" s="34"/>
    </row>
    <row r="5" spans="1:14" ht="24" customHeight="1" x14ac:dyDescent="0.3">
      <c r="A5" s="11"/>
      <c r="B5" s="39" t="s">
        <v>38</v>
      </c>
      <c r="C5" s="39"/>
      <c r="D5" s="39"/>
      <c r="E5" s="39"/>
      <c r="F5" s="39"/>
      <c r="G5" s="39"/>
      <c r="H5" s="39"/>
      <c r="I5" s="39"/>
      <c r="J5" s="39"/>
      <c r="K5" s="39"/>
    </row>
    <row r="6" spans="1:14" ht="81" customHeight="1" x14ac:dyDescent="0.3">
      <c r="A6" s="11">
        <v>1</v>
      </c>
      <c r="B6" s="27" t="s">
        <v>6</v>
      </c>
      <c r="C6" s="11" t="s">
        <v>31</v>
      </c>
      <c r="D6" s="11">
        <v>50</v>
      </c>
      <c r="E6" s="14">
        <v>2465000</v>
      </c>
      <c r="F6" s="14">
        <f>+D6*E6</f>
        <v>123250000</v>
      </c>
      <c r="G6" s="14">
        <v>2933350</v>
      </c>
      <c r="H6" s="14">
        <f>+G6*D6</f>
        <v>146667500</v>
      </c>
      <c r="I6" s="14">
        <v>2834750</v>
      </c>
      <c r="J6" s="14">
        <f>+I6*D6</f>
        <v>141737500</v>
      </c>
      <c r="K6" s="24">
        <f>+(F6+H6+J6)/3</f>
        <v>137218333.33333334</v>
      </c>
      <c r="N6" s="15"/>
    </row>
    <row r="7" spans="1:14" ht="60" customHeight="1" x14ac:dyDescent="0.3">
      <c r="A7" s="11">
        <v>2</v>
      </c>
      <c r="B7" s="27" t="s">
        <v>20</v>
      </c>
      <c r="C7" s="11" t="s">
        <v>32</v>
      </c>
      <c r="D7" s="11">
        <v>1</v>
      </c>
      <c r="E7" s="14">
        <v>170500</v>
      </c>
      <c r="F7" s="14">
        <f t="shared" ref="F7:F13" si="0">+D7*E7</f>
        <v>170500</v>
      </c>
      <c r="G7" s="14">
        <v>204600</v>
      </c>
      <c r="H7" s="14">
        <f t="shared" ref="H7:H13" si="1">+G7*D7</f>
        <v>204600</v>
      </c>
      <c r="I7" s="14">
        <v>196075</v>
      </c>
      <c r="J7" s="14">
        <f t="shared" ref="J7:J13" si="2">+I7*D7</f>
        <v>196075</v>
      </c>
      <c r="K7" s="24">
        <f t="shared" ref="K7:K13" si="3">+(F7+H7+J7)/3</f>
        <v>190391.66666666666</v>
      </c>
      <c r="N7" s="15"/>
    </row>
    <row r="8" spans="1:14" ht="92.25" customHeight="1" x14ac:dyDescent="0.3">
      <c r="A8" s="11">
        <v>3</v>
      </c>
      <c r="B8" s="27" t="s">
        <v>22</v>
      </c>
      <c r="C8" s="11" t="s">
        <v>31</v>
      </c>
      <c r="D8" s="11">
        <v>1</v>
      </c>
      <c r="E8" s="14">
        <v>68000</v>
      </c>
      <c r="F8" s="14">
        <f t="shared" si="0"/>
        <v>68000</v>
      </c>
      <c r="G8" s="14">
        <v>79560</v>
      </c>
      <c r="H8" s="14">
        <f t="shared" si="1"/>
        <v>79560</v>
      </c>
      <c r="I8" s="14">
        <v>79560</v>
      </c>
      <c r="J8" s="14">
        <f t="shared" si="2"/>
        <v>79560</v>
      </c>
      <c r="K8" s="24">
        <f t="shared" si="3"/>
        <v>75706.666666666672</v>
      </c>
      <c r="N8" s="15"/>
    </row>
    <row r="9" spans="1:14" ht="81" customHeight="1" x14ac:dyDescent="0.3">
      <c r="A9" s="11">
        <v>4</v>
      </c>
      <c r="B9" s="22" t="s">
        <v>23</v>
      </c>
      <c r="C9" s="11" t="s">
        <v>31</v>
      </c>
      <c r="D9" s="11">
        <v>1</v>
      </c>
      <c r="E9" s="14">
        <v>35233</v>
      </c>
      <c r="F9" s="14">
        <f t="shared" si="0"/>
        <v>35233</v>
      </c>
      <c r="G9" s="14">
        <v>40869.699999999997</v>
      </c>
      <c r="H9" s="14">
        <f t="shared" si="1"/>
        <v>40869.699999999997</v>
      </c>
      <c r="I9" s="14">
        <v>39460.400000000001</v>
      </c>
      <c r="J9" s="14">
        <f t="shared" si="2"/>
        <v>39460.400000000001</v>
      </c>
      <c r="K9" s="24">
        <f t="shared" si="3"/>
        <v>38521.033333333333</v>
      </c>
      <c r="N9" s="15"/>
    </row>
    <row r="10" spans="1:14" ht="35.25" customHeight="1" x14ac:dyDescent="0.3">
      <c r="A10" s="11">
        <v>5</v>
      </c>
      <c r="B10" s="22" t="s">
        <v>24</v>
      </c>
      <c r="C10" s="11" t="s">
        <v>31</v>
      </c>
      <c r="D10" s="11">
        <v>1</v>
      </c>
      <c r="E10" s="14">
        <v>71400</v>
      </c>
      <c r="F10" s="14">
        <f t="shared" si="0"/>
        <v>71400</v>
      </c>
      <c r="G10" s="14">
        <v>82110</v>
      </c>
      <c r="H10" s="14">
        <f t="shared" si="1"/>
        <v>82110</v>
      </c>
      <c r="I10" s="14">
        <v>81396</v>
      </c>
      <c r="J10" s="14">
        <f t="shared" si="2"/>
        <v>81396</v>
      </c>
      <c r="K10" s="24">
        <f t="shared" si="3"/>
        <v>78302</v>
      </c>
      <c r="N10" s="15"/>
    </row>
    <row r="11" spans="1:14" ht="74.25" customHeight="1" x14ac:dyDescent="0.3">
      <c r="A11" s="11">
        <v>6</v>
      </c>
      <c r="B11" s="22" t="s">
        <v>25</v>
      </c>
      <c r="C11" s="11" t="s">
        <v>31</v>
      </c>
      <c r="D11" s="11">
        <v>1</v>
      </c>
      <c r="E11" s="14">
        <v>195500</v>
      </c>
      <c r="F11" s="14">
        <f t="shared" si="0"/>
        <v>195500</v>
      </c>
      <c r="G11" s="14">
        <v>228735</v>
      </c>
      <c r="H11" s="14">
        <f t="shared" si="1"/>
        <v>228735</v>
      </c>
      <c r="I11" s="14">
        <v>234600</v>
      </c>
      <c r="J11" s="14">
        <f t="shared" si="2"/>
        <v>234600</v>
      </c>
      <c r="K11" s="24">
        <f t="shared" si="3"/>
        <v>219611.66666666666</v>
      </c>
      <c r="N11" s="15"/>
    </row>
    <row r="12" spans="1:14" ht="69.75" customHeight="1" x14ac:dyDescent="0.3">
      <c r="A12" s="11"/>
      <c r="B12" s="22" t="s">
        <v>26</v>
      </c>
      <c r="C12" s="11" t="s">
        <v>33</v>
      </c>
      <c r="D12" s="11">
        <v>1</v>
      </c>
      <c r="E12" s="14">
        <v>110500</v>
      </c>
      <c r="F12" s="14">
        <f t="shared" si="0"/>
        <v>110500</v>
      </c>
      <c r="G12" s="14">
        <v>134810</v>
      </c>
      <c r="H12" s="14">
        <f t="shared" si="1"/>
        <v>134810</v>
      </c>
      <c r="I12" s="14">
        <v>138125</v>
      </c>
      <c r="J12" s="14">
        <f t="shared" si="2"/>
        <v>138125</v>
      </c>
      <c r="K12" s="24">
        <f t="shared" si="3"/>
        <v>127811.66666666667</v>
      </c>
      <c r="N12" s="15"/>
    </row>
    <row r="13" spans="1:14" ht="81.75" customHeight="1" x14ac:dyDescent="0.3">
      <c r="A13" s="11"/>
      <c r="B13" s="22" t="s">
        <v>28</v>
      </c>
      <c r="C13" s="11" t="s">
        <v>31</v>
      </c>
      <c r="D13" s="11">
        <v>1</v>
      </c>
      <c r="E13" s="14">
        <v>1419500</v>
      </c>
      <c r="F13" s="14">
        <f t="shared" si="0"/>
        <v>1419500</v>
      </c>
      <c r="G13" s="14">
        <v>1717595</v>
      </c>
      <c r="H13" s="14">
        <f t="shared" si="1"/>
        <v>1717595</v>
      </c>
      <c r="I13" s="14">
        <v>1703400</v>
      </c>
      <c r="J13" s="14">
        <f t="shared" si="2"/>
        <v>1703400</v>
      </c>
      <c r="K13" s="24">
        <f t="shared" si="3"/>
        <v>1613498.3333333333</v>
      </c>
      <c r="N13" s="15"/>
    </row>
    <row r="14" spans="1:14" x14ac:dyDescent="0.3">
      <c r="A14" s="11"/>
      <c r="B14" s="12" t="s">
        <v>48</v>
      </c>
      <c r="C14" s="11"/>
      <c r="D14" s="11"/>
      <c r="E14" s="14"/>
      <c r="F14" s="13">
        <f>SUM(F6:F13)</f>
        <v>125320633</v>
      </c>
      <c r="G14" s="14"/>
      <c r="H14" s="13">
        <f>SUM(H6:H13)</f>
        <v>149155779.69999999</v>
      </c>
      <c r="I14" s="14"/>
      <c r="J14" s="13">
        <f>SUM(J6:J13)</f>
        <v>144210116.40000001</v>
      </c>
      <c r="K14" s="25">
        <f>SUM(K6:K13)</f>
        <v>139562176.36666664</v>
      </c>
      <c r="N14" s="15"/>
    </row>
    <row r="15" spans="1:14" x14ac:dyDescent="0.3">
      <c r="A15" s="11"/>
      <c r="B15" s="12" t="s">
        <v>35</v>
      </c>
      <c r="C15" s="11"/>
      <c r="D15" s="11"/>
      <c r="E15" s="14"/>
      <c r="F15" s="13">
        <f>+F14*10%</f>
        <v>12532063.300000001</v>
      </c>
      <c r="G15" s="14"/>
      <c r="H15" s="13">
        <f>+H14*10%</f>
        <v>14915577.969999999</v>
      </c>
      <c r="I15" s="14"/>
      <c r="J15" s="13">
        <f>+J14*10%</f>
        <v>14421011.640000001</v>
      </c>
      <c r="K15" s="25">
        <f>+K14*10%</f>
        <v>13956217.636666665</v>
      </c>
      <c r="N15" s="15"/>
    </row>
    <row r="16" spans="1:14" x14ac:dyDescent="0.3">
      <c r="A16" s="11"/>
      <c r="B16" s="12" t="s">
        <v>36</v>
      </c>
      <c r="C16" s="11"/>
      <c r="D16" s="11"/>
      <c r="E16" s="14"/>
      <c r="F16" s="13">
        <f>+F14*10%</f>
        <v>12532063.300000001</v>
      </c>
      <c r="G16" s="14"/>
      <c r="H16" s="13">
        <f>+H14*10%</f>
        <v>14915577.969999999</v>
      </c>
      <c r="I16" s="14"/>
      <c r="J16" s="13">
        <f>+J14*10%</f>
        <v>14421011.640000001</v>
      </c>
      <c r="K16" s="25">
        <f>+K14*10%</f>
        <v>13956217.636666665</v>
      </c>
      <c r="N16" s="15"/>
    </row>
    <row r="17" spans="1:14" x14ac:dyDescent="0.3">
      <c r="A17" s="11"/>
      <c r="B17" s="12" t="s">
        <v>37</v>
      </c>
      <c r="C17" s="11"/>
      <c r="D17" s="11"/>
      <c r="E17" s="14"/>
      <c r="F17" s="13">
        <f>+F16*19%</f>
        <v>2381092.0270000002</v>
      </c>
      <c r="G17" s="14"/>
      <c r="H17" s="13">
        <f>+H16*19%</f>
        <v>2833959.8142999997</v>
      </c>
      <c r="I17" s="14"/>
      <c r="J17" s="13">
        <f>+J16*19%</f>
        <v>2739992.2116</v>
      </c>
      <c r="K17" s="25">
        <f>+K16*19%</f>
        <v>2651681.3509666664</v>
      </c>
      <c r="N17" s="15"/>
    </row>
    <row r="18" spans="1:14" x14ac:dyDescent="0.3">
      <c r="A18" s="11"/>
      <c r="B18" s="16" t="s">
        <v>34</v>
      </c>
      <c r="C18" s="17"/>
      <c r="D18" s="17"/>
      <c r="E18" s="14"/>
      <c r="F18" s="18">
        <f>+F14+F15+F16+F17</f>
        <v>152765851.62700003</v>
      </c>
      <c r="G18" s="14"/>
      <c r="H18" s="18">
        <f>+H14+H15+H16+H17</f>
        <v>181820895.45429999</v>
      </c>
      <c r="I18" s="14"/>
      <c r="J18" s="18">
        <f>+J14+J15+J16+J17</f>
        <v>175792131.89160001</v>
      </c>
      <c r="K18" s="26">
        <f>+K14+K15+K16+K17</f>
        <v>170126292.99096662</v>
      </c>
      <c r="N18" s="15"/>
    </row>
    <row r="19" spans="1:14" ht="20.25" customHeight="1" x14ac:dyDescent="0.3">
      <c r="A19" s="11"/>
      <c r="B19" s="29" t="s">
        <v>39</v>
      </c>
      <c r="C19" s="29"/>
      <c r="D19" s="29"/>
      <c r="E19" s="29"/>
      <c r="F19" s="29"/>
      <c r="G19" s="29"/>
      <c r="H19" s="29"/>
      <c r="I19" s="29"/>
      <c r="J19" s="29"/>
      <c r="K19" s="29"/>
      <c r="N19" s="15"/>
    </row>
    <row r="20" spans="1:14" ht="65.25" customHeight="1" x14ac:dyDescent="0.3">
      <c r="A20" s="11">
        <v>1</v>
      </c>
      <c r="B20" s="27" t="s">
        <v>40</v>
      </c>
      <c r="C20" s="11" t="s">
        <v>31</v>
      </c>
      <c r="D20" s="11">
        <v>1</v>
      </c>
      <c r="E20" s="14">
        <v>106080</v>
      </c>
      <c r="F20" s="14">
        <f t="shared" ref="F20:F22" si="4">+D20*E20</f>
        <v>106080</v>
      </c>
      <c r="G20" s="14">
        <v>128356.8</v>
      </c>
      <c r="H20" s="14">
        <f>+G20*D20</f>
        <v>128356.8</v>
      </c>
      <c r="I20" s="14">
        <v>121992</v>
      </c>
      <c r="J20" s="14">
        <f t="shared" ref="J20:J22" si="5">+I20*D20</f>
        <v>121992</v>
      </c>
      <c r="K20" s="24">
        <f t="shared" ref="K20:K22" si="6">+(F20+H20+J20)/3</f>
        <v>118809.59999999999</v>
      </c>
      <c r="N20" s="15"/>
    </row>
    <row r="21" spans="1:14" ht="43.5" customHeight="1" x14ac:dyDescent="0.3">
      <c r="A21" s="11">
        <v>2</v>
      </c>
      <c r="B21" s="27" t="s">
        <v>41</v>
      </c>
      <c r="C21" s="11" t="s">
        <v>32</v>
      </c>
      <c r="D21" s="11">
        <v>1</v>
      </c>
      <c r="E21" s="14">
        <v>1085000</v>
      </c>
      <c r="F21" s="14">
        <f t="shared" si="4"/>
        <v>1085000</v>
      </c>
      <c r="G21" s="14">
        <v>1258600</v>
      </c>
      <c r="H21" s="14">
        <f t="shared" ref="H21:H22" si="7">+G21*D21</f>
        <v>1258600</v>
      </c>
      <c r="I21" s="14">
        <v>1302000</v>
      </c>
      <c r="J21" s="14">
        <f t="shared" si="5"/>
        <v>1302000</v>
      </c>
      <c r="K21" s="24">
        <f t="shared" si="6"/>
        <v>1215200</v>
      </c>
      <c r="N21" s="15"/>
    </row>
    <row r="22" spans="1:14" ht="65.25" customHeight="1" x14ac:dyDescent="0.3">
      <c r="A22" s="11">
        <v>3</v>
      </c>
      <c r="B22" s="27" t="s">
        <v>42</v>
      </c>
      <c r="C22" s="11" t="s">
        <v>32</v>
      </c>
      <c r="D22" s="11">
        <v>1</v>
      </c>
      <c r="E22" s="14">
        <v>136000</v>
      </c>
      <c r="F22" s="14">
        <f t="shared" si="4"/>
        <v>136000</v>
      </c>
      <c r="G22" s="14">
        <v>160480</v>
      </c>
      <c r="H22" s="14">
        <f t="shared" si="7"/>
        <v>160480</v>
      </c>
      <c r="I22" s="14">
        <v>170000</v>
      </c>
      <c r="J22" s="14">
        <f t="shared" si="5"/>
        <v>170000</v>
      </c>
      <c r="K22" s="24">
        <f t="shared" si="6"/>
        <v>155493.33333333334</v>
      </c>
      <c r="N22" s="15"/>
    </row>
    <row r="23" spans="1:14" x14ac:dyDescent="0.3">
      <c r="A23" s="11"/>
      <c r="B23" s="12" t="s">
        <v>34</v>
      </c>
      <c r="C23" s="11"/>
      <c r="D23" s="11"/>
      <c r="E23" s="14"/>
      <c r="F23" s="13">
        <f>SUM(F20:F22)</f>
        <v>1327080</v>
      </c>
      <c r="G23" s="14"/>
      <c r="H23" s="13">
        <f>SUM(H20:H22)</f>
        <v>1547436.8</v>
      </c>
      <c r="I23" s="14"/>
      <c r="J23" s="13">
        <f>SUM(J20:J22)</f>
        <v>1593992</v>
      </c>
      <c r="K23" s="25">
        <f>SUM(K20:K22)</f>
        <v>1489502.9333333333</v>
      </c>
      <c r="N23" s="15"/>
    </row>
    <row r="24" spans="1:14" x14ac:dyDescent="0.3">
      <c r="A24" s="11"/>
      <c r="B24" s="12" t="s">
        <v>35</v>
      </c>
      <c r="C24" s="11"/>
      <c r="D24" s="11"/>
      <c r="E24" s="14"/>
      <c r="F24" s="13">
        <f>+F23*10%</f>
        <v>132708</v>
      </c>
      <c r="G24" s="14"/>
      <c r="H24" s="13">
        <f>+H23*10%</f>
        <v>154743.68000000002</v>
      </c>
      <c r="I24" s="14"/>
      <c r="J24" s="13">
        <f>+J23*10%</f>
        <v>159399.20000000001</v>
      </c>
      <c r="K24" s="25">
        <f>+K23*10%</f>
        <v>148950.29333333333</v>
      </c>
      <c r="N24" s="15"/>
    </row>
    <row r="25" spans="1:14" x14ac:dyDescent="0.3">
      <c r="A25" s="11"/>
      <c r="B25" s="12" t="s">
        <v>36</v>
      </c>
      <c r="C25" s="11"/>
      <c r="D25" s="11"/>
      <c r="E25" s="14"/>
      <c r="F25" s="13">
        <f>+F23*10%</f>
        <v>132708</v>
      </c>
      <c r="G25" s="14"/>
      <c r="H25" s="13">
        <f>+H23*10%</f>
        <v>154743.68000000002</v>
      </c>
      <c r="I25" s="14"/>
      <c r="J25" s="13">
        <f>+J23*10%</f>
        <v>159399.20000000001</v>
      </c>
      <c r="K25" s="25">
        <f>+K23*10%</f>
        <v>148950.29333333333</v>
      </c>
      <c r="N25" s="15"/>
    </row>
    <row r="26" spans="1:14" x14ac:dyDescent="0.3">
      <c r="A26" s="11"/>
      <c r="B26" s="12" t="s">
        <v>37</v>
      </c>
      <c r="C26" s="11"/>
      <c r="D26" s="11"/>
      <c r="E26" s="14"/>
      <c r="F26" s="13">
        <f>+F25*19%</f>
        <v>25214.52</v>
      </c>
      <c r="G26" s="14"/>
      <c r="H26" s="13">
        <f>+H25*19%</f>
        <v>29401.299200000005</v>
      </c>
      <c r="I26" s="14"/>
      <c r="J26" s="13">
        <f>+J25*19%</f>
        <v>30285.848000000002</v>
      </c>
      <c r="K26" s="25">
        <f>+K25*19%</f>
        <v>28300.555733333335</v>
      </c>
      <c r="N26" s="15"/>
    </row>
    <row r="27" spans="1:14" x14ac:dyDescent="0.3">
      <c r="A27" s="11"/>
      <c r="B27" s="16" t="s">
        <v>34</v>
      </c>
      <c r="C27" s="17"/>
      <c r="D27" s="17"/>
      <c r="E27" s="18"/>
      <c r="F27" s="18">
        <f>+F23+F24+F25+F26</f>
        <v>1617710.52</v>
      </c>
      <c r="G27" s="14"/>
      <c r="H27" s="18">
        <f>+H23+H24+H25+H26</f>
        <v>1886325.4591999999</v>
      </c>
      <c r="I27" s="14"/>
      <c r="J27" s="18">
        <f>+J23+J24+J25+J26</f>
        <v>1943076.2479999999</v>
      </c>
      <c r="K27" s="26">
        <f>+K23+K24+K25+K26</f>
        <v>1815704.0757333334</v>
      </c>
      <c r="N27" s="15"/>
    </row>
    <row r="28" spans="1:14" ht="15.75" customHeight="1" x14ac:dyDescent="0.3">
      <c r="A28" s="11"/>
      <c r="B28" s="30" t="s">
        <v>50</v>
      </c>
      <c r="C28" s="31"/>
      <c r="D28" s="31"/>
      <c r="E28" s="31"/>
      <c r="F28" s="31"/>
      <c r="G28" s="31"/>
      <c r="H28" s="31"/>
      <c r="I28" s="31"/>
      <c r="J28" s="31"/>
      <c r="K28" s="31"/>
      <c r="N28" s="15"/>
    </row>
    <row r="29" spans="1:14" ht="28.8" x14ac:dyDescent="0.3">
      <c r="A29" s="11">
        <v>1</v>
      </c>
      <c r="B29" s="22" t="s">
        <v>43</v>
      </c>
      <c r="C29" s="12" t="s">
        <v>16</v>
      </c>
      <c r="D29" s="12">
        <v>192</v>
      </c>
      <c r="E29" s="14">
        <v>348878</v>
      </c>
      <c r="F29" s="14">
        <f>+E29*D29</f>
        <v>66984576</v>
      </c>
      <c r="G29" s="14">
        <v>376788</v>
      </c>
      <c r="H29" s="14">
        <f>+G29*D29</f>
        <v>72343296</v>
      </c>
      <c r="I29" s="14">
        <v>383765.56</v>
      </c>
      <c r="J29" s="14">
        <f>+I29*D29</f>
        <v>73682987.519999996</v>
      </c>
      <c r="K29" s="24">
        <f t="shared" ref="K29:K33" si="8">+(F29+H29+J29)/3</f>
        <v>71003619.839999989</v>
      </c>
      <c r="N29" s="15"/>
    </row>
    <row r="30" spans="1:14" ht="48" customHeight="1" x14ac:dyDescent="0.3">
      <c r="A30" s="11">
        <v>2</v>
      </c>
      <c r="B30" s="22" t="s">
        <v>44</v>
      </c>
      <c r="C30" s="12" t="s">
        <v>16</v>
      </c>
      <c r="D30" s="12">
        <v>50</v>
      </c>
      <c r="E30" s="14">
        <v>452128</v>
      </c>
      <c r="F30" s="14">
        <f t="shared" ref="F30:F33" si="9">+E30*D30</f>
        <v>22606400</v>
      </c>
      <c r="G30" s="14">
        <v>565159.56999999995</v>
      </c>
      <c r="H30" s="14">
        <f t="shared" ref="H30:H32" si="10">+G30*D30</f>
        <v>28257978.499999996</v>
      </c>
      <c r="I30" s="14">
        <v>587765.96</v>
      </c>
      <c r="J30" s="14">
        <f t="shared" ref="J30:J33" si="11">+I30*D30</f>
        <v>29388298</v>
      </c>
      <c r="K30" s="24">
        <f t="shared" si="8"/>
        <v>26750892.166666668</v>
      </c>
      <c r="N30" s="15"/>
    </row>
    <row r="31" spans="1:14" ht="51" customHeight="1" x14ac:dyDescent="0.3">
      <c r="A31" s="11">
        <v>3</v>
      </c>
      <c r="B31" s="22" t="s">
        <v>45</v>
      </c>
      <c r="C31" s="12" t="s">
        <v>16</v>
      </c>
      <c r="D31" s="12">
        <v>16.5</v>
      </c>
      <c r="E31" s="14">
        <v>362667</v>
      </c>
      <c r="F31" s="14">
        <f t="shared" si="9"/>
        <v>5984005.5</v>
      </c>
      <c r="G31" s="14">
        <v>409813.33</v>
      </c>
      <c r="H31" s="14">
        <f t="shared" si="10"/>
        <v>6761919.9450000003</v>
      </c>
      <c r="I31" s="14">
        <v>398933.33</v>
      </c>
      <c r="J31" s="14">
        <f t="shared" si="11"/>
        <v>6582399.9450000003</v>
      </c>
      <c r="K31" s="24">
        <f t="shared" si="8"/>
        <v>6442775.1299999999</v>
      </c>
      <c r="N31" s="15"/>
    </row>
    <row r="32" spans="1:14" ht="71.25" customHeight="1" x14ac:dyDescent="0.3">
      <c r="A32" s="11">
        <v>4</v>
      </c>
      <c r="B32" s="22" t="s">
        <v>46</v>
      </c>
      <c r="C32" s="11" t="s">
        <v>31</v>
      </c>
      <c r="D32" s="11">
        <v>35</v>
      </c>
      <c r="E32" s="14">
        <v>42033</v>
      </c>
      <c r="F32" s="14">
        <f t="shared" si="9"/>
        <v>1471155</v>
      </c>
      <c r="G32" s="14">
        <v>47917.05</v>
      </c>
      <c r="H32" s="14">
        <f t="shared" si="10"/>
        <v>1677096.75</v>
      </c>
      <c r="I32" s="14">
        <v>48337.38</v>
      </c>
      <c r="J32" s="14">
        <f t="shared" si="11"/>
        <v>1691808.2999999998</v>
      </c>
      <c r="K32" s="24">
        <f t="shared" si="8"/>
        <v>1613353.3499999999</v>
      </c>
      <c r="N32" s="15"/>
    </row>
    <row r="33" spans="1:14" ht="36" customHeight="1" x14ac:dyDescent="0.3">
      <c r="A33" s="11">
        <v>5</v>
      </c>
      <c r="B33" s="22" t="s">
        <v>47</v>
      </c>
      <c r="C33" s="11" t="s">
        <v>32</v>
      </c>
      <c r="D33" s="11">
        <v>12</v>
      </c>
      <c r="E33" s="14">
        <v>465000</v>
      </c>
      <c r="F33" s="14">
        <f t="shared" si="9"/>
        <v>5580000</v>
      </c>
      <c r="G33" s="14">
        <v>578925</v>
      </c>
      <c r="H33" s="14">
        <f>+G33*D33</f>
        <v>6947100</v>
      </c>
      <c r="I33" s="14">
        <v>548700</v>
      </c>
      <c r="J33" s="14">
        <f t="shared" si="11"/>
        <v>6584400</v>
      </c>
      <c r="K33" s="24">
        <f t="shared" si="8"/>
        <v>6370500</v>
      </c>
      <c r="N33" s="15"/>
    </row>
    <row r="34" spans="1:14" x14ac:dyDescent="0.3">
      <c r="A34" s="11"/>
      <c r="B34" s="12" t="s">
        <v>48</v>
      </c>
      <c r="C34" s="11"/>
      <c r="D34" s="11"/>
      <c r="E34" s="14"/>
      <c r="F34" s="19">
        <f>SUM(F29:F33)</f>
        <v>102626136.5</v>
      </c>
      <c r="G34" s="14"/>
      <c r="H34" s="19">
        <f>SUM(H29:H33)</f>
        <v>115987391.19499999</v>
      </c>
      <c r="I34" s="14"/>
      <c r="J34" s="19">
        <f>SUM(J29:J33)</f>
        <v>117929893.765</v>
      </c>
      <c r="K34" s="25">
        <f>SUM(K29:K33)</f>
        <v>112181140.48666665</v>
      </c>
      <c r="N34" s="15"/>
    </row>
    <row r="35" spans="1:14" x14ac:dyDescent="0.3">
      <c r="A35" s="11"/>
      <c r="B35" s="12" t="s">
        <v>35</v>
      </c>
      <c r="C35" s="11"/>
      <c r="D35" s="11"/>
      <c r="E35" s="23"/>
      <c r="F35" s="13">
        <f>+F34*10%</f>
        <v>10262613.65</v>
      </c>
      <c r="G35" s="14"/>
      <c r="H35" s="13">
        <f>+H34*10%</f>
        <v>11598739.1195</v>
      </c>
      <c r="I35" s="14"/>
      <c r="J35" s="13">
        <f>+J34*10%</f>
        <v>11792989.376500001</v>
      </c>
      <c r="K35" s="25">
        <f>+K34*10%</f>
        <v>11218114.048666665</v>
      </c>
      <c r="N35" s="15"/>
    </row>
    <row r="36" spans="1:14" x14ac:dyDescent="0.3">
      <c r="A36" s="11"/>
      <c r="B36" s="12" t="s">
        <v>36</v>
      </c>
      <c r="C36" s="11"/>
      <c r="D36" s="11"/>
      <c r="E36" s="23"/>
      <c r="F36" s="13">
        <f>+F34*10%</f>
        <v>10262613.65</v>
      </c>
      <c r="G36" s="14"/>
      <c r="H36" s="13">
        <f>+H34*10%</f>
        <v>11598739.1195</v>
      </c>
      <c r="I36" s="14"/>
      <c r="J36" s="13">
        <f>+J34*10%</f>
        <v>11792989.376500001</v>
      </c>
      <c r="K36" s="25">
        <f>+K34*10%</f>
        <v>11218114.048666665</v>
      </c>
      <c r="N36" s="15"/>
    </row>
    <row r="37" spans="1:14" x14ac:dyDescent="0.3">
      <c r="A37" s="11"/>
      <c r="B37" s="12" t="s">
        <v>37</v>
      </c>
      <c r="C37" s="11"/>
      <c r="D37" s="11"/>
      <c r="E37" s="23"/>
      <c r="F37" s="13">
        <f>+F35*10%</f>
        <v>1026261.3650000001</v>
      </c>
      <c r="G37" s="14"/>
      <c r="H37" s="13">
        <f>+H35*10%</f>
        <v>1159873.9119500001</v>
      </c>
      <c r="I37" s="14"/>
      <c r="J37" s="13">
        <f>+J35*10%</f>
        <v>1179298.9376500002</v>
      </c>
      <c r="K37" s="25">
        <f>+K35*10%</f>
        <v>1121811.4048666665</v>
      </c>
      <c r="N37" s="15"/>
    </row>
    <row r="38" spans="1:14" x14ac:dyDescent="0.3">
      <c r="B38" s="16" t="s">
        <v>34</v>
      </c>
      <c r="C38" s="17"/>
      <c r="D38" s="17"/>
      <c r="E38" s="18"/>
      <c r="F38" s="18">
        <f>+F34+F35+F36+F37</f>
        <v>124177625.16500001</v>
      </c>
      <c r="G38" s="14"/>
      <c r="H38" s="18">
        <f>+H34+H35+H36+H37</f>
        <v>140344743.34594998</v>
      </c>
      <c r="I38" s="14"/>
      <c r="J38" s="18">
        <f>+J34+J35+J36+J37</f>
        <v>142695171.45565</v>
      </c>
      <c r="K38" s="26">
        <f>+K34+K35+K36+K37</f>
        <v>135739179.98886666</v>
      </c>
      <c r="N38" s="15"/>
    </row>
    <row r="39" spans="1:14" x14ac:dyDescent="0.3">
      <c r="B39" s="20" t="s">
        <v>49</v>
      </c>
      <c r="C39" s="10"/>
      <c r="D39" s="10"/>
      <c r="E39" s="21"/>
      <c r="F39" s="21">
        <f>+F38+F27+F18</f>
        <v>278561187.31200004</v>
      </c>
      <c r="G39" s="14"/>
      <c r="H39" s="21">
        <f>+H38+H27+H18</f>
        <v>324051964.25944996</v>
      </c>
      <c r="I39" s="14"/>
      <c r="J39" s="21">
        <f>+J38+J27+J18</f>
        <v>320430379.59525001</v>
      </c>
      <c r="K39" s="21">
        <f>+K38+K27+K18</f>
        <v>307681177.05556661</v>
      </c>
      <c r="N39" s="15"/>
    </row>
  </sheetData>
  <mergeCells count="14">
    <mergeCell ref="B19:K19"/>
    <mergeCell ref="B28:K28"/>
    <mergeCell ref="I2:J2"/>
    <mergeCell ref="K2:K4"/>
    <mergeCell ref="E3:F3"/>
    <mergeCell ref="G3:H3"/>
    <mergeCell ref="I3:J3"/>
    <mergeCell ref="B5:K5"/>
    <mergeCell ref="G2:H2"/>
    <mergeCell ref="A2:A4"/>
    <mergeCell ref="B2:B4"/>
    <mergeCell ref="C2:C4"/>
    <mergeCell ref="D2:D4"/>
    <mergeCell ref="E2:F2"/>
  </mergeCells>
  <pageMargins left="0.15748031496062992" right="0.15748031496062992" top="0.17" bottom="0.24" header="0.17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FORMULARIO DE OFERTA ECONÓMICA.</vt:lpstr>
      <vt:lpstr>Hoja1</vt:lpstr>
      <vt:lpstr>ESTUDIO DE MERCADO (2)</vt:lpstr>
      <vt:lpstr>'ESTUDIO DE MERCADO (2)'!Área_de_impresión</vt:lpstr>
      <vt:lpstr>'FORMULARIO DE OFERTA ECONÓMICA.'!Área_de_impresión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REMIGIO DE JESUS MONSALVE PIEDRAHITA</dc:creator>
  <cp:lastModifiedBy>JULIAN DAVID LONDONO QUINTERO</cp:lastModifiedBy>
  <cp:lastPrinted>2025-10-01T10:51:16Z</cp:lastPrinted>
  <dcterms:created xsi:type="dcterms:W3CDTF">2025-09-30T11:36:29Z</dcterms:created>
  <dcterms:modified xsi:type="dcterms:W3CDTF">2025-10-24T20:04:07Z</dcterms:modified>
</cp:coreProperties>
</file>