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24226"/>
  <mc:AlternateContent xmlns:mc="http://schemas.openxmlformats.org/markup-compatibility/2006">
    <mc:Choice Requires="x15">
      <x15ac:absPath xmlns:x15ac="http://schemas.microsoft.com/office/spreadsheetml/2010/11/ac" url="https://areametro-my.sharepoint.com/personal/juan_gomez_metropol_gov_co/Documents/Documentos/Cuarto_de_Maquinas/"/>
    </mc:Choice>
  </mc:AlternateContent>
  <xr:revisionPtr revIDLastSave="88" documentId="8_{4F56873C-F571-4C17-A97D-D9F7665ADE11}" xr6:coauthVersionLast="47" xr6:coauthVersionMax="47" xr10:uidLastSave="{EF88052A-6C1F-46F6-BC25-DA8C19B5E86A}"/>
  <bookViews>
    <workbookView xWindow="-120" yWindow="-120" windowWidth="29040" windowHeight="15840" xr2:uid="{D3A68BA2-6935-4705-8612-C35683AFE186}"/>
  </bookViews>
  <sheets>
    <sheet name="DETALLE DE OFERTA" sheetId="1" r:id="rId1"/>
    <sheet name="Descripcion de actividades" sheetId="2" r:id="rId2"/>
    <sheet name="Descripcion equipos" sheetId="3" r:id="rId3"/>
  </sheets>
  <definedNames>
    <definedName name="_xlnm._FilterDatabase" localSheetId="1" hidden="1">'Descripcion de actividades'!$A$2:$C$40</definedName>
    <definedName name="_xlnm._FilterDatabase" localSheetId="2" hidden="1">'Descripcion equipos'!$B$2:$E$267</definedName>
    <definedName name="_xlnm._FilterDatabase" localSheetId="0" hidden="1">'DETALLE DE OFERTA'!$A$17:$L$432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1" l="1"/>
  <c r="C12" i="1"/>
  <c r="I11" i="1" s="1"/>
  <c r="P424" i="1"/>
  <c r="N429" i="1"/>
  <c r="O429" i="1" s="1"/>
  <c r="P429" i="1" s="1"/>
  <c r="N430" i="1"/>
  <c r="O430" i="1" s="1"/>
  <c r="P430" i="1" s="1"/>
  <c r="N431" i="1"/>
  <c r="N428" i="1"/>
  <c r="O428" i="1" s="1"/>
  <c r="E11" i="1" l="1"/>
  <c r="I12" i="1" s="1"/>
  <c r="E12" i="1"/>
  <c r="I8" i="1"/>
  <c r="I10" i="1"/>
  <c r="I7" i="1"/>
  <c r="I6" i="1"/>
  <c r="I9" i="1"/>
  <c r="I5" i="1"/>
  <c r="N432" i="1"/>
  <c r="O431" i="1"/>
  <c r="O432" i="1" s="1"/>
  <c r="P428" i="1"/>
  <c r="P431" i="1" l="1"/>
  <c r="P432" i="1" s="1"/>
  <c r="J39" i="1" l="1"/>
  <c r="I163" i="1"/>
  <c r="I18" i="1" l="1"/>
  <c r="H19" i="1" l="1"/>
  <c r="I19" i="1"/>
  <c r="H20" i="1"/>
  <c r="I20" i="1"/>
  <c r="H21" i="1"/>
  <c r="I21" i="1"/>
  <c r="H22" i="1"/>
  <c r="I22" i="1"/>
  <c r="H23" i="1"/>
  <c r="I23" i="1"/>
  <c r="H24" i="1"/>
  <c r="I24" i="1"/>
  <c r="H25" i="1"/>
  <c r="I25" i="1"/>
  <c r="H26" i="1"/>
  <c r="I26" i="1"/>
  <c r="H27" i="1"/>
  <c r="I27" i="1"/>
  <c r="H28" i="1"/>
  <c r="I28" i="1"/>
  <c r="H29" i="1"/>
  <c r="I29" i="1"/>
  <c r="H30" i="1"/>
  <c r="I30" i="1"/>
  <c r="H31" i="1"/>
  <c r="I31" i="1"/>
  <c r="H32" i="1"/>
  <c r="I32" i="1"/>
  <c r="H33" i="1"/>
  <c r="I33" i="1"/>
  <c r="H34" i="1"/>
  <c r="I34" i="1"/>
  <c r="H35" i="1"/>
  <c r="I35" i="1"/>
  <c r="H36" i="1"/>
  <c r="I36" i="1"/>
  <c r="H37" i="1"/>
  <c r="I37" i="1"/>
  <c r="H38" i="1"/>
  <c r="I38" i="1"/>
  <c r="H39" i="1"/>
  <c r="I39" i="1"/>
  <c r="H40" i="1"/>
  <c r="I40" i="1"/>
  <c r="H41" i="1"/>
  <c r="I41" i="1"/>
  <c r="H42" i="1"/>
  <c r="I42" i="1"/>
  <c r="H43" i="1"/>
  <c r="I43" i="1"/>
  <c r="H44" i="1"/>
  <c r="I44" i="1"/>
  <c r="H45" i="1"/>
  <c r="I45" i="1"/>
  <c r="H46" i="1"/>
  <c r="I46" i="1"/>
  <c r="H47" i="1"/>
  <c r="I47" i="1"/>
  <c r="H48" i="1"/>
  <c r="I48" i="1"/>
  <c r="H49" i="1"/>
  <c r="I49" i="1"/>
  <c r="H50" i="1"/>
  <c r="I50" i="1"/>
  <c r="H51" i="1"/>
  <c r="I51" i="1"/>
  <c r="H52" i="1"/>
  <c r="I52" i="1"/>
  <c r="H53" i="1"/>
  <c r="I53" i="1"/>
  <c r="H54" i="1"/>
  <c r="I54" i="1"/>
  <c r="H55" i="1"/>
  <c r="I55" i="1"/>
  <c r="H56" i="1"/>
  <c r="I56" i="1"/>
  <c r="H57" i="1"/>
  <c r="I57" i="1"/>
  <c r="H58" i="1"/>
  <c r="I58" i="1"/>
  <c r="H59" i="1"/>
  <c r="I59" i="1"/>
  <c r="H60" i="1"/>
  <c r="I60" i="1"/>
  <c r="H61" i="1"/>
  <c r="I61" i="1"/>
  <c r="H62" i="1"/>
  <c r="I62" i="1"/>
  <c r="H63" i="1"/>
  <c r="I63" i="1"/>
  <c r="H64" i="1"/>
  <c r="I64" i="1"/>
  <c r="H65" i="1"/>
  <c r="I65" i="1"/>
  <c r="H66" i="1"/>
  <c r="I66" i="1"/>
  <c r="H67" i="1"/>
  <c r="I67" i="1"/>
  <c r="H68" i="1"/>
  <c r="I68" i="1"/>
  <c r="H69" i="1"/>
  <c r="I69" i="1"/>
  <c r="H70" i="1"/>
  <c r="I70" i="1"/>
  <c r="H71" i="1"/>
  <c r="I71" i="1"/>
  <c r="H72" i="1"/>
  <c r="I72" i="1"/>
  <c r="H73" i="1"/>
  <c r="I73" i="1"/>
  <c r="H74" i="1"/>
  <c r="I74" i="1"/>
  <c r="H75" i="1"/>
  <c r="I75" i="1"/>
  <c r="H76" i="1"/>
  <c r="I76" i="1"/>
  <c r="H77" i="1"/>
  <c r="I77" i="1"/>
  <c r="H78" i="1"/>
  <c r="I78" i="1"/>
  <c r="H79" i="1"/>
  <c r="I79" i="1"/>
  <c r="H80" i="1"/>
  <c r="I80" i="1"/>
  <c r="H81" i="1"/>
  <c r="I81" i="1"/>
  <c r="H82" i="1"/>
  <c r="I82" i="1"/>
  <c r="H83" i="1"/>
  <c r="I83" i="1"/>
  <c r="H84" i="1"/>
  <c r="I84" i="1"/>
  <c r="H85" i="1"/>
  <c r="I85" i="1"/>
  <c r="H86" i="1"/>
  <c r="I86" i="1"/>
  <c r="H87" i="1"/>
  <c r="I87" i="1"/>
  <c r="H88" i="1"/>
  <c r="I88" i="1"/>
  <c r="H89" i="1"/>
  <c r="I89" i="1"/>
  <c r="H90" i="1"/>
  <c r="I90" i="1"/>
  <c r="H91" i="1"/>
  <c r="I91" i="1"/>
  <c r="H92" i="1"/>
  <c r="I92" i="1"/>
  <c r="H93" i="1"/>
  <c r="I93" i="1"/>
  <c r="H94" i="1"/>
  <c r="I94" i="1"/>
  <c r="H95" i="1"/>
  <c r="I95" i="1"/>
  <c r="H96" i="1"/>
  <c r="I96" i="1"/>
  <c r="H97" i="1"/>
  <c r="I97" i="1"/>
  <c r="H98" i="1"/>
  <c r="I98" i="1"/>
  <c r="H99" i="1"/>
  <c r="I99" i="1"/>
  <c r="H100" i="1"/>
  <c r="I100" i="1"/>
  <c r="H101" i="1"/>
  <c r="I101" i="1"/>
  <c r="H102" i="1"/>
  <c r="I102" i="1"/>
  <c r="H103" i="1"/>
  <c r="I103" i="1"/>
  <c r="H104" i="1"/>
  <c r="I104" i="1"/>
  <c r="H105" i="1"/>
  <c r="I105" i="1"/>
  <c r="H106" i="1"/>
  <c r="I106" i="1"/>
  <c r="H107" i="1"/>
  <c r="I107" i="1"/>
  <c r="H108" i="1"/>
  <c r="I108" i="1"/>
  <c r="H109" i="1"/>
  <c r="I109" i="1"/>
  <c r="H110" i="1"/>
  <c r="I110" i="1"/>
  <c r="H111" i="1"/>
  <c r="I111" i="1"/>
  <c r="H112" i="1"/>
  <c r="I112" i="1"/>
  <c r="H113" i="1"/>
  <c r="I113" i="1"/>
  <c r="H114" i="1"/>
  <c r="I114" i="1"/>
  <c r="H115" i="1"/>
  <c r="I115" i="1"/>
  <c r="H116" i="1"/>
  <c r="I116" i="1"/>
  <c r="H117" i="1"/>
  <c r="I117" i="1"/>
  <c r="H118" i="1"/>
  <c r="I118" i="1"/>
  <c r="H119" i="1"/>
  <c r="I119" i="1"/>
  <c r="H120" i="1"/>
  <c r="I120" i="1"/>
  <c r="H121" i="1"/>
  <c r="I121" i="1"/>
  <c r="H122" i="1"/>
  <c r="I122" i="1"/>
  <c r="H123" i="1"/>
  <c r="I123" i="1"/>
  <c r="H124" i="1"/>
  <c r="I124" i="1"/>
  <c r="H125" i="1"/>
  <c r="I125" i="1"/>
  <c r="H126" i="1"/>
  <c r="I126" i="1"/>
  <c r="H127" i="1"/>
  <c r="I127" i="1"/>
  <c r="H128" i="1"/>
  <c r="I128" i="1"/>
  <c r="H129" i="1"/>
  <c r="I129" i="1"/>
  <c r="H130" i="1"/>
  <c r="I130" i="1"/>
  <c r="H131" i="1"/>
  <c r="I131" i="1"/>
  <c r="H132" i="1"/>
  <c r="I132" i="1"/>
  <c r="H133" i="1"/>
  <c r="I133" i="1"/>
  <c r="H134" i="1"/>
  <c r="I134" i="1"/>
  <c r="H135" i="1"/>
  <c r="I135" i="1"/>
  <c r="H136" i="1"/>
  <c r="I136" i="1"/>
  <c r="H137" i="1"/>
  <c r="I137" i="1"/>
  <c r="H138" i="1"/>
  <c r="I138" i="1"/>
  <c r="H139" i="1"/>
  <c r="I139" i="1"/>
  <c r="H140" i="1"/>
  <c r="I140" i="1"/>
  <c r="H141" i="1"/>
  <c r="I141" i="1"/>
  <c r="H142" i="1"/>
  <c r="I142" i="1"/>
  <c r="H143" i="1"/>
  <c r="I143" i="1"/>
  <c r="H144" i="1"/>
  <c r="I144" i="1"/>
  <c r="H145" i="1"/>
  <c r="I145" i="1"/>
  <c r="H146" i="1"/>
  <c r="I146" i="1"/>
  <c r="H147" i="1"/>
  <c r="I147" i="1"/>
  <c r="H148" i="1"/>
  <c r="I148" i="1"/>
  <c r="H149" i="1"/>
  <c r="I149" i="1"/>
  <c r="H150" i="1"/>
  <c r="I150" i="1"/>
  <c r="H151" i="1"/>
  <c r="I151" i="1"/>
  <c r="H152" i="1"/>
  <c r="I152" i="1"/>
  <c r="H153" i="1"/>
  <c r="I153" i="1"/>
  <c r="H154" i="1"/>
  <c r="I154" i="1"/>
  <c r="H155" i="1"/>
  <c r="I155" i="1"/>
  <c r="H156" i="1"/>
  <c r="I156" i="1"/>
  <c r="H157" i="1"/>
  <c r="I157" i="1"/>
  <c r="H158" i="1"/>
  <c r="I158" i="1"/>
  <c r="H159" i="1"/>
  <c r="I159" i="1"/>
  <c r="H160" i="1"/>
  <c r="I160" i="1"/>
  <c r="H161" i="1"/>
  <c r="I161" i="1"/>
  <c r="H162" i="1"/>
  <c r="I162" i="1"/>
  <c r="H163" i="1"/>
  <c r="H164" i="1"/>
  <c r="I164" i="1"/>
  <c r="H165" i="1"/>
  <c r="I165" i="1"/>
  <c r="H166" i="1"/>
  <c r="I166" i="1"/>
  <c r="H167" i="1"/>
  <c r="I167" i="1"/>
  <c r="H168" i="1"/>
  <c r="I168" i="1"/>
  <c r="H169" i="1"/>
  <c r="I169" i="1"/>
  <c r="H170" i="1"/>
  <c r="I170" i="1"/>
  <c r="H171" i="1"/>
  <c r="I171" i="1"/>
  <c r="H172" i="1"/>
  <c r="I172" i="1"/>
  <c r="H173" i="1"/>
  <c r="I173" i="1"/>
  <c r="H174" i="1"/>
  <c r="I174" i="1"/>
  <c r="H175" i="1"/>
  <c r="I175" i="1"/>
  <c r="H176" i="1"/>
  <c r="I176" i="1"/>
  <c r="H177" i="1"/>
  <c r="I177" i="1"/>
  <c r="H178" i="1"/>
  <c r="I178" i="1"/>
  <c r="H179" i="1"/>
  <c r="I179" i="1"/>
  <c r="H180" i="1"/>
  <c r="I180" i="1"/>
  <c r="H181" i="1"/>
  <c r="I181" i="1"/>
  <c r="H182" i="1"/>
  <c r="I182" i="1"/>
  <c r="H183" i="1"/>
  <c r="I183" i="1"/>
  <c r="H184" i="1"/>
  <c r="I184" i="1"/>
  <c r="H185" i="1"/>
  <c r="I185" i="1"/>
  <c r="H186" i="1"/>
  <c r="I186" i="1"/>
  <c r="H187" i="1"/>
  <c r="I187" i="1"/>
  <c r="H188" i="1"/>
  <c r="I188" i="1"/>
  <c r="H189" i="1"/>
  <c r="I189" i="1"/>
  <c r="H190" i="1"/>
  <c r="I190" i="1"/>
  <c r="H191" i="1"/>
  <c r="I191" i="1"/>
  <c r="H192" i="1"/>
  <c r="I192" i="1"/>
  <c r="H193" i="1"/>
  <c r="I193" i="1"/>
  <c r="H194" i="1"/>
  <c r="I194" i="1"/>
  <c r="H195" i="1"/>
  <c r="I195" i="1"/>
  <c r="H196" i="1"/>
  <c r="I196" i="1"/>
  <c r="H197" i="1"/>
  <c r="I197" i="1"/>
  <c r="H198" i="1"/>
  <c r="I198" i="1"/>
  <c r="H199" i="1"/>
  <c r="I199" i="1"/>
  <c r="H200" i="1"/>
  <c r="I200" i="1"/>
  <c r="H201" i="1"/>
  <c r="I201" i="1"/>
  <c r="H202" i="1"/>
  <c r="I202" i="1"/>
  <c r="H203" i="1"/>
  <c r="I203" i="1"/>
  <c r="H204" i="1"/>
  <c r="I204" i="1"/>
  <c r="H205" i="1"/>
  <c r="I205" i="1"/>
  <c r="H206" i="1"/>
  <c r="I206" i="1"/>
  <c r="H207" i="1"/>
  <c r="I207" i="1"/>
  <c r="H208" i="1"/>
  <c r="I208" i="1"/>
  <c r="H209" i="1"/>
  <c r="I209" i="1"/>
  <c r="H210" i="1"/>
  <c r="I210" i="1"/>
  <c r="H211" i="1"/>
  <c r="I211" i="1"/>
  <c r="H212" i="1"/>
  <c r="I212" i="1"/>
  <c r="H213" i="1"/>
  <c r="I213" i="1"/>
  <c r="H214" i="1"/>
  <c r="I214" i="1"/>
  <c r="H215" i="1"/>
  <c r="I215" i="1"/>
  <c r="H216" i="1"/>
  <c r="I216" i="1"/>
  <c r="H217" i="1"/>
  <c r="I217" i="1"/>
  <c r="H218" i="1"/>
  <c r="I218" i="1"/>
  <c r="H219" i="1"/>
  <c r="I219" i="1"/>
  <c r="H220" i="1"/>
  <c r="I220" i="1"/>
  <c r="H221" i="1"/>
  <c r="I221" i="1"/>
  <c r="H222" i="1"/>
  <c r="I222" i="1"/>
  <c r="H223" i="1"/>
  <c r="I223" i="1"/>
  <c r="H224" i="1"/>
  <c r="I224" i="1"/>
  <c r="H225" i="1"/>
  <c r="I225" i="1"/>
  <c r="H226" i="1"/>
  <c r="I226" i="1"/>
  <c r="H227" i="1"/>
  <c r="I227" i="1"/>
  <c r="H228" i="1"/>
  <c r="I228" i="1"/>
  <c r="H229" i="1"/>
  <c r="I229" i="1"/>
  <c r="H230" i="1"/>
  <c r="I230" i="1"/>
  <c r="H231" i="1"/>
  <c r="I231" i="1"/>
  <c r="H232" i="1"/>
  <c r="I232" i="1"/>
  <c r="H233" i="1"/>
  <c r="I233" i="1"/>
  <c r="H234" i="1"/>
  <c r="I234" i="1"/>
  <c r="H235" i="1"/>
  <c r="I235" i="1"/>
  <c r="H236" i="1"/>
  <c r="I236" i="1"/>
  <c r="H237" i="1"/>
  <c r="I237" i="1"/>
  <c r="H238" i="1"/>
  <c r="I238" i="1"/>
  <c r="H239" i="1"/>
  <c r="I239" i="1"/>
  <c r="H240" i="1"/>
  <c r="I240" i="1"/>
  <c r="H241" i="1"/>
  <c r="I241" i="1"/>
  <c r="H242" i="1"/>
  <c r="I242" i="1"/>
  <c r="H243" i="1"/>
  <c r="I243" i="1"/>
  <c r="H244" i="1"/>
  <c r="I244" i="1"/>
  <c r="H245" i="1"/>
  <c r="I245" i="1"/>
  <c r="H246" i="1"/>
  <c r="I246" i="1"/>
  <c r="H247" i="1"/>
  <c r="I247" i="1"/>
  <c r="H248" i="1"/>
  <c r="I248" i="1"/>
  <c r="H249" i="1"/>
  <c r="I249" i="1"/>
  <c r="H250" i="1"/>
  <c r="I250" i="1"/>
  <c r="H251" i="1"/>
  <c r="I251" i="1"/>
  <c r="H252" i="1"/>
  <c r="I252" i="1"/>
  <c r="H253" i="1"/>
  <c r="I253" i="1"/>
  <c r="H254" i="1"/>
  <c r="I254" i="1"/>
  <c r="H255" i="1"/>
  <c r="I255" i="1"/>
  <c r="H256" i="1"/>
  <c r="I256" i="1"/>
  <c r="H257" i="1"/>
  <c r="I257" i="1"/>
  <c r="H258" i="1"/>
  <c r="I258" i="1"/>
  <c r="H259" i="1"/>
  <c r="I259" i="1"/>
  <c r="H260" i="1"/>
  <c r="I260" i="1"/>
  <c r="H261" i="1"/>
  <c r="I261" i="1"/>
  <c r="H262" i="1"/>
  <c r="I262" i="1"/>
  <c r="H263" i="1"/>
  <c r="I263" i="1"/>
  <c r="H264" i="1"/>
  <c r="I264" i="1"/>
  <c r="H265" i="1"/>
  <c r="I265" i="1"/>
  <c r="H266" i="1"/>
  <c r="I266" i="1"/>
  <c r="H267" i="1"/>
  <c r="I267" i="1"/>
  <c r="H268" i="1"/>
  <c r="I268" i="1"/>
  <c r="H269" i="1"/>
  <c r="I269" i="1"/>
  <c r="H270" i="1"/>
  <c r="I270" i="1"/>
  <c r="H271" i="1"/>
  <c r="I271" i="1"/>
  <c r="H272" i="1"/>
  <c r="I272" i="1"/>
  <c r="H273" i="1"/>
  <c r="I273" i="1"/>
  <c r="H274" i="1"/>
  <c r="I274" i="1"/>
  <c r="H275" i="1"/>
  <c r="I275" i="1"/>
  <c r="H276" i="1"/>
  <c r="I276" i="1"/>
  <c r="H277" i="1"/>
  <c r="I277" i="1"/>
  <c r="H278" i="1"/>
  <c r="I278" i="1"/>
  <c r="H279" i="1"/>
  <c r="I279" i="1"/>
  <c r="H280" i="1"/>
  <c r="I280" i="1"/>
  <c r="H281" i="1"/>
  <c r="I281" i="1"/>
  <c r="H282" i="1"/>
  <c r="I282" i="1"/>
  <c r="H283" i="1"/>
  <c r="I283" i="1"/>
  <c r="H284" i="1"/>
  <c r="I284" i="1"/>
  <c r="H285" i="1"/>
  <c r="I285" i="1"/>
  <c r="H286" i="1"/>
  <c r="I286" i="1"/>
  <c r="H287" i="1"/>
  <c r="I287" i="1"/>
  <c r="H288" i="1"/>
  <c r="I288" i="1"/>
  <c r="H289" i="1"/>
  <c r="I289" i="1"/>
  <c r="H290" i="1"/>
  <c r="I290" i="1"/>
  <c r="H291" i="1"/>
  <c r="I291" i="1"/>
  <c r="H292" i="1"/>
  <c r="I292" i="1"/>
  <c r="H293" i="1"/>
  <c r="I293" i="1"/>
  <c r="H294" i="1"/>
  <c r="I294" i="1"/>
  <c r="H295" i="1"/>
  <c r="I295" i="1"/>
  <c r="H296" i="1"/>
  <c r="I296" i="1"/>
  <c r="H297" i="1"/>
  <c r="I297" i="1"/>
  <c r="H298" i="1"/>
  <c r="I298" i="1"/>
  <c r="H299" i="1"/>
  <c r="I299" i="1"/>
  <c r="H300" i="1"/>
  <c r="I300" i="1"/>
  <c r="H301" i="1"/>
  <c r="I301" i="1"/>
  <c r="H302" i="1"/>
  <c r="I302" i="1"/>
  <c r="H303" i="1"/>
  <c r="I303" i="1"/>
  <c r="H304" i="1"/>
  <c r="I304" i="1"/>
  <c r="H305" i="1"/>
  <c r="I305" i="1"/>
  <c r="H306" i="1"/>
  <c r="I306" i="1"/>
  <c r="H307" i="1"/>
  <c r="I307" i="1"/>
  <c r="H308" i="1"/>
  <c r="I308" i="1"/>
  <c r="H309" i="1"/>
  <c r="I309" i="1"/>
  <c r="H310" i="1"/>
  <c r="I310" i="1"/>
  <c r="H311" i="1"/>
  <c r="I311" i="1"/>
  <c r="H312" i="1"/>
  <c r="I312" i="1"/>
  <c r="H313" i="1"/>
  <c r="I313" i="1"/>
  <c r="H314" i="1"/>
  <c r="I314" i="1"/>
  <c r="H315" i="1"/>
  <c r="I315" i="1"/>
  <c r="H316" i="1"/>
  <c r="I316" i="1"/>
  <c r="H317" i="1"/>
  <c r="I317" i="1"/>
  <c r="H318" i="1"/>
  <c r="I318" i="1"/>
  <c r="H319" i="1"/>
  <c r="I319" i="1"/>
  <c r="H320" i="1"/>
  <c r="I320" i="1"/>
  <c r="H321" i="1"/>
  <c r="I321" i="1"/>
  <c r="H322" i="1"/>
  <c r="I322" i="1"/>
  <c r="H323" i="1"/>
  <c r="I323" i="1"/>
  <c r="H324" i="1"/>
  <c r="I324" i="1"/>
  <c r="H325" i="1"/>
  <c r="I325" i="1"/>
  <c r="H326" i="1"/>
  <c r="I326" i="1"/>
  <c r="H327" i="1"/>
  <c r="I327" i="1"/>
  <c r="H328" i="1"/>
  <c r="I328" i="1"/>
  <c r="H329" i="1"/>
  <c r="I329" i="1"/>
  <c r="H330" i="1"/>
  <c r="I330" i="1"/>
  <c r="H331" i="1"/>
  <c r="I331" i="1"/>
  <c r="H332" i="1"/>
  <c r="I332" i="1"/>
  <c r="H333" i="1"/>
  <c r="I333" i="1"/>
  <c r="H334" i="1"/>
  <c r="I334" i="1"/>
  <c r="H335" i="1"/>
  <c r="I335" i="1"/>
  <c r="H336" i="1"/>
  <c r="I336" i="1"/>
  <c r="H337" i="1"/>
  <c r="I337" i="1"/>
  <c r="H338" i="1"/>
  <c r="I338" i="1"/>
  <c r="H339" i="1"/>
  <c r="I339" i="1"/>
  <c r="H340" i="1"/>
  <c r="I340" i="1"/>
  <c r="H341" i="1"/>
  <c r="I341" i="1"/>
  <c r="H342" i="1"/>
  <c r="I342" i="1"/>
  <c r="H343" i="1"/>
  <c r="I343" i="1"/>
  <c r="H344" i="1"/>
  <c r="I344" i="1"/>
  <c r="H345" i="1"/>
  <c r="I345" i="1"/>
  <c r="H346" i="1"/>
  <c r="I346" i="1"/>
  <c r="H347" i="1"/>
  <c r="I347" i="1"/>
  <c r="H348" i="1"/>
  <c r="I348" i="1"/>
  <c r="H349" i="1"/>
  <c r="I349" i="1"/>
  <c r="H350" i="1"/>
  <c r="I350" i="1"/>
  <c r="H351" i="1"/>
  <c r="I351" i="1"/>
  <c r="H352" i="1"/>
  <c r="I352" i="1"/>
  <c r="H353" i="1"/>
  <c r="I353" i="1"/>
  <c r="H354" i="1"/>
  <c r="I354" i="1"/>
  <c r="H355" i="1"/>
  <c r="I355" i="1"/>
  <c r="H356" i="1"/>
  <c r="I356" i="1"/>
  <c r="H357" i="1"/>
  <c r="I357" i="1"/>
  <c r="H358" i="1"/>
  <c r="I358" i="1"/>
  <c r="H359" i="1"/>
  <c r="I359" i="1"/>
  <c r="H360" i="1"/>
  <c r="I360" i="1"/>
  <c r="H361" i="1"/>
  <c r="I361" i="1"/>
  <c r="H362" i="1"/>
  <c r="I362" i="1"/>
  <c r="H363" i="1"/>
  <c r="I363" i="1"/>
  <c r="H364" i="1"/>
  <c r="I364" i="1"/>
  <c r="H365" i="1"/>
  <c r="I365" i="1"/>
  <c r="H366" i="1"/>
  <c r="I366" i="1"/>
  <c r="H367" i="1"/>
  <c r="I367" i="1"/>
  <c r="H368" i="1"/>
  <c r="I368" i="1"/>
  <c r="H369" i="1"/>
  <c r="I369" i="1"/>
  <c r="H370" i="1"/>
  <c r="I370" i="1"/>
  <c r="H371" i="1"/>
  <c r="I371" i="1"/>
  <c r="H372" i="1"/>
  <c r="I372" i="1"/>
  <c r="H373" i="1"/>
  <c r="I373" i="1"/>
  <c r="H374" i="1"/>
  <c r="I374" i="1"/>
  <c r="H375" i="1"/>
  <c r="I375" i="1"/>
  <c r="H376" i="1"/>
  <c r="I376" i="1"/>
  <c r="H377" i="1"/>
  <c r="I377" i="1"/>
  <c r="H378" i="1"/>
  <c r="I378" i="1"/>
  <c r="H379" i="1"/>
  <c r="I379" i="1"/>
  <c r="H380" i="1"/>
  <c r="I380" i="1"/>
  <c r="H381" i="1"/>
  <c r="I381" i="1"/>
  <c r="H382" i="1"/>
  <c r="I382" i="1"/>
  <c r="H383" i="1"/>
  <c r="I383" i="1"/>
  <c r="H384" i="1"/>
  <c r="I384" i="1"/>
  <c r="H385" i="1"/>
  <c r="I385" i="1"/>
  <c r="H386" i="1"/>
  <c r="I386" i="1"/>
  <c r="H387" i="1"/>
  <c r="I387" i="1"/>
  <c r="H388" i="1"/>
  <c r="I388" i="1"/>
  <c r="H389" i="1"/>
  <c r="I389" i="1"/>
  <c r="H390" i="1"/>
  <c r="I390" i="1"/>
  <c r="H391" i="1"/>
  <c r="I391" i="1"/>
  <c r="H392" i="1"/>
  <c r="I392" i="1"/>
  <c r="H393" i="1"/>
  <c r="I393" i="1"/>
  <c r="H394" i="1"/>
  <c r="I394" i="1"/>
  <c r="H395" i="1"/>
  <c r="I395" i="1"/>
  <c r="H396" i="1"/>
  <c r="I396" i="1"/>
  <c r="H397" i="1"/>
  <c r="I397" i="1"/>
  <c r="H398" i="1"/>
  <c r="I398" i="1"/>
  <c r="H399" i="1"/>
  <c r="I399" i="1"/>
  <c r="H400" i="1"/>
  <c r="I400" i="1"/>
  <c r="H401" i="1"/>
  <c r="I401" i="1"/>
  <c r="H402" i="1"/>
  <c r="I402" i="1"/>
  <c r="H403" i="1"/>
  <c r="I403" i="1"/>
  <c r="H404" i="1"/>
  <c r="I404" i="1"/>
  <c r="H405" i="1"/>
  <c r="I405" i="1"/>
  <c r="H406" i="1"/>
  <c r="I406" i="1"/>
  <c r="H407" i="1"/>
  <c r="I407" i="1"/>
  <c r="H408" i="1"/>
  <c r="I408" i="1"/>
  <c r="H409" i="1"/>
  <c r="I409" i="1"/>
  <c r="H410" i="1"/>
  <c r="I410" i="1"/>
  <c r="H411" i="1"/>
  <c r="I411" i="1"/>
  <c r="H412" i="1"/>
  <c r="I412" i="1"/>
  <c r="H413" i="1"/>
  <c r="I413" i="1"/>
  <c r="H414" i="1"/>
  <c r="I414" i="1"/>
  <c r="H415" i="1"/>
  <c r="I415" i="1"/>
  <c r="H416" i="1"/>
  <c r="I416" i="1"/>
  <c r="H417" i="1"/>
  <c r="I417" i="1"/>
  <c r="H418" i="1"/>
  <c r="I418" i="1"/>
  <c r="H419" i="1"/>
  <c r="I419" i="1"/>
  <c r="H18" i="1"/>
  <c r="K44" i="1" l="1"/>
  <c r="L44" i="1" s="1"/>
  <c r="N44" i="1" s="1"/>
  <c r="K117" i="1"/>
  <c r="L117" i="1" s="1"/>
  <c r="N117" i="1" s="1"/>
  <c r="O44" i="1" l="1"/>
  <c r="P44" i="1" s="1"/>
  <c r="O117" i="1"/>
  <c r="P117" i="1" s="1"/>
  <c r="K18" i="1"/>
  <c r="L18" i="1" s="1"/>
  <c r="N18" i="1" s="1"/>
  <c r="K133" i="1"/>
  <c r="L133" i="1" s="1"/>
  <c r="N133" i="1" s="1"/>
  <c r="K149" i="1"/>
  <c r="L149" i="1" s="1"/>
  <c r="N149" i="1" s="1"/>
  <c r="K101" i="1"/>
  <c r="L101" i="1" s="1"/>
  <c r="N101" i="1" s="1"/>
  <c r="K335" i="1"/>
  <c r="L335" i="1" s="1"/>
  <c r="N335" i="1" s="1"/>
  <c r="K46" i="1"/>
  <c r="L46" i="1" s="1"/>
  <c r="N46" i="1" s="1"/>
  <c r="K43" i="1"/>
  <c r="L43" i="1" s="1"/>
  <c r="N43" i="1" s="1"/>
  <c r="K42" i="1"/>
  <c r="L42" i="1" s="1"/>
  <c r="N42" i="1" s="1"/>
  <c r="K49" i="1"/>
  <c r="L49" i="1" s="1"/>
  <c r="N49" i="1" s="1"/>
  <c r="K41" i="1"/>
  <c r="L41" i="1" s="1"/>
  <c r="N41" i="1" s="1"/>
  <c r="K48" i="1"/>
  <c r="L48" i="1" s="1"/>
  <c r="N48" i="1" s="1"/>
  <c r="K40" i="1"/>
  <c r="L40" i="1" s="1"/>
  <c r="N40" i="1" s="1"/>
  <c r="K47" i="1"/>
  <c r="L47" i="1" s="1"/>
  <c r="N47" i="1" s="1"/>
  <c r="K39" i="1"/>
  <c r="L39" i="1" s="1"/>
  <c r="N39" i="1" s="1"/>
  <c r="K28" i="1"/>
  <c r="L28" i="1" s="1"/>
  <c r="N28" i="1" s="1"/>
  <c r="K45" i="1"/>
  <c r="L45" i="1" s="1"/>
  <c r="N45" i="1" s="1"/>
  <c r="K237" i="1"/>
  <c r="L237" i="1" s="1"/>
  <c r="N237" i="1" s="1"/>
  <c r="K231" i="1"/>
  <c r="L231" i="1" s="1"/>
  <c r="N231" i="1" s="1"/>
  <c r="K239" i="1"/>
  <c r="L239" i="1" s="1"/>
  <c r="N239" i="1" s="1"/>
  <c r="K412" i="1"/>
  <c r="L412" i="1" s="1"/>
  <c r="N412" i="1" s="1"/>
  <c r="K399" i="1"/>
  <c r="L399" i="1" s="1"/>
  <c r="N399" i="1" s="1"/>
  <c r="K385" i="1"/>
  <c r="L385" i="1" s="1"/>
  <c r="N385" i="1" s="1"/>
  <c r="K344" i="1"/>
  <c r="L344" i="1" s="1"/>
  <c r="N344" i="1" s="1"/>
  <c r="K343" i="1"/>
  <c r="L343" i="1" s="1"/>
  <c r="N343" i="1" s="1"/>
  <c r="K411" i="1"/>
  <c r="L411" i="1" s="1"/>
  <c r="N411" i="1" s="1"/>
  <c r="K398" i="1"/>
  <c r="L398" i="1" s="1"/>
  <c r="N398" i="1" s="1"/>
  <c r="K384" i="1"/>
  <c r="L384" i="1" s="1"/>
  <c r="N384" i="1" s="1"/>
  <c r="K397" i="1"/>
  <c r="L397" i="1" s="1"/>
  <c r="N397" i="1" s="1"/>
  <c r="K383" i="1"/>
  <c r="L383" i="1" s="1"/>
  <c r="N383" i="1" s="1"/>
  <c r="K346" i="1"/>
  <c r="L346" i="1" s="1"/>
  <c r="N346" i="1" s="1"/>
  <c r="K396" i="1"/>
  <c r="L396" i="1" s="1"/>
  <c r="N396" i="1" s="1"/>
  <c r="K382" i="1"/>
  <c r="L382" i="1" s="1"/>
  <c r="N382" i="1" s="1"/>
  <c r="K345" i="1"/>
  <c r="L345" i="1" s="1"/>
  <c r="N345" i="1" s="1"/>
  <c r="K172" i="1"/>
  <c r="L172" i="1" s="1"/>
  <c r="N172" i="1" s="1"/>
  <c r="K209" i="1"/>
  <c r="L209" i="1" s="1"/>
  <c r="N209" i="1" s="1"/>
  <c r="K272" i="1"/>
  <c r="L272" i="1" s="1"/>
  <c r="N272" i="1" s="1"/>
  <c r="K264" i="1"/>
  <c r="L264" i="1" s="1"/>
  <c r="N264" i="1" s="1"/>
  <c r="K260" i="1"/>
  <c r="L260" i="1" s="1"/>
  <c r="N260" i="1" s="1"/>
  <c r="K257" i="1"/>
  <c r="L257" i="1" s="1"/>
  <c r="N257" i="1" s="1"/>
  <c r="K311" i="1"/>
  <c r="L311" i="1" s="1"/>
  <c r="N311" i="1" s="1"/>
  <c r="K297" i="1"/>
  <c r="L297" i="1" s="1"/>
  <c r="N297" i="1" s="1"/>
  <c r="K296" i="1"/>
  <c r="L296" i="1" s="1"/>
  <c r="N296" i="1" s="1"/>
  <c r="K295" i="1"/>
  <c r="L295" i="1" s="1"/>
  <c r="N295" i="1" s="1"/>
  <c r="K331" i="1"/>
  <c r="L331" i="1" s="1"/>
  <c r="N331" i="1" s="1"/>
  <c r="K284" i="1"/>
  <c r="L284" i="1" s="1"/>
  <c r="N284" i="1" s="1"/>
  <c r="K238" i="1"/>
  <c r="L238" i="1" s="1"/>
  <c r="N238" i="1" s="1"/>
  <c r="K232" i="1"/>
  <c r="L232" i="1" s="1"/>
  <c r="N232" i="1" s="1"/>
  <c r="K299" i="1"/>
  <c r="L299" i="1" s="1"/>
  <c r="N299" i="1" s="1"/>
  <c r="K332" i="1"/>
  <c r="L332" i="1" s="1"/>
  <c r="N332" i="1" s="1"/>
  <c r="K333" i="1"/>
  <c r="L333" i="1" s="1"/>
  <c r="N333" i="1" s="1"/>
  <c r="K271" i="1"/>
  <c r="L271" i="1" s="1"/>
  <c r="N271" i="1" s="1"/>
  <c r="K263" i="1"/>
  <c r="L263" i="1" s="1"/>
  <c r="N263" i="1" s="1"/>
  <c r="K281" i="1"/>
  <c r="L281" i="1" s="1"/>
  <c r="N281" i="1" s="1"/>
  <c r="K169" i="1"/>
  <c r="L169" i="1" s="1"/>
  <c r="N169" i="1" s="1"/>
  <c r="K282" i="1"/>
  <c r="L282" i="1" s="1"/>
  <c r="N282" i="1" s="1"/>
  <c r="K207" i="1"/>
  <c r="L207" i="1" s="1"/>
  <c r="N207" i="1" s="1"/>
  <c r="K170" i="1"/>
  <c r="L170" i="1" s="1"/>
  <c r="N170" i="1" s="1"/>
  <c r="K283" i="1"/>
  <c r="L283" i="1" s="1"/>
  <c r="N283" i="1" s="1"/>
  <c r="K208" i="1"/>
  <c r="L208" i="1" s="1"/>
  <c r="N208" i="1" s="1"/>
  <c r="K171" i="1"/>
  <c r="L171" i="1" s="1"/>
  <c r="N171" i="1" s="1"/>
  <c r="K206" i="1"/>
  <c r="L206" i="1" s="1"/>
  <c r="N206" i="1" s="1"/>
  <c r="K103" i="1"/>
  <c r="L103" i="1" s="1"/>
  <c r="N103" i="1" s="1"/>
  <c r="K294" i="1"/>
  <c r="L294" i="1" s="1"/>
  <c r="N294" i="1" s="1"/>
  <c r="K151" i="1"/>
  <c r="L151" i="1" s="1"/>
  <c r="N151" i="1" s="1"/>
  <c r="K256" i="1"/>
  <c r="L256" i="1" s="1"/>
  <c r="N256" i="1" s="1"/>
  <c r="K259" i="1"/>
  <c r="L259" i="1" s="1"/>
  <c r="N259" i="1" s="1"/>
  <c r="K269" i="1"/>
  <c r="L269" i="1" s="1"/>
  <c r="N269" i="1" s="1"/>
  <c r="K134" i="1"/>
  <c r="L134" i="1" s="1"/>
  <c r="N134" i="1" s="1"/>
  <c r="K230" i="1"/>
  <c r="L230" i="1" s="1"/>
  <c r="N230" i="1" s="1"/>
  <c r="K236" i="1"/>
  <c r="L236" i="1" s="1"/>
  <c r="N236" i="1" s="1"/>
  <c r="K102" i="1"/>
  <c r="L102" i="1" s="1"/>
  <c r="N102" i="1" s="1"/>
  <c r="K150" i="1"/>
  <c r="L150" i="1" s="1"/>
  <c r="N150" i="1" s="1"/>
  <c r="K176" i="1"/>
  <c r="L176" i="1" s="1"/>
  <c r="N176" i="1" s="1"/>
  <c r="K352" i="1"/>
  <c r="L352" i="1" s="1"/>
  <c r="N352" i="1" s="1"/>
  <c r="K365" i="1"/>
  <c r="L365" i="1" s="1"/>
  <c r="N365" i="1" s="1"/>
  <c r="K100" i="1"/>
  <c r="L100" i="1" s="1"/>
  <c r="N100" i="1" s="1"/>
  <c r="K148" i="1"/>
  <c r="L148" i="1" s="1"/>
  <c r="N148" i="1" s="1"/>
  <c r="K132" i="1"/>
  <c r="L132" i="1" s="1"/>
  <c r="N132" i="1" s="1"/>
  <c r="K293" i="1"/>
  <c r="L293" i="1" s="1"/>
  <c r="N293" i="1" s="1"/>
  <c r="K116" i="1"/>
  <c r="L116" i="1" s="1"/>
  <c r="N116" i="1" s="1"/>
  <c r="K215" i="1"/>
  <c r="L215" i="1" s="1"/>
  <c r="N215" i="1" s="1"/>
  <c r="K179" i="1"/>
  <c r="L179" i="1" s="1"/>
  <c r="N179" i="1" s="1"/>
  <c r="K114" i="1"/>
  <c r="L114" i="1" s="1"/>
  <c r="N114" i="1" s="1"/>
  <c r="K235" i="1"/>
  <c r="L235" i="1" s="1"/>
  <c r="N235" i="1" s="1"/>
  <c r="K229" i="1"/>
  <c r="L229" i="1" s="1"/>
  <c r="N229" i="1" s="1"/>
  <c r="K262" i="1"/>
  <c r="L262" i="1" s="1"/>
  <c r="N262" i="1" s="1"/>
  <c r="K270" i="1"/>
  <c r="L270" i="1" s="1"/>
  <c r="N270" i="1" s="1"/>
  <c r="K177" i="1"/>
  <c r="L177" i="1" s="1"/>
  <c r="N177" i="1" s="1"/>
  <c r="K33" i="1"/>
  <c r="L33" i="1" s="1"/>
  <c r="N33" i="1" s="1"/>
  <c r="K364" i="1"/>
  <c r="L364" i="1" s="1"/>
  <c r="N364" i="1" s="1"/>
  <c r="K131" i="1"/>
  <c r="L131" i="1" s="1"/>
  <c r="N131" i="1" s="1"/>
  <c r="K351" i="1"/>
  <c r="L351" i="1" s="1"/>
  <c r="N351" i="1" s="1"/>
  <c r="K115" i="1"/>
  <c r="L115" i="1" s="1"/>
  <c r="N115" i="1" s="1"/>
  <c r="K366" i="1"/>
  <c r="L366" i="1" s="1"/>
  <c r="N366" i="1" s="1"/>
  <c r="K353" i="1"/>
  <c r="L353" i="1" s="1"/>
  <c r="N353" i="1" s="1"/>
  <c r="K214" i="1"/>
  <c r="L214" i="1" s="1"/>
  <c r="N214" i="1" s="1"/>
  <c r="K178" i="1"/>
  <c r="L178" i="1" s="1"/>
  <c r="N178" i="1" s="1"/>
  <c r="K228" i="1"/>
  <c r="L228" i="1" s="1"/>
  <c r="N228" i="1" s="1"/>
  <c r="K258" i="1"/>
  <c r="L258" i="1" s="1"/>
  <c r="N258" i="1" s="1"/>
  <c r="K255" i="1"/>
  <c r="L255" i="1" s="1"/>
  <c r="N255" i="1" s="1"/>
  <c r="K94" i="1"/>
  <c r="L94" i="1" s="1"/>
  <c r="N94" i="1" s="1"/>
  <c r="K301" i="1"/>
  <c r="L301" i="1" s="1"/>
  <c r="N301" i="1" s="1"/>
  <c r="K159" i="1"/>
  <c r="L159" i="1" s="1"/>
  <c r="N159" i="1" s="1"/>
  <c r="K188" i="1"/>
  <c r="L188" i="1" s="1"/>
  <c r="N188" i="1" s="1"/>
  <c r="K51" i="1"/>
  <c r="L51" i="1" s="1"/>
  <c r="N51" i="1" s="1"/>
  <c r="K221" i="1"/>
  <c r="L221" i="1" s="1"/>
  <c r="N221" i="1" s="1"/>
  <c r="K35" i="1"/>
  <c r="L35" i="1" s="1"/>
  <c r="N35" i="1" s="1"/>
  <c r="K143" i="1"/>
  <c r="L143" i="1" s="1"/>
  <c r="N143" i="1" s="1"/>
  <c r="K61" i="1"/>
  <c r="L61" i="1" s="1"/>
  <c r="N61" i="1" s="1"/>
  <c r="K78" i="1"/>
  <c r="L78" i="1" s="1"/>
  <c r="N78" i="1" s="1"/>
  <c r="K142" i="1"/>
  <c r="L142" i="1" s="1"/>
  <c r="N142" i="1" s="1"/>
  <c r="K71" i="1"/>
  <c r="L71" i="1" s="1"/>
  <c r="N71" i="1" s="1"/>
  <c r="K83" i="1"/>
  <c r="L83" i="1" s="1"/>
  <c r="N83" i="1" s="1"/>
  <c r="K127" i="1"/>
  <c r="L127" i="1" s="1"/>
  <c r="N127" i="1" s="1"/>
  <c r="K120" i="1"/>
  <c r="L120" i="1" s="1"/>
  <c r="N120" i="1" s="1"/>
  <c r="K97" i="1"/>
  <c r="L97" i="1" s="1"/>
  <c r="N97" i="1" s="1"/>
  <c r="K93" i="1"/>
  <c r="L93" i="1" s="1"/>
  <c r="N93" i="1" s="1"/>
  <c r="K126" i="1"/>
  <c r="L126" i="1" s="1"/>
  <c r="N126" i="1" s="1"/>
  <c r="K261" i="1"/>
  <c r="L261" i="1" s="1"/>
  <c r="N261" i="1" s="1"/>
  <c r="K113" i="1"/>
  <c r="L113" i="1" s="1"/>
  <c r="N113" i="1" s="1"/>
  <c r="K104" i="1"/>
  <c r="L104" i="1" s="1"/>
  <c r="N104" i="1" s="1"/>
  <c r="K274" i="1"/>
  <c r="L274" i="1" s="1"/>
  <c r="N274" i="1" s="1"/>
  <c r="K130" i="1"/>
  <c r="L130" i="1" s="1"/>
  <c r="N130" i="1" s="1"/>
  <c r="K79" i="1"/>
  <c r="L79" i="1" s="1"/>
  <c r="N79" i="1" s="1"/>
  <c r="K19" i="1"/>
  <c r="L19" i="1" s="1"/>
  <c r="N19" i="1" s="1"/>
  <c r="K234" i="1"/>
  <c r="L234" i="1" s="1"/>
  <c r="N234" i="1" s="1"/>
  <c r="K72" i="1"/>
  <c r="L72" i="1" s="1"/>
  <c r="N72" i="1" s="1"/>
  <c r="K73" i="1"/>
  <c r="L73" i="1" s="1"/>
  <c r="N73" i="1" s="1"/>
  <c r="K26" i="1"/>
  <c r="L26" i="1" s="1"/>
  <c r="N26" i="1" s="1"/>
  <c r="K146" i="1"/>
  <c r="L146" i="1" s="1"/>
  <c r="N146" i="1" s="1"/>
  <c r="K273" i="1"/>
  <c r="L273" i="1" s="1"/>
  <c r="N273" i="1" s="1"/>
  <c r="K56" i="1"/>
  <c r="L56" i="1" s="1"/>
  <c r="N56" i="1" s="1"/>
  <c r="K173" i="1"/>
  <c r="L173" i="1" s="1"/>
  <c r="N173" i="1" s="1"/>
  <c r="K314" i="1"/>
  <c r="L314" i="1" s="1"/>
  <c r="N314" i="1" s="1"/>
  <c r="K286" i="1"/>
  <c r="L286" i="1" s="1"/>
  <c r="N286" i="1" s="1"/>
  <c r="K313" i="1"/>
  <c r="L313" i="1" s="1"/>
  <c r="N313" i="1" s="1"/>
  <c r="K285" i="1"/>
  <c r="L285" i="1" s="1"/>
  <c r="N285" i="1" s="1"/>
  <c r="K50" i="1"/>
  <c r="L50" i="1" s="1"/>
  <c r="N50" i="1" s="1"/>
  <c r="K211" i="1"/>
  <c r="L211" i="1" s="1"/>
  <c r="N211" i="1" s="1"/>
  <c r="K401" i="1"/>
  <c r="L401" i="1" s="1"/>
  <c r="N401" i="1" s="1"/>
  <c r="K210" i="1"/>
  <c r="L210" i="1" s="1"/>
  <c r="N210" i="1" s="1"/>
  <c r="K174" i="1"/>
  <c r="L174" i="1" s="1"/>
  <c r="N174" i="1" s="1"/>
  <c r="K347" i="1"/>
  <c r="L347" i="1" s="1"/>
  <c r="N347" i="1" s="1"/>
  <c r="K374" i="1"/>
  <c r="L374" i="1" s="1"/>
  <c r="N374" i="1" s="1"/>
  <c r="K414" i="1"/>
  <c r="L414" i="1" s="1"/>
  <c r="N414" i="1" s="1"/>
  <c r="K24" i="1"/>
  <c r="L24" i="1" s="1"/>
  <c r="N24" i="1" s="1"/>
  <c r="K360" i="1"/>
  <c r="L360" i="1" s="1"/>
  <c r="N360" i="1" s="1"/>
  <c r="K322" i="1"/>
  <c r="L322" i="1" s="1"/>
  <c r="N322" i="1" s="1"/>
  <c r="K413" i="1"/>
  <c r="L413" i="1" s="1"/>
  <c r="N413" i="1" s="1"/>
  <c r="K373" i="1"/>
  <c r="L373" i="1" s="1"/>
  <c r="N373" i="1" s="1"/>
  <c r="K302" i="1"/>
  <c r="L302" i="1" s="1"/>
  <c r="N302" i="1" s="1"/>
  <c r="K199" i="1"/>
  <c r="L199" i="1" s="1"/>
  <c r="N199" i="1" s="1"/>
  <c r="K250" i="1"/>
  <c r="L250" i="1" s="1"/>
  <c r="N250" i="1" s="1"/>
  <c r="K200" i="1"/>
  <c r="L200" i="1" s="1"/>
  <c r="N200" i="1" s="1"/>
  <c r="K348" i="1"/>
  <c r="L348" i="1" s="1"/>
  <c r="N348" i="1" s="1"/>
  <c r="K388" i="1"/>
  <c r="L388" i="1" s="1"/>
  <c r="N388" i="1" s="1"/>
  <c r="K361" i="1"/>
  <c r="L361" i="1" s="1"/>
  <c r="N361" i="1" s="1"/>
  <c r="K62" i="1"/>
  <c r="L62" i="1" s="1"/>
  <c r="N62" i="1" s="1"/>
  <c r="K249" i="1"/>
  <c r="L249" i="1" s="1"/>
  <c r="N249" i="1" s="1"/>
  <c r="K321" i="1"/>
  <c r="L321" i="1" s="1"/>
  <c r="N321" i="1" s="1"/>
  <c r="K387" i="1"/>
  <c r="L387" i="1" s="1"/>
  <c r="N387" i="1" s="1"/>
  <c r="K161" i="1"/>
  <c r="L161" i="1" s="1"/>
  <c r="N161" i="1" s="1"/>
  <c r="K84" i="1"/>
  <c r="L84" i="1" s="1"/>
  <c r="N84" i="1" s="1"/>
  <c r="K31" i="1"/>
  <c r="L31" i="1" s="1"/>
  <c r="N31" i="1" s="1"/>
  <c r="K168" i="1"/>
  <c r="L168" i="1" s="1"/>
  <c r="N168" i="1" s="1"/>
  <c r="K395" i="1"/>
  <c r="L395" i="1" s="1"/>
  <c r="N395" i="1" s="1"/>
  <c r="K98" i="1"/>
  <c r="L98" i="1" s="1"/>
  <c r="N98" i="1" s="1"/>
  <c r="K334" i="1"/>
  <c r="L334" i="1" s="1"/>
  <c r="N334" i="1" s="1"/>
  <c r="K402" i="1"/>
  <c r="L402" i="1" s="1"/>
  <c r="N402" i="1" s="1"/>
  <c r="K110" i="1"/>
  <c r="L110" i="1" s="1"/>
  <c r="N110" i="1" s="1"/>
  <c r="K189" i="1"/>
  <c r="L189" i="1" s="1"/>
  <c r="N189" i="1" s="1"/>
  <c r="K137" i="1"/>
  <c r="L137" i="1" s="1"/>
  <c r="N137" i="1" s="1"/>
  <c r="K185" i="1"/>
  <c r="L185" i="1" s="1"/>
  <c r="N185" i="1" s="1"/>
  <c r="K182" i="1"/>
  <c r="L182" i="1" s="1"/>
  <c r="N182" i="1" s="1"/>
  <c r="K323" i="1"/>
  <c r="L323" i="1" s="1"/>
  <c r="N323" i="1" s="1"/>
  <c r="K341" i="1"/>
  <c r="L341" i="1" s="1"/>
  <c r="N341" i="1" s="1"/>
  <c r="K220" i="1"/>
  <c r="L220" i="1" s="1"/>
  <c r="N220" i="1" s="1"/>
  <c r="K204" i="1"/>
  <c r="L204" i="1" s="1"/>
  <c r="N204" i="1" s="1"/>
  <c r="K128" i="1"/>
  <c r="L128" i="1" s="1"/>
  <c r="N128" i="1" s="1"/>
  <c r="K298" i="1"/>
  <c r="L298" i="1" s="1"/>
  <c r="N298" i="1" s="1"/>
  <c r="K342" i="1"/>
  <c r="L342" i="1" s="1"/>
  <c r="N342" i="1" s="1"/>
  <c r="K201" i="1"/>
  <c r="L201" i="1" s="1"/>
  <c r="N201" i="1" s="1"/>
  <c r="K362" i="1"/>
  <c r="L362" i="1" s="1"/>
  <c r="N362" i="1" s="1"/>
  <c r="K92" i="1"/>
  <c r="L92" i="1" s="1"/>
  <c r="N92" i="1" s="1"/>
  <c r="K124" i="1"/>
  <c r="L124" i="1" s="1"/>
  <c r="N124" i="1" s="1"/>
  <c r="K278" i="1"/>
  <c r="L278" i="1" s="1"/>
  <c r="N278" i="1" s="1"/>
  <c r="K378" i="1"/>
  <c r="L378" i="1" s="1"/>
  <c r="N378" i="1" s="1"/>
  <c r="K329" i="1"/>
  <c r="L329" i="1" s="1"/>
  <c r="N329" i="1" s="1"/>
  <c r="K403" i="1"/>
  <c r="L403" i="1" s="1"/>
  <c r="N403" i="1" s="1"/>
  <c r="K121" i="1"/>
  <c r="L121" i="1" s="1"/>
  <c r="N121" i="1" s="1"/>
  <c r="K156" i="1"/>
  <c r="L156" i="1" s="1"/>
  <c r="N156" i="1" s="1"/>
  <c r="K310" i="1"/>
  <c r="L310" i="1" s="1"/>
  <c r="N310" i="1" s="1"/>
  <c r="K375" i="1"/>
  <c r="L375" i="1" s="1"/>
  <c r="N375" i="1" s="1"/>
  <c r="K326" i="1"/>
  <c r="L326" i="1" s="1"/>
  <c r="N326" i="1" s="1"/>
  <c r="K67" i="1"/>
  <c r="L67" i="1" s="1"/>
  <c r="N67" i="1" s="1"/>
  <c r="K112" i="1"/>
  <c r="L112" i="1" s="1"/>
  <c r="N112" i="1" s="1"/>
  <c r="K198" i="1"/>
  <c r="L198" i="1" s="1"/>
  <c r="N198" i="1" s="1"/>
  <c r="K160" i="1"/>
  <c r="L160" i="1" s="1"/>
  <c r="N160" i="1" s="1"/>
  <c r="K141" i="1"/>
  <c r="L141" i="1" s="1"/>
  <c r="N141" i="1" s="1"/>
  <c r="K212" i="1"/>
  <c r="L212" i="1" s="1"/>
  <c r="N212" i="1" s="1"/>
  <c r="K303" i="1"/>
  <c r="L303" i="1" s="1"/>
  <c r="N303" i="1" s="1"/>
  <c r="K175" i="1"/>
  <c r="L175" i="1" s="1"/>
  <c r="N175" i="1" s="1"/>
  <c r="K275" i="1"/>
  <c r="L275" i="1" s="1"/>
  <c r="N275" i="1" s="1"/>
  <c r="K186" i="1"/>
  <c r="L186" i="1" s="1"/>
  <c r="N186" i="1" s="1"/>
  <c r="K336" i="1"/>
  <c r="L336" i="1" s="1"/>
  <c r="N336" i="1" s="1"/>
  <c r="K370" i="1"/>
  <c r="L370" i="1" s="1"/>
  <c r="N370" i="1" s="1"/>
  <c r="K409" i="1"/>
  <c r="L409" i="1" s="1"/>
  <c r="N409" i="1" s="1"/>
  <c r="K330" i="1"/>
  <c r="L330" i="1" s="1"/>
  <c r="N330" i="1" s="1"/>
  <c r="K381" i="1"/>
  <c r="L381" i="1" s="1"/>
  <c r="N381" i="1" s="1"/>
  <c r="K367" i="1"/>
  <c r="L367" i="1" s="1"/>
  <c r="N367" i="1" s="1"/>
  <c r="K406" i="1"/>
  <c r="L406" i="1" s="1"/>
  <c r="N406" i="1" s="1"/>
  <c r="K191" i="1"/>
  <c r="L191" i="1" s="1"/>
  <c r="N191" i="1" s="1"/>
  <c r="K165" i="1"/>
  <c r="L165" i="1" s="1"/>
  <c r="N165" i="1" s="1"/>
  <c r="K109" i="1"/>
  <c r="L109" i="1" s="1"/>
  <c r="N109" i="1" s="1"/>
  <c r="K144" i="1"/>
  <c r="L144" i="1" s="1"/>
  <c r="N144" i="1" s="1"/>
  <c r="K153" i="1"/>
  <c r="L153" i="1" s="1"/>
  <c r="N153" i="1" s="1"/>
  <c r="K315" i="1"/>
  <c r="L315" i="1" s="1"/>
  <c r="N315" i="1" s="1"/>
  <c r="K287" i="1"/>
  <c r="L287" i="1" s="1"/>
  <c r="N287" i="1" s="1"/>
  <c r="K320" i="1"/>
  <c r="L320" i="1" s="1"/>
  <c r="N320" i="1" s="1"/>
  <c r="K292" i="1"/>
  <c r="L292" i="1" s="1"/>
  <c r="N292" i="1" s="1"/>
  <c r="K357" i="1"/>
  <c r="L357" i="1" s="1"/>
  <c r="N357" i="1" s="1"/>
  <c r="K417" i="1"/>
  <c r="L417" i="1" s="1"/>
  <c r="N417" i="1" s="1"/>
  <c r="K389" i="1"/>
  <c r="L389" i="1" s="1"/>
  <c r="N389" i="1" s="1"/>
  <c r="K392" i="1"/>
  <c r="L392" i="1" s="1"/>
  <c r="N392" i="1" s="1"/>
  <c r="K354" i="1"/>
  <c r="L354" i="1" s="1"/>
  <c r="N354" i="1" s="1"/>
  <c r="K371" i="1"/>
  <c r="L371" i="1" s="1"/>
  <c r="N371" i="1" s="1"/>
  <c r="K410" i="1"/>
  <c r="L410" i="1" s="1"/>
  <c r="N410" i="1" s="1"/>
  <c r="K70" i="1"/>
  <c r="L70" i="1" s="1"/>
  <c r="N70" i="1" s="1"/>
  <c r="K194" i="1"/>
  <c r="L194" i="1" s="1"/>
  <c r="N194" i="1" s="1"/>
  <c r="K96" i="1"/>
  <c r="L96" i="1" s="1"/>
  <c r="N96" i="1" s="1"/>
  <c r="K108" i="1"/>
  <c r="L108" i="1" s="1"/>
  <c r="N108" i="1" s="1"/>
  <c r="K125" i="1"/>
  <c r="L125" i="1" s="1"/>
  <c r="N125" i="1" s="1"/>
  <c r="K197" i="1"/>
  <c r="L197" i="1" s="1"/>
  <c r="N197" i="1" s="1"/>
  <c r="K105" i="1"/>
  <c r="L105" i="1" s="1"/>
  <c r="N105" i="1" s="1"/>
  <c r="K81" i="1"/>
  <c r="L81" i="1" s="1"/>
  <c r="N81" i="1" s="1"/>
  <c r="K157" i="1"/>
  <c r="L157" i="1" s="1"/>
  <c r="N157" i="1" s="1"/>
  <c r="K140" i="1"/>
  <c r="L140" i="1" s="1"/>
  <c r="N140" i="1" s="1"/>
  <c r="K59" i="1"/>
  <c r="L59" i="1" s="1"/>
  <c r="N59" i="1" s="1"/>
  <c r="K309" i="1"/>
  <c r="L309" i="1" s="1"/>
  <c r="N309" i="1" s="1"/>
  <c r="K280" i="1"/>
  <c r="L280" i="1" s="1"/>
  <c r="N280" i="1" s="1"/>
  <c r="K217" i="1"/>
  <c r="L217" i="1" s="1"/>
  <c r="N217" i="1" s="1"/>
  <c r="K290" i="1"/>
  <c r="L290" i="1" s="1"/>
  <c r="N290" i="1" s="1"/>
  <c r="K306" i="1"/>
  <c r="L306" i="1" s="1"/>
  <c r="N306" i="1" s="1"/>
  <c r="K27" i="1"/>
  <c r="L27" i="1" s="1"/>
  <c r="N27" i="1" s="1"/>
  <c r="K339" i="1"/>
  <c r="L339" i="1" s="1"/>
  <c r="N339" i="1" s="1"/>
  <c r="K349" i="1"/>
  <c r="L349" i="1" s="1"/>
  <c r="N349" i="1" s="1"/>
  <c r="K400" i="1"/>
  <c r="L400" i="1" s="1"/>
  <c r="N400" i="1" s="1"/>
  <c r="K358" i="1"/>
  <c r="L358" i="1" s="1"/>
  <c r="N358" i="1" s="1"/>
  <c r="K415" i="1"/>
  <c r="L415" i="1" s="1"/>
  <c r="N415" i="1" s="1"/>
  <c r="K190" i="1"/>
  <c r="L190" i="1" s="1"/>
  <c r="N190" i="1" s="1"/>
  <c r="K111" i="1"/>
  <c r="L111" i="1" s="1"/>
  <c r="N111" i="1" s="1"/>
  <c r="K89" i="1"/>
  <c r="L89" i="1" s="1"/>
  <c r="N89" i="1" s="1"/>
  <c r="K158" i="1"/>
  <c r="L158" i="1" s="1"/>
  <c r="N158" i="1" s="1"/>
  <c r="K95" i="1"/>
  <c r="L95" i="1" s="1"/>
  <c r="N95" i="1" s="1"/>
  <c r="K145" i="1"/>
  <c r="L145" i="1" s="1"/>
  <c r="N145" i="1" s="1"/>
  <c r="K136" i="1"/>
  <c r="L136" i="1" s="1"/>
  <c r="N136" i="1" s="1"/>
  <c r="K129" i="1"/>
  <c r="L129" i="1" s="1"/>
  <c r="N129" i="1" s="1"/>
  <c r="K162" i="1"/>
  <c r="L162" i="1" s="1"/>
  <c r="N162" i="1" s="1"/>
  <c r="K152" i="1"/>
  <c r="L152" i="1" s="1"/>
  <c r="N152" i="1" s="1"/>
  <c r="K37" i="1"/>
  <c r="L37" i="1" s="1"/>
  <c r="N37" i="1" s="1"/>
  <c r="K29" i="1"/>
  <c r="L29" i="1" s="1"/>
  <c r="N29" i="1" s="1"/>
  <c r="K82" i="1"/>
  <c r="L82" i="1" s="1"/>
  <c r="N82" i="1" s="1"/>
  <c r="K60" i="1"/>
  <c r="L60" i="1" s="1"/>
  <c r="N60" i="1" s="1"/>
  <c r="K25" i="1"/>
  <c r="L25" i="1" s="1"/>
  <c r="N25" i="1" s="1"/>
  <c r="K372" i="1"/>
  <c r="L372" i="1" s="1"/>
  <c r="N372" i="1" s="1"/>
  <c r="K359" i="1"/>
  <c r="L359" i="1" s="1"/>
  <c r="N359" i="1" s="1"/>
  <c r="K386" i="1"/>
  <c r="L386" i="1" s="1"/>
  <c r="N386" i="1" s="1"/>
  <c r="K20" i="1"/>
  <c r="L20" i="1" s="1"/>
  <c r="N20" i="1" s="1"/>
  <c r="K57" i="1"/>
  <c r="L57" i="1" s="1"/>
  <c r="N57" i="1" s="1"/>
  <c r="K187" i="1"/>
  <c r="L187" i="1" s="1"/>
  <c r="N187" i="1" s="1"/>
  <c r="K312" i="1"/>
  <c r="L312" i="1" s="1"/>
  <c r="N312" i="1" s="1"/>
  <c r="K300" i="1"/>
  <c r="L300" i="1" s="1"/>
  <c r="N300" i="1" s="1"/>
  <c r="K52" i="1"/>
  <c r="L52" i="1" s="1"/>
  <c r="N52" i="1" s="1"/>
  <c r="K74" i="1"/>
  <c r="L74" i="1" s="1"/>
  <c r="N74" i="1" s="1"/>
  <c r="K68" i="1"/>
  <c r="L68" i="1" s="1"/>
  <c r="N68" i="1" s="1"/>
  <c r="K90" i="1"/>
  <c r="L90" i="1" s="1"/>
  <c r="N90" i="1" s="1"/>
  <c r="K36" i="1"/>
  <c r="L36" i="1" s="1"/>
  <c r="N36" i="1" s="1"/>
  <c r="K63" i="1"/>
  <c r="L63" i="1" s="1"/>
  <c r="N63" i="1" s="1"/>
  <c r="K85" i="1"/>
  <c r="L85" i="1" s="1"/>
  <c r="N85" i="1" s="1"/>
  <c r="K30" i="1"/>
  <c r="L30" i="1" s="1"/>
  <c r="N30" i="1" s="1"/>
  <c r="K380" i="1"/>
  <c r="L380" i="1" s="1"/>
  <c r="N380" i="1" s="1"/>
  <c r="K328" i="1"/>
  <c r="L328" i="1" s="1"/>
  <c r="N328" i="1" s="1"/>
  <c r="K419" i="1"/>
  <c r="L419" i="1" s="1"/>
  <c r="N419" i="1" s="1"/>
  <c r="K408" i="1"/>
  <c r="L408" i="1" s="1"/>
  <c r="N408" i="1" s="1"/>
  <c r="K369" i="1"/>
  <c r="L369" i="1" s="1"/>
  <c r="N369" i="1" s="1"/>
  <c r="K356" i="1"/>
  <c r="L356" i="1" s="1"/>
  <c r="N356" i="1" s="1"/>
  <c r="K394" i="1"/>
  <c r="L394" i="1" s="1"/>
  <c r="N394" i="1" s="1"/>
  <c r="K319" i="1"/>
  <c r="L319" i="1" s="1"/>
  <c r="N319" i="1" s="1"/>
  <c r="K184" i="1"/>
  <c r="L184" i="1" s="1"/>
  <c r="N184" i="1" s="1"/>
  <c r="K308" i="1"/>
  <c r="L308" i="1" s="1"/>
  <c r="N308" i="1" s="1"/>
  <c r="K219" i="1"/>
  <c r="L219" i="1" s="1"/>
  <c r="N219" i="1" s="1"/>
  <c r="K139" i="1"/>
  <c r="L139" i="1" s="1"/>
  <c r="N139" i="1" s="1"/>
  <c r="K233" i="1"/>
  <c r="L233" i="1" s="1"/>
  <c r="N233" i="1" s="1"/>
  <c r="K155" i="1"/>
  <c r="L155" i="1" s="1"/>
  <c r="N155" i="1" s="1"/>
  <c r="K123" i="1"/>
  <c r="L123" i="1" s="1"/>
  <c r="N123" i="1" s="1"/>
  <c r="K268" i="1"/>
  <c r="L268" i="1" s="1"/>
  <c r="N268" i="1" s="1"/>
  <c r="K265" i="1"/>
  <c r="L265" i="1" s="1"/>
  <c r="N265" i="1" s="1"/>
  <c r="K253" i="1"/>
  <c r="L253" i="1" s="1"/>
  <c r="N253" i="1" s="1"/>
  <c r="K246" i="1"/>
  <c r="L246" i="1" s="1"/>
  <c r="N246" i="1" s="1"/>
  <c r="K242" i="1"/>
  <c r="L242" i="1" s="1"/>
  <c r="N242" i="1" s="1"/>
  <c r="K225" i="1"/>
  <c r="L225" i="1" s="1"/>
  <c r="N225" i="1" s="1"/>
  <c r="K167" i="1"/>
  <c r="L167" i="1" s="1"/>
  <c r="N167" i="1" s="1"/>
  <c r="K107" i="1"/>
  <c r="L107" i="1" s="1"/>
  <c r="N107" i="1" s="1"/>
  <c r="K247" i="1"/>
  <c r="L247" i="1" s="1"/>
  <c r="N247" i="1" s="1"/>
  <c r="K243" i="1"/>
  <c r="L243" i="1" s="1"/>
  <c r="N243" i="1" s="1"/>
  <c r="K226" i="1"/>
  <c r="L226" i="1" s="1"/>
  <c r="N226" i="1" s="1"/>
  <c r="K222" i="1"/>
  <c r="L222" i="1" s="1"/>
  <c r="N222" i="1" s="1"/>
  <c r="K196" i="1"/>
  <c r="L196" i="1" s="1"/>
  <c r="N196" i="1" s="1"/>
  <c r="K266" i="1"/>
  <c r="L266" i="1" s="1"/>
  <c r="N266" i="1" s="1"/>
  <c r="K254" i="1"/>
  <c r="L254" i="1" s="1"/>
  <c r="N254" i="1" s="1"/>
  <c r="K248" i="1"/>
  <c r="L248" i="1" s="1"/>
  <c r="N248" i="1" s="1"/>
  <c r="K244" i="1"/>
  <c r="L244" i="1" s="1"/>
  <c r="N244" i="1" s="1"/>
  <c r="K240" i="1"/>
  <c r="L240" i="1" s="1"/>
  <c r="N240" i="1" s="1"/>
  <c r="K223" i="1"/>
  <c r="L223" i="1" s="1"/>
  <c r="N223" i="1" s="1"/>
  <c r="K267" i="1"/>
  <c r="L267" i="1" s="1"/>
  <c r="N267" i="1" s="1"/>
  <c r="K252" i="1"/>
  <c r="L252" i="1" s="1"/>
  <c r="N252" i="1" s="1"/>
  <c r="K245" i="1"/>
  <c r="L245" i="1" s="1"/>
  <c r="N245" i="1" s="1"/>
  <c r="K241" i="1"/>
  <c r="L241" i="1" s="1"/>
  <c r="N241" i="1" s="1"/>
  <c r="K224" i="1"/>
  <c r="L224" i="1" s="1"/>
  <c r="N224" i="1" s="1"/>
  <c r="K418" i="1"/>
  <c r="L418" i="1" s="1"/>
  <c r="N418" i="1" s="1"/>
  <c r="K391" i="1"/>
  <c r="L391" i="1" s="1"/>
  <c r="N391" i="1" s="1"/>
  <c r="K376" i="1"/>
  <c r="L376" i="1" s="1"/>
  <c r="N376" i="1" s="1"/>
  <c r="K337" i="1"/>
  <c r="L337" i="1" s="1"/>
  <c r="N337" i="1" s="1"/>
  <c r="K324" i="1"/>
  <c r="L324" i="1" s="1"/>
  <c r="N324" i="1" s="1"/>
  <c r="K21" i="1"/>
  <c r="L21" i="1" s="1"/>
  <c r="N21" i="1" s="1"/>
  <c r="K251" i="1"/>
  <c r="L251" i="1" s="1"/>
  <c r="N251" i="1" s="1"/>
  <c r="K416" i="1"/>
  <c r="L416" i="1" s="1"/>
  <c r="N416" i="1" s="1"/>
  <c r="K407" i="1"/>
  <c r="L407" i="1" s="1"/>
  <c r="N407" i="1" s="1"/>
  <c r="K377" i="1"/>
  <c r="L377" i="1" s="1"/>
  <c r="N377" i="1" s="1"/>
  <c r="K368" i="1"/>
  <c r="L368" i="1" s="1"/>
  <c r="N368" i="1" s="1"/>
  <c r="K355" i="1"/>
  <c r="L355" i="1" s="1"/>
  <c r="N355" i="1" s="1"/>
  <c r="K338" i="1"/>
  <c r="L338" i="1" s="1"/>
  <c r="N338" i="1" s="1"/>
  <c r="K325" i="1"/>
  <c r="L325" i="1" s="1"/>
  <c r="N325" i="1" s="1"/>
  <c r="K205" i="1"/>
  <c r="L205" i="1" s="1"/>
  <c r="N205" i="1" s="1"/>
  <c r="K22" i="1"/>
  <c r="L22" i="1" s="1"/>
  <c r="N22" i="1" s="1"/>
  <c r="K404" i="1"/>
  <c r="L404" i="1" s="1"/>
  <c r="N404" i="1" s="1"/>
  <c r="K393" i="1"/>
  <c r="L393" i="1" s="1"/>
  <c r="N393" i="1" s="1"/>
  <c r="K363" i="1"/>
  <c r="L363" i="1" s="1"/>
  <c r="N363" i="1" s="1"/>
  <c r="K350" i="1"/>
  <c r="L350" i="1" s="1"/>
  <c r="N350" i="1" s="1"/>
  <c r="K202" i="1"/>
  <c r="L202" i="1" s="1"/>
  <c r="N202" i="1" s="1"/>
  <c r="K23" i="1"/>
  <c r="L23" i="1" s="1"/>
  <c r="N23" i="1" s="1"/>
  <c r="K405" i="1"/>
  <c r="L405" i="1" s="1"/>
  <c r="N405" i="1" s="1"/>
  <c r="K390" i="1"/>
  <c r="L390" i="1" s="1"/>
  <c r="N390" i="1" s="1"/>
  <c r="K379" i="1"/>
  <c r="L379" i="1" s="1"/>
  <c r="N379" i="1" s="1"/>
  <c r="K340" i="1"/>
  <c r="L340" i="1" s="1"/>
  <c r="N340" i="1" s="1"/>
  <c r="K327" i="1"/>
  <c r="L327" i="1" s="1"/>
  <c r="N327" i="1" s="1"/>
  <c r="K203" i="1"/>
  <c r="L203" i="1" s="1"/>
  <c r="N203" i="1" s="1"/>
  <c r="K316" i="1"/>
  <c r="L316" i="1" s="1"/>
  <c r="N316" i="1" s="1"/>
  <c r="K289" i="1"/>
  <c r="L289" i="1" s="1"/>
  <c r="N289" i="1" s="1"/>
  <c r="K279" i="1"/>
  <c r="L279" i="1" s="1"/>
  <c r="N279" i="1" s="1"/>
  <c r="K216" i="1"/>
  <c r="L216" i="1" s="1"/>
  <c r="N216" i="1" s="1"/>
  <c r="K53" i="1"/>
  <c r="L53" i="1" s="1"/>
  <c r="N53" i="1" s="1"/>
  <c r="K183" i="1"/>
  <c r="L183" i="1" s="1"/>
  <c r="N183" i="1" s="1"/>
  <c r="K317" i="1"/>
  <c r="L317" i="1" s="1"/>
  <c r="N317" i="1" s="1"/>
  <c r="K307" i="1"/>
  <c r="L307" i="1" s="1"/>
  <c r="N307" i="1" s="1"/>
  <c r="K276" i="1"/>
  <c r="L276" i="1" s="1"/>
  <c r="N276" i="1" s="1"/>
  <c r="K54" i="1"/>
  <c r="L54" i="1" s="1"/>
  <c r="N54" i="1" s="1"/>
  <c r="K180" i="1"/>
  <c r="L180" i="1" s="1"/>
  <c r="N180" i="1" s="1"/>
  <c r="K304" i="1"/>
  <c r="L304" i="1" s="1"/>
  <c r="N304" i="1" s="1"/>
  <c r="K291" i="1"/>
  <c r="L291" i="1" s="1"/>
  <c r="N291" i="1" s="1"/>
  <c r="K277" i="1"/>
  <c r="L277" i="1" s="1"/>
  <c r="N277" i="1" s="1"/>
  <c r="K218" i="1"/>
  <c r="L218" i="1" s="1"/>
  <c r="N218" i="1" s="1"/>
  <c r="K58" i="1"/>
  <c r="L58" i="1" s="1"/>
  <c r="N58" i="1" s="1"/>
  <c r="K55" i="1"/>
  <c r="L55" i="1" s="1"/>
  <c r="N55" i="1" s="1"/>
  <c r="K181" i="1"/>
  <c r="L181" i="1" s="1"/>
  <c r="N181" i="1" s="1"/>
  <c r="K318" i="1"/>
  <c r="L318" i="1" s="1"/>
  <c r="N318" i="1" s="1"/>
  <c r="K305" i="1"/>
  <c r="L305" i="1" s="1"/>
  <c r="N305" i="1" s="1"/>
  <c r="K288" i="1"/>
  <c r="L288" i="1" s="1"/>
  <c r="N288" i="1" s="1"/>
  <c r="K213" i="1"/>
  <c r="L213" i="1" s="1"/>
  <c r="N213" i="1" s="1"/>
  <c r="K75" i="1"/>
  <c r="L75" i="1" s="1"/>
  <c r="N75" i="1" s="1"/>
  <c r="K135" i="1"/>
  <c r="L135" i="1" s="1"/>
  <c r="N135" i="1" s="1"/>
  <c r="K76" i="1"/>
  <c r="L76" i="1" s="1"/>
  <c r="N76" i="1" s="1"/>
  <c r="K80" i="1"/>
  <c r="L80" i="1" s="1"/>
  <c r="N80" i="1" s="1"/>
  <c r="K77" i="1"/>
  <c r="L77" i="1" s="1"/>
  <c r="N77" i="1" s="1"/>
  <c r="K154" i="1"/>
  <c r="L154" i="1" s="1"/>
  <c r="N154" i="1" s="1"/>
  <c r="K147" i="1"/>
  <c r="L147" i="1" s="1"/>
  <c r="N147" i="1" s="1"/>
  <c r="K138" i="1"/>
  <c r="L138" i="1" s="1"/>
  <c r="N138" i="1" s="1"/>
  <c r="K64" i="1"/>
  <c r="L64" i="1" s="1"/>
  <c r="N64" i="1" s="1"/>
  <c r="K119" i="1"/>
  <c r="L119" i="1" s="1"/>
  <c r="N119" i="1" s="1"/>
  <c r="K86" i="1"/>
  <c r="L86" i="1" s="1"/>
  <c r="N86" i="1" s="1"/>
  <c r="K195" i="1"/>
  <c r="L195" i="1" s="1"/>
  <c r="N195" i="1" s="1"/>
  <c r="K163" i="1"/>
  <c r="L163" i="1" s="1"/>
  <c r="N163" i="1" s="1"/>
  <c r="K34" i="1"/>
  <c r="L34" i="1" s="1"/>
  <c r="N34" i="1" s="1"/>
  <c r="K65" i="1"/>
  <c r="L65" i="1" s="1"/>
  <c r="N65" i="1" s="1"/>
  <c r="K87" i="1"/>
  <c r="L87" i="1" s="1"/>
  <c r="N87" i="1" s="1"/>
  <c r="K192" i="1"/>
  <c r="L192" i="1" s="1"/>
  <c r="N192" i="1" s="1"/>
  <c r="K164" i="1"/>
  <c r="L164" i="1" s="1"/>
  <c r="N164" i="1" s="1"/>
  <c r="K69" i="1"/>
  <c r="L69" i="1" s="1"/>
  <c r="N69" i="1" s="1"/>
  <c r="K66" i="1"/>
  <c r="L66" i="1" s="1"/>
  <c r="N66" i="1" s="1"/>
  <c r="K91" i="1"/>
  <c r="L91" i="1" s="1"/>
  <c r="N91" i="1" s="1"/>
  <c r="K88" i="1"/>
  <c r="L88" i="1" s="1"/>
  <c r="N88" i="1" s="1"/>
  <c r="K193" i="1"/>
  <c r="L193" i="1" s="1"/>
  <c r="N193" i="1" s="1"/>
  <c r="K122" i="1"/>
  <c r="L122" i="1" s="1"/>
  <c r="N122" i="1" s="1"/>
  <c r="K118" i="1"/>
  <c r="L118" i="1" s="1"/>
  <c r="N118" i="1" s="1"/>
  <c r="K166" i="1"/>
  <c r="L166" i="1" s="1"/>
  <c r="N166" i="1" s="1"/>
  <c r="K106" i="1"/>
  <c r="L106" i="1" s="1"/>
  <c r="N106" i="1" s="1"/>
  <c r="K99" i="1"/>
  <c r="L99" i="1" s="1"/>
  <c r="N99" i="1" s="1"/>
  <c r="K32" i="1"/>
  <c r="L32" i="1" s="1"/>
  <c r="N32" i="1" s="1"/>
  <c r="K38" i="1"/>
  <c r="L38" i="1" s="1"/>
  <c r="N38" i="1" s="1"/>
  <c r="O223" i="1" l="1"/>
  <c r="P223" i="1" s="1"/>
  <c r="O208" i="1"/>
  <c r="P208" i="1" s="1"/>
  <c r="O315" i="1"/>
  <c r="P315" i="1" s="1"/>
  <c r="O303" i="1"/>
  <c r="P303" i="1" s="1"/>
  <c r="O124" i="1"/>
  <c r="P124" i="1" s="1"/>
  <c r="O110" i="1"/>
  <c r="P110" i="1" s="1"/>
  <c r="O200" i="1"/>
  <c r="P200" i="1" s="1"/>
  <c r="O50" i="1"/>
  <c r="P50" i="1" s="1"/>
  <c r="O274" i="1"/>
  <c r="P274" i="1" s="1"/>
  <c r="O221" i="1"/>
  <c r="P221" i="1" s="1"/>
  <c r="O364" i="1"/>
  <c r="P364" i="1" s="1"/>
  <c r="O352" i="1"/>
  <c r="P352" i="1" s="1"/>
  <c r="O283" i="1"/>
  <c r="P283" i="1" s="1"/>
  <c r="O296" i="1"/>
  <c r="P296" i="1" s="1"/>
  <c r="O398" i="1"/>
  <c r="P398" i="1" s="1"/>
  <c r="O48" i="1"/>
  <c r="P48" i="1" s="1"/>
  <c r="O41" i="1"/>
  <c r="P41" i="1" s="1"/>
  <c r="O328" i="1"/>
  <c r="P328" i="1" s="1"/>
  <c r="O348" i="1"/>
  <c r="P348" i="1" s="1"/>
  <c r="O277" i="1"/>
  <c r="P277" i="1" s="1"/>
  <c r="O407" i="1"/>
  <c r="P407" i="1" s="1"/>
  <c r="O250" i="1"/>
  <c r="P250" i="1" s="1"/>
  <c r="O51" i="1"/>
  <c r="P51" i="1" s="1"/>
  <c r="O33" i="1"/>
  <c r="P33" i="1" s="1"/>
  <c r="O176" i="1"/>
  <c r="P176" i="1" s="1"/>
  <c r="O170" i="1"/>
  <c r="P170" i="1" s="1"/>
  <c r="O297" i="1"/>
  <c r="P297" i="1" s="1"/>
  <c r="O411" i="1"/>
  <c r="P411" i="1" s="1"/>
  <c r="O88" i="1"/>
  <c r="P88" i="1" s="1"/>
  <c r="O154" i="1"/>
  <c r="P154" i="1" s="1"/>
  <c r="O304" i="1"/>
  <c r="P304" i="1" s="1"/>
  <c r="O390" i="1"/>
  <c r="P390" i="1" s="1"/>
  <c r="O416" i="1"/>
  <c r="P416" i="1" s="1"/>
  <c r="O248" i="1"/>
  <c r="P248" i="1" s="1"/>
  <c r="O123" i="1"/>
  <c r="P123" i="1" s="1"/>
  <c r="O85" i="1"/>
  <c r="P85" i="1" s="1"/>
  <c r="O60" i="1"/>
  <c r="P60" i="1" s="1"/>
  <c r="O400" i="1"/>
  <c r="P400" i="1" s="1"/>
  <c r="O108" i="1"/>
  <c r="P108" i="1" s="1"/>
  <c r="O144" i="1"/>
  <c r="P144" i="1" s="1"/>
  <c r="O141" i="1"/>
  <c r="P141" i="1" s="1"/>
  <c r="O362" i="1"/>
  <c r="P362" i="1" s="1"/>
  <c r="O334" i="1"/>
  <c r="P334" i="1" s="1"/>
  <c r="O199" i="1"/>
  <c r="P199" i="1" s="1"/>
  <c r="O313" i="1"/>
  <c r="P313" i="1" s="1"/>
  <c r="O113" i="1"/>
  <c r="P113" i="1" s="1"/>
  <c r="O188" i="1"/>
  <c r="P188" i="1" s="1"/>
  <c r="O177" i="1"/>
  <c r="P177" i="1" s="1"/>
  <c r="O150" i="1"/>
  <c r="P150" i="1" s="1"/>
  <c r="O207" i="1"/>
  <c r="P207" i="1" s="1"/>
  <c r="O311" i="1"/>
  <c r="P311" i="1" s="1"/>
  <c r="O343" i="1"/>
  <c r="P343" i="1" s="1"/>
  <c r="O49" i="1"/>
  <c r="P49" i="1" s="1"/>
  <c r="O218" i="1"/>
  <c r="P218" i="1" s="1"/>
  <c r="O295" i="1"/>
  <c r="P295" i="1" s="1"/>
  <c r="O377" i="1"/>
  <c r="P377" i="1" s="1"/>
  <c r="O25" i="1"/>
  <c r="P25" i="1" s="1"/>
  <c r="O180" i="1"/>
  <c r="P180" i="1" s="1"/>
  <c r="O251" i="1"/>
  <c r="P251" i="1" s="1"/>
  <c r="O155" i="1"/>
  <c r="P155" i="1" s="1"/>
  <c r="O63" i="1"/>
  <c r="P63" i="1" s="1"/>
  <c r="O82" i="1"/>
  <c r="P82" i="1" s="1"/>
  <c r="O349" i="1"/>
  <c r="P349" i="1" s="1"/>
  <c r="O96" i="1"/>
  <c r="P96" i="1" s="1"/>
  <c r="O109" i="1"/>
  <c r="P109" i="1" s="1"/>
  <c r="O160" i="1"/>
  <c r="P160" i="1" s="1"/>
  <c r="O201" i="1"/>
  <c r="P201" i="1" s="1"/>
  <c r="O98" i="1"/>
  <c r="P98" i="1" s="1"/>
  <c r="O302" i="1"/>
  <c r="P302" i="1" s="1"/>
  <c r="O286" i="1"/>
  <c r="P286" i="1" s="1"/>
  <c r="O261" i="1"/>
  <c r="P261" i="1" s="1"/>
  <c r="O159" i="1"/>
  <c r="P159" i="1" s="1"/>
  <c r="O270" i="1"/>
  <c r="P270" i="1" s="1"/>
  <c r="O102" i="1"/>
  <c r="P102" i="1" s="1"/>
  <c r="O282" i="1"/>
  <c r="P282" i="1" s="1"/>
  <c r="O257" i="1"/>
  <c r="P257" i="1" s="1"/>
  <c r="O344" i="1"/>
  <c r="P344" i="1" s="1"/>
  <c r="O42" i="1"/>
  <c r="P42" i="1" s="1"/>
  <c r="O175" i="1"/>
  <c r="P175" i="1" s="1"/>
  <c r="O340" i="1"/>
  <c r="P340" i="1" s="1"/>
  <c r="O358" i="1"/>
  <c r="P358" i="1" s="1"/>
  <c r="O405" i="1"/>
  <c r="P405" i="1" s="1"/>
  <c r="O254" i="1"/>
  <c r="P254" i="1" s="1"/>
  <c r="O66" i="1"/>
  <c r="P66" i="1" s="1"/>
  <c r="O80" i="1"/>
  <c r="P80" i="1" s="1"/>
  <c r="O54" i="1"/>
  <c r="P54" i="1" s="1"/>
  <c r="O23" i="1"/>
  <c r="P23" i="1" s="1"/>
  <c r="O21" i="1"/>
  <c r="P21" i="1" s="1"/>
  <c r="O266" i="1"/>
  <c r="P266" i="1" s="1"/>
  <c r="O233" i="1"/>
  <c r="P233" i="1" s="1"/>
  <c r="O36" i="1"/>
  <c r="P36" i="1" s="1"/>
  <c r="O29" i="1"/>
  <c r="P29" i="1" s="1"/>
  <c r="O339" i="1"/>
  <c r="P339" i="1" s="1"/>
  <c r="O194" i="1"/>
  <c r="P194" i="1" s="1"/>
  <c r="O165" i="1"/>
  <c r="P165" i="1" s="1"/>
  <c r="O198" i="1"/>
  <c r="P198" i="1" s="1"/>
  <c r="O342" i="1"/>
  <c r="P342" i="1" s="1"/>
  <c r="O395" i="1"/>
  <c r="P395" i="1" s="1"/>
  <c r="O373" i="1"/>
  <c r="P373" i="1" s="1"/>
  <c r="O314" i="1"/>
  <c r="P314" i="1" s="1"/>
  <c r="O126" i="1"/>
  <c r="P126" i="1" s="1"/>
  <c r="O301" i="1"/>
  <c r="P301" i="1" s="1"/>
  <c r="O262" i="1"/>
  <c r="P262" i="1" s="1"/>
  <c r="O236" i="1"/>
  <c r="P236" i="1" s="1"/>
  <c r="O169" i="1"/>
  <c r="P169" i="1" s="1"/>
  <c r="O260" i="1"/>
  <c r="P260" i="1" s="1"/>
  <c r="O385" i="1"/>
  <c r="P385" i="1" s="1"/>
  <c r="O43" i="1"/>
  <c r="P43" i="1" s="1"/>
  <c r="O265" i="1"/>
  <c r="P265" i="1" s="1"/>
  <c r="O244" i="1"/>
  <c r="P244" i="1" s="1"/>
  <c r="O91" i="1"/>
  <c r="P91" i="1" s="1"/>
  <c r="O202" i="1"/>
  <c r="P202" i="1" s="1"/>
  <c r="O324" i="1"/>
  <c r="P324" i="1" s="1"/>
  <c r="O196" i="1"/>
  <c r="P196" i="1" s="1"/>
  <c r="O139" i="1"/>
  <c r="P139" i="1" s="1"/>
  <c r="O90" i="1"/>
  <c r="P90" i="1" s="1"/>
  <c r="O37" i="1"/>
  <c r="P37" i="1" s="1"/>
  <c r="O27" i="1"/>
  <c r="P27" i="1" s="1"/>
  <c r="O70" i="1"/>
  <c r="P70" i="1" s="1"/>
  <c r="O191" i="1"/>
  <c r="P191" i="1" s="1"/>
  <c r="O112" i="1"/>
  <c r="P112" i="1" s="1"/>
  <c r="O298" i="1"/>
  <c r="P298" i="1" s="1"/>
  <c r="O168" i="1"/>
  <c r="P168" i="1" s="1"/>
  <c r="O413" i="1"/>
  <c r="P413" i="1" s="1"/>
  <c r="O173" i="1"/>
  <c r="P173" i="1" s="1"/>
  <c r="O93" i="1"/>
  <c r="P93" i="1" s="1"/>
  <c r="O94" i="1"/>
  <c r="P94" i="1" s="1"/>
  <c r="O229" i="1"/>
  <c r="P229" i="1" s="1"/>
  <c r="O230" i="1"/>
  <c r="P230" i="1" s="1"/>
  <c r="O281" i="1"/>
  <c r="P281" i="1" s="1"/>
  <c r="O264" i="1"/>
  <c r="P264" i="1" s="1"/>
  <c r="O399" i="1"/>
  <c r="P399" i="1" s="1"/>
  <c r="O46" i="1"/>
  <c r="P46" i="1" s="1"/>
  <c r="O118" i="1"/>
  <c r="P118" i="1" s="1"/>
  <c r="O211" i="1"/>
  <c r="P211" i="1" s="1"/>
  <c r="O372" i="1"/>
  <c r="P372" i="1" s="1"/>
  <c r="O30" i="1"/>
  <c r="P30" i="1" s="1"/>
  <c r="O219" i="1"/>
  <c r="P219" i="1" s="1"/>
  <c r="O31" i="1"/>
  <c r="P31" i="1" s="1"/>
  <c r="O322" i="1"/>
  <c r="P322" i="1" s="1"/>
  <c r="O56" i="1"/>
  <c r="P56" i="1" s="1"/>
  <c r="O97" i="1"/>
  <c r="P97" i="1" s="1"/>
  <c r="O255" i="1"/>
  <c r="P255" i="1" s="1"/>
  <c r="O235" i="1"/>
  <c r="P235" i="1" s="1"/>
  <c r="O134" i="1"/>
  <c r="P134" i="1" s="1"/>
  <c r="O263" i="1"/>
  <c r="P263" i="1" s="1"/>
  <c r="O272" i="1"/>
  <c r="P272" i="1" s="1"/>
  <c r="O412" i="1"/>
  <c r="P412" i="1" s="1"/>
  <c r="O335" i="1"/>
  <c r="P335" i="1" s="1"/>
  <c r="O287" i="1"/>
  <c r="P287" i="1" s="1"/>
  <c r="O384" i="1"/>
  <c r="P384" i="1" s="1"/>
  <c r="O379" i="1"/>
  <c r="P379" i="1" s="1"/>
  <c r="O153" i="1"/>
  <c r="P153" i="1" s="1"/>
  <c r="O76" i="1"/>
  <c r="P76" i="1" s="1"/>
  <c r="O222" i="1"/>
  <c r="P222" i="1" s="1"/>
  <c r="O192" i="1"/>
  <c r="P192" i="1" s="1"/>
  <c r="O162" i="1"/>
  <c r="P162" i="1" s="1"/>
  <c r="O84" i="1"/>
  <c r="P84" i="1" s="1"/>
  <c r="O360" i="1"/>
  <c r="P360" i="1" s="1"/>
  <c r="O273" i="1"/>
  <c r="P273" i="1" s="1"/>
  <c r="O120" i="1"/>
  <c r="P120" i="1" s="1"/>
  <c r="O258" i="1"/>
  <c r="P258" i="1" s="1"/>
  <c r="O114" i="1"/>
  <c r="P114" i="1" s="1"/>
  <c r="O269" i="1"/>
  <c r="P269" i="1" s="1"/>
  <c r="O271" i="1"/>
  <c r="P271" i="1" s="1"/>
  <c r="O209" i="1"/>
  <c r="P209" i="1" s="1"/>
  <c r="O239" i="1"/>
  <c r="P239" i="1" s="1"/>
  <c r="O101" i="1"/>
  <c r="P101" i="1" s="1"/>
  <c r="O190" i="1"/>
  <c r="P190" i="1" s="1"/>
  <c r="O35" i="1"/>
  <c r="P35" i="1" s="1"/>
  <c r="O415" i="1"/>
  <c r="P415" i="1" s="1"/>
  <c r="O125" i="1"/>
  <c r="P125" i="1" s="1"/>
  <c r="O69" i="1"/>
  <c r="P69" i="1" s="1"/>
  <c r="O67" i="1"/>
  <c r="P67" i="1" s="1"/>
  <c r="O74" i="1"/>
  <c r="P74" i="1" s="1"/>
  <c r="O183" i="1"/>
  <c r="P183" i="1" s="1"/>
  <c r="O354" i="1"/>
  <c r="P354" i="1" s="1"/>
  <c r="O127" i="1"/>
  <c r="P127" i="1" s="1"/>
  <c r="O228" i="1"/>
  <c r="P228" i="1" s="1"/>
  <c r="O179" i="1"/>
  <c r="P179" i="1" s="1"/>
  <c r="O259" i="1"/>
  <c r="P259" i="1" s="1"/>
  <c r="O333" i="1"/>
  <c r="P333" i="1" s="1"/>
  <c r="O172" i="1"/>
  <c r="P172" i="1" s="1"/>
  <c r="O231" i="1"/>
  <c r="P231" i="1" s="1"/>
  <c r="O149" i="1"/>
  <c r="P149" i="1" s="1"/>
  <c r="O368" i="1"/>
  <c r="P368" i="1" s="1"/>
  <c r="O278" i="1"/>
  <c r="P278" i="1" s="1"/>
  <c r="O138" i="1"/>
  <c r="P138" i="1" s="1"/>
  <c r="O291" i="1"/>
  <c r="P291" i="1" s="1"/>
  <c r="O212" i="1"/>
  <c r="P212" i="1" s="1"/>
  <c r="O276" i="1"/>
  <c r="P276" i="1" s="1"/>
  <c r="O68" i="1"/>
  <c r="P68" i="1" s="1"/>
  <c r="O75" i="1"/>
  <c r="P75" i="1" s="1"/>
  <c r="O290" i="1"/>
  <c r="P290" i="1" s="1"/>
  <c r="O213" i="1"/>
  <c r="P213" i="1" s="1"/>
  <c r="O129" i="1"/>
  <c r="P129" i="1" s="1"/>
  <c r="O24" i="1"/>
  <c r="P24" i="1" s="1"/>
  <c r="O418" i="1"/>
  <c r="P418" i="1" s="1"/>
  <c r="O247" i="1"/>
  <c r="P247" i="1" s="1"/>
  <c r="O319" i="1"/>
  <c r="P319" i="1" s="1"/>
  <c r="O300" i="1"/>
  <c r="P300" i="1" s="1"/>
  <c r="O136" i="1"/>
  <c r="P136" i="1" s="1"/>
  <c r="O280" i="1"/>
  <c r="P280" i="1" s="1"/>
  <c r="O392" i="1"/>
  <c r="P392" i="1" s="1"/>
  <c r="O330" i="1"/>
  <c r="P330" i="1" s="1"/>
  <c r="O310" i="1"/>
  <c r="P310" i="1" s="1"/>
  <c r="O341" i="1"/>
  <c r="P341" i="1" s="1"/>
  <c r="O387" i="1"/>
  <c r="P387" i="1" s="1"/>
  <c r="O414" i="1"/>
  <c r="P414" i="1" s="1"/>
  <c r="O26" i="1"/>
  <c r="P26" i="1" s="1"/>
  <c r="O83" i="1"/>
  <c r="P83" i="1" s="1"/>
  <c r="O178" i="1"/>
  <c r="P178" i="1" s="1"/>
  <c r="O215" i="1"/>
  <c r="P215" i="1" s="1"/>
  <c r="O256" i="1"/>
  <c r="P256" i="1" s="1"/>
  <c r="O332" i="1"/>
  <c r="P332" i="1" s="1"/>
  <c r="O345" i="1"/>
  <c r="P345" i="1" s="1"/>
  <c r="O237" i="1"/>
  <c r="P237" i="1" s="1"/>
  <c r="O133" i="1"/>
  <c r="P133" i="1" s="1"/>
  <c r="O359" i="1"/>
  <c r="P359" i="1" s="1"/>
  <c r="O130" i="1"/>
  <c r="P130" i="1" s="1"/>
  <c r="O197" i="1"/>
  <c r="P197" i="1" s="1"/>
  <c r="O92" i="1"/>
  <c r="P92" i="1" s="1"/>
  <c r="O164" i="1"/>
  <c r="P164" i="1" s="1"/>
  <c r="O152" i="1"/>
  <c r="P152" i="1" s="1"/>
  <c r="O363" i="1"/>
  <c r="P363" i="1" s="1"/>
  <c r="O367" i="1"/>
  <c r="P367" i="1" s="1"/>
  <c r="O184" i="1"/>
  <c r="P184" i="1" s="1"/>
  <c r="O220" i="1"/>
  <c r="P220" i="1" s="1"/>
  <c r="O53" i="1"/>
  <c r="P53" i="1" s="1"/>
  <c r="O22" i="1"/>
  <c r="P22" i="1" s="1"/>
  <c r="O224" i="1"/>
  <c r="P224" i="1" s="1"/>
  <c r="O107" i="1"/>
  <c r="P107" i="1" s="1"/>
  <c r="O394" i="1"/>
  <c r="P394" i="1" s="1"/>
  <c r="O312" i="1"/>
  <c r="P312" i="1" s="1"/>
  <c r="O145" i="1"/>
  <c r="P145" i="1" s="1"/>
  <c r="O309" i="1"/>
  <c r="P309" i="1" s="1"/>
  <c r="O389" i="1"/>
  <c r="P389" i="1" s="1"/>
  <c r="O409" i="1"/>
  <c r="P409" i="1" s="1"/>
  <c r="O156" i="1"/>
  <c r="P156" i="1" s="1"/>
  <c r="O323" i="1"/>
  <c r="P323" i="1" s="1"/>
  <c r="O321" i="1"/>
  <c r="P321" i="1" s="1"/>
  <c r="O374" i="1"/>
  <c r="P374" i="1" s="1"/>
  <c r="O73" i="1"/>
  <c r="P73" i="1" s="1"/>
  <c r="O71" i="1"/>
  <c r="P71" i="1" s="1"/>
  <c r="O214" i="1"/>
  <c r="P214" i="1" s="1"/>
  <c r="O116" i="1"/>
  <c r="P116" i="1" s="1"/>
  <c r="O151" i="1"/>
  <c r="P151" i="1" s="1"/>
  <c r="O299" i="1"/>
  <c r="P299" i="1" s="1"/>
  <c r="O382" i="1"/>
  <c r="P382" i="1" s="1"/>
  <c r="O18" i="1"/>
  <c r="O253" i="1"/>
  <c r="P253" i="1" s="1"/>
  <c r="O365" i="1"/>
  <c r="P365" i="1" s="1"/>
  <c r="O240" i="1"/>
  <c r="P240" i="1" s="1"/>
  <c r="O104" i="1"/>
  <c r="P104" i="1" s="1"/>
  <c r="O307" i="1"/>
  <c r="P307" i="1" s="1"/>
  <c r="O410" i="1"/>
  <c r="P410" i="1" s="1"/>
  <c r="O226" i="1"/>
  <c r="P226" i="1" s="1"/>
  <c r="O204" i="1"/>
  <c r="P204" i="1" s="1"/>
  <c r="O243" i="1"/>
  <c r="P243" i="1" s="1"/>
  <c r="O381" i="1"/>
  <c r="P381" i="1" s="1"/>
  <c r="O288" i="1"/>
  <c r="P288" i="1" s="1"/>
  <c r="O34" i="1"/>
  <c r="P34" i="1" s="1"/>
  <c r="O163" i="1"/>
  <c r="P163" i="1" s="1"/>
  <c r="O279" i="1"/>
  <c r="P279" i="1" s="1"/>
  <c r="O205" i="1"/>
  <c r="P205" i="1" s="1"/>
  <c r="O241" i="1"/>
  <c r="P241" i="1" s="1"/>
  <c r="O167" i="1"/>
  <c r="P167" i="1" s="1"/>
  <c r="O356" i="1"/>
  <c r="P356" i="1" s="1"/>
  <c r="O187" i="1"/>
  <c r="P187" i="1" s="1"/>
  <c r="O95" i="1"/>
  <c r="P95" i="1" s="1"/>
  <c r="O59" i="1"/>
  <c r="P59" i="1" s="1"/>
  <c r="O417" i="1"/>
  <c r="P417" i="1" s="1"/>
  <c r="O370" i="1"/>
  <c r="P370" i="1" s="1"/>
  <c r="O121" i="1"/>
  <c r="P121" i="1" s="1"/>
  <c r="O249" i="1"/>
  <c r="P249" i="1" s="1"/>
  <c r="O347" i="1"/>
  <c r="P347" i="1" s="1"/>
  <c r="O72" i="1"/>
  <c r="P72" i="1" s="1"/>
  <c r="O142" i="1"/>
  <c r="P142" i="1" s="1"/>
  <c r="O353" i="1"/>
  <c r="P353" i="1" s="1"/>
  <c r="O293" i="1"/>
  <c r="P293" i="1" s="1"/>
  <c r="O294" i="1"/>
  <c r="P294" i="1" s="1"/>
  <c r="O232" i="1"/>
  <c r="P232" i="1" s="1"/>
  <c r="O396" i="1"/>
  <c r="P396" i="1" s="1"/>
  <c r="O45" i="1"/>
  <c r="P45" i="1" s="1"/>
  <c r="O327" i="1"/>
  <c r="P327" i="1" s="1"/>
  <c r="O189" i="1"/>
  <c r="P189" i="1" s="1"/>
  <c r="O122" i="1"/>
  <c r="P122" i="1" s="1"/>
  <c r="O193" i="1"/>
  <c r="P193" i="1" s="1"/>
  <c r="O402" i="1"/>
  <c r="P402" i="1" s="1"/>
  <c r="O350" i="1"/>
  <c r="P350" i="1" s="1"/>
  <c r="O406" i="1"/>
  <c r="P406" i="1" s="1"/>
  <c r="O376" i="1"/>
  <c r="P376" i="1" s="1"/>
  <c r="O326" i="1"/>
  <c r="P326" i="1" s="1"/>
  <c r="O391" i="1"/>
  <c r="P391" i="1" s="1"/>
  <c r="O217" i="1"/>
  <c r="P217" i="1" s="1"/>
  <c r="O161" i="1"/>
  <c r="P161" i="1" s="1"/>
  <c r="O404" i="1"/>
  <c r="P404" i="1" s="1"/>
  <c r="O216" i="1"/>
  <c r="P216" i="1" s="1"/>
  <c r="O318" i="1"/>
  <c r="P318" i="1" s="1"/>
  <c r="O99" i="1"/>
  <c r="P99" i="1" s="1"/>
  <c r="O195" i="1"/>
  <c r="P195" i="1" s="1"/>
  <c r="O181" i="1"/>
  <c r="P181" i="1" s="1"/>
  <c r="O289" i="1"/>
  <c r="P289" i="1" s="1"/>
  <c r="O325" i="1"/>
  <c r="P325" i="1" s="1"/>
  <c r="O245" i="1"/>
  <c r="P245" i="1" s="1"/>
  <c r="O225" i="1"/>
  <c r="P225" i="1" s="1"/>
  <c r="O369" i="1"/>
  <c r="P369" i="1" s="1"/>
  <c r="O57" i="1"/>
  <c r="P57" i="1" s="1"/>
  <c r="O158" i="1"/>
  <c r="P158" i="1" s="1"/>
  <c r="O140" i="1"/>
  <c r="P140" i="1" s="1"/>
  <c r="O357" i="1"/>
  <c r="P357" i="1" s="1"/>
  <c r="O336" i="1"/>
  <c r="P336" i="1" s="1"/>
  <c r="O403" i="1"/>
  <c r="P403" i="1" s="1"/>
  <c r="O182" i="1"/>
  <c r="P182" i="1" s="1"/>
  <c r="O62" i="1"/>
  <c r="P62" i="1" s="1"/>
  <c r="O174" i="1"/>
  <c r="P174" i="1" s="1"/>
  <c r="O234" i="1"/>
  <c r="P234" i="1" s="1"/>
  <c r="O78" i="1"/>
  <c r="P78" i="1" s="1"/>
  <c r="O366" i="1"/>
  <c r="P366" i="1" s="1"/>
  <c r="O132" i="1"/>
  <c r="P132" i="1" s="1"/>
  <c r="O103" i="1"/>
  <c r="P103" i="1" s="1"/>
  <c r="O238" i="1"/>
  <c r="P238" i="1" s="1"/>
  <c r="O346" i="1"/>
  <c r="P346" i="1" s="1"/>
  <c r="O28" i="1"/>
  <c r="P28" i="1" s="1"/>
  <c r="O105" i="1"/>
  <c r="P105" i="1" s="1"/>
  <c r="O40" i="1"/>
  <c r="P40" i="1" s="1"/>
  <c r="O147" i="1"/>
  <c r="P147" i="1" s="1"/>
  <c r="O285" i="1"/>
  <c r="P285" i="1" s="1"/>
  <c r="O135" i="1"/>
  <c r="P135" i="1" s="1"/>
  <c r="O306" i="1"/>
  <c r="P306" i="1" s="1"/>
  <c r="O317" i="1"/>
  <c r="P317" i="1" s="1"/>
  <c r="O371" i="1"/>
  <c r="P371" i="1" s="1"/>
  <c r="O393" i="1"/>
  <c r="P393" i="1" s="1"/>
  <c r="O375" i="1"/>
  <c r="P375" i="1" s="1"/>
  <c r="O65" i="1"/>
  <c r="P65" i="1" s="1"/>
  <c r="O305" i="1"/>
  <c r="P305" i="1" s="1"/>
  <c r="O32" i="1"/>
  <c r="P32" i="1" s="1"/>
  <c r="O106" i="1"/>
  <c r="P106" i="1" s="1"/>
  <c r="O86" i="1"/>
  <c r="P86" i="1" s="1"/>
  <c r="O55" i="1"/>
  <c r="P55" i="1" s="1"/>
  <c r="O316" i="1"/>
  <c r="P316" i="1" s="1"/>
  <c r="O338" i="1"/>
  <c r="P338" i="1" s="1"/>
  <c r="O252" i="1"/>
  <c r="P252" i="1" s="1"/>
  <c r="O242" i="1"/>
  <c r="P242" i="1" s="1"/>
  <c r="O408" i="1"/>
  <c r="P408" i="1" s="1"/>
  <c r="O20" i="1"/>
  <c r="P20" i="1" s="1"/>
  <c r="O89" i="1"/>
  <c r="P89" i="1" s="1"/>
  <c r="O157" i="1"/>
  <c r="P157" i="1" s="1"/>
  <c r="O292" i="1"/>
  <c r="P292" i="1" s="1"/>
  <c r="O186" i="1"/>
  <c r="P186" i="1" s="1"/>
  <c r="O329" i="1"/>
  <c r="P329" i="1" s="1"/>
  <c r="O185" i="1"/>
  <c r="P185" i="1" s="1"/>
  <c r="O361" i="1"/>
  <c r="P361" i="1" s="1"/>
  <c r="O210" i="1"/>
  <c r="P210" i="1" s="1"/>
  <c r="O19" i="1"/>
  <c r="P19" i="1" s="1"/>
  <c r="O61" i="1"/>
  <c r="P61" i="1" s="1"/>
  <c r="O115" i="1"/>
  <c r="P115" i="1" s="1"/>
  <c r="O148" i="1"/>
  <c r="P148" i="1" s="1"/>
  <c r="O206" i="1"/>
  <c r="P206" i="1" s="1"/>
  <c r="O284" i="1"/>
  <c r="P284" i="1" s="1"/>
  <c r="O383" i="1"/>
  <c r="P383" i="1" s="1"/>
  <c r="O39" i="1"/>
  <c r="P39" i="1" s="1"/>
  <c r="O64" i="1"/>
  <c r="P64" i="1" s="1"/>
  <c r="O131" i="1"/>
  <c r="P131" i="1" s="1"/>
  <c r="O380" i="1"/>
  <c r="P380" i="1" s="1"/>
  <c r="O268" i="1"/>
  <c r="P268" i="1" s="1"/>
  <c r="O77" i="1"/>
  <c r="P77" i="1" s="1"/>
  <c r="O337" i="1"/>
  <c r="P337" i="1" s="1"/>
  <c r="O128" i="1"/>
  <c r="P128" i="1" s="1"/>
  <c r="O308" i="1"/>
  <c r="P308" i="1" s="1"/>
  <c r="O87" i="1"/>
  <c r="P87" i="1" s="1"/>
  <c r="O52" i="1"/>
  <c r="P52" i="1" s="1"/>
  <c r="O146" i="1"/>
  <c r="P146" i="1" s="1"/>
  <c r="O38" i="1"/>
  <c r="P38" i="1" s="1"/>
  <c r="O166" i="1"/>
  <c r="P166" i="1" s="1"/>
  <c r="O119" i="1"/>
  <c r="P119" i="1" s="1"/>
  <c r="O58" i="1"/>
  <c r="P58" i="1" s="1"/>
  <c r="O203" i="1"/>
  <c r="P203" i="1" s="1"/>
  <c r="O355" i="1"/>
  <c r="P355" i="1" s="1"/>
  <c r="O267" i="1"/>
  <c r="P267" i="1" s="1"/>
  <c r="O246" i="1"/>
  <c r="P246" i="1" s="1"/>
  <c r="O419" i="1"/>
  <c r="P419" i="1" s="1"/>
  <c r="O386" i="1"/>
  <c r="P386" i="1" s="1"/>
  <c r="O111" i="1"/>
  <c r="P111" i="1" s="1"/>
  <c r="O81" i="1"/>
  <c r="P81" i="1" s="1"/>
  <c r="O320" i="1"/>
  <c r="P320" i="1" s="1"/>
  <c r="O275" i="1"/>
  <c r="P275" i="1" s="1"/>
  <c r="O378" i="1"/>
  <c r="P378" i="1" s="1"/>
  <c r="O137" i="1"/>
  <c r="P137" i="1" s="1"/>
  <c r="O388" i="1"/>
  <c r="P388" i="1" s="1"/>
  <c r="O401" i="1"/>
  <c r="P401" i="1" s="1"/>
  <c r="O79" i="1"/>
  <c r="P79" i="1" s="1"/>
  <c r="O143" i="1"/>
  <c r="P143" i="1" s="1"/>
  <c r="O351" i="1"/>
  <c r="P351" i="1" s="1"/>
  <c r="O100" i="1"/>
  <c r="P100" i="1" s="1"/>
  <c r="O171" i="1"/>
  <c r="P171" i="1" s="1"/>
  <c r="O331" i="1"/>
  <c r="P331" i="1" s="1"/>
  <c r="O397" i="1"/>
  <c r="P397" i="1" s="1"/>
  <c r="O47" i="1"/>
  <c r="P47" i="1" s="1"/>
  <c r="K227" i="1"/>
  <c r="L227" i="1" s="1"/>
  <c r="N227" i="1" s="1"/>
  <c r="N420" i="1" s="1"/>
  <c r="N422" i="1" l="1"/>
  <c r="M436" i="1" s="1"/>
  <c r="O227" i="1"/>
  <c r="P227" i="1" s="1"/>
  <c r="P18" i="1"/>
  <c r="O422" i="1" l="1"/>
  <c r="P422" i="1"/>
  <c r="P420" i="1"/>
  <c r="P436" i="1" s="1"/>
  <c r="O420" i="1"/>
  <c r="O43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tc={397799C9-298A-42E1-BB47-33F7F4169A40}</author>
  </authors>
  <commentList>
    <comment ref="F103" authorId="0" shapeId="0" xr:uid="{397799C9-298A-42E1-BB47-33F7F4169A40}">
      <text>
        <t>[Comentario encadenado]
Su versión de Excel le permite leer este comentario encadenado; sin embargo, las ediciones que se apliquen se quitarán si el archivo se abre en una versión más reciente de Excel. Más información: https://go.microsoft.com/fwlink/?linkid=870924
Comentario:
    No están en servicio</t>
      </text>
    </comment>
  </commentList>
</comments>
</file>

<file path=xl/sharedStrings.xml><?xml version="1.0" encoding="utf-8"?>
<sst xmlns="http://schemas.openxmlformats.org/spreadsheetml/2006/main" count="1461" uniqueCount="409">
  <si>
    <t>ÁREA METROPOLITANA DEL VALLE DE ABURRÁ</t>
  </si>
  <si>
    <t>OBJETO: “REALIZAR EL MANTENIMIENTO PREVENTIVO Y CORRECTIVO PARA LOS CUARTOS DE MAQUINAS DE LAS PISCINAS, PLANTA DE TRATAMIENTO DE AGUAS RESIDUALES Y LLUVIAS DEL PARQUE METROPOLITANO DE LAS AGUAS”.</t>
  </si>
  <si>
    <t>IVA</t>
  </si>
  <si>
    <t>Programacion del mantenimiento</t>
  </si>
  <si>
    <t>Diario</t>
  </si>
  <si>
    <t>Semanal</t>
  </si>
  <si>
    <t>Quincenal</t>
  </si>
  <si>
    <t>Mensual</t>
  </si>
  <si>
    <t>Bimensual</t>
  </si>
  <si>
    <t>Trimestral</t>
  </si>
  <si>
    <t>Semestral</t>
  </si>
  <si>
    <t>Anual</t>
  </si>
  <si>
    <t>ITEM</t>
  </si>
  <si>
    <t>GRUPO</t>
  </si>
  <si>
    <t>CODIGO</t>
  </si>
  <si>
    <t xml:space="preserve"> </t>
  </si>
  <si>
    <t>CANT. DE EQUIPOS</t>
  </si>
  <si>
    <t>Importancia (1 - alta, 3 - baja) si es igual o menos de un mes</t>
  </si>
  <si>
    <t>MANTENIMIENTO PREDICTIVO/PREVENTIVO</t>
  </si>
  <si>
    <t>FRECUENCIA</t>
  </si>
  <si>
    <t>CANT. SEGÚN FRECUENCIA</t>
  </si>
  <si>
    <t>CANT. TOTAL (FRECUENCIA X EQUIPOS)</t>
  </si>
  <si>
    <t>GABINETE</t>
  </si>
  <si>
    <t>16GB</t>
  </si>
  <si>
    <r>
      <t xml:space="preserve">Tablero de indicadores en el 2do piso
(ancho x alto x profundidad)
</t>
    </r>
    <r>
      <rPr>
        <sz val="11"/>
        <rFont val="Calibri"/>
        <family val="2"/>
      </rPr>
      <t>130 x 114 x 25
Sin variadores
Vol. Tablero 0.37 m3</t>
    </r>
  </si>
  <si>
    <t>A</t>
  </si>
  <si>
    <t>B</t>
  </si>
  <si>
    <t>C</t>
  </si>
  <si>
    <t>D</t>
  </si>
  <si>
    <t>E</t>
  </si>
  <si>
    <t>F</t>
  </si>
  <si>
    <t>G</t>
  </si>
  <si>
    <t>H</t>
  </si>
  <si>
    <t>K</t>
  </si>
  <si>
    <t>T</t>
  </si>
  <si>
    <t>1GB
9GB
10GB
17GB</t>
  </si>
  <si>
    <r>
      <t>sin variador
Vol. Tablero entre 0 - 1 m</t>
    </r>
    <r>
      <rPr>
        <vertAlign val="superscript"/>
        <sz val="11"/>
        <color rgb="FF000000"/>
        <rFont val="Calibri"/>
        <family val="2"/>
      </rPr>
      <t xml:space="preserve">3 </t>
    </r>
    <r>
      <rPr>
        <sz val="11"/>
        <color rgb="FF000000"/>
        <rFont val="Calibri"/>
        <family val="2"/>
      </rPr>
      <t>(inclusive)</t>
    </r>
  </si>
  <si>
    <t>P</t>
  </si>
  <si>
    <t>15GB</t>
  </si>
  <si>
    <r>
      <rPr>
        <sz val="11"/>
        <rFont val="Calibri"/>
        <family val="2"/>
      </rPr>
      <t>sin variador</t>
    </r>
    <r>
      <rPr>
        <sz val="11"/>
        <color rgb="FFFF0000"/>
        <rFont val="Calibri"/>
        <family val="2"/>
      </rPr>
      <t xml:space="preserve">
</t>
    </r>
    <r>
      <rPr>
        <sz val="11"/>
        <rFont val="Calibri"/>
        <family val="2"/>
      </rPr>
      <t>Vol. Tablero 1 - 5 m3 (Inclusive)</t>
    </r>
  </si>
  <si>
    <t>4GB
7GB
8GB
11GB
12GB</t>
  </si>
  <si>
    <t>con 1 variador
Vol. Tablero entre 0 a 1.5 m3.</t>
  </si>
  <si>
    <t>5GB
13GB</t>
  </si>
  <si>
    <t>con 2 variadores
Vol. Tablero entre 0 - 1 m3 (inclusive)</t>
  </si>
  <si>
    <t>semanal</t>
  </si>
  <si>
    <t>3GB
6GB</t>
  </si>
  <si>
    <t>con 2 variadores 
Vol. Tablero entre 1 - 2 m3 (Inclusive)</t>
  </si>
  <si>
    <t>2GB
14GB</t>
  </si>
  <si>
    <r>
      <t>con 3 variadores
Vol. Tablero entre 1 - 2 m</t>
    </r>
    <r>
      <rPr>
        <vertAlign val="superscript"/>
        <sz val="11"/>
        <color rgb="FF000000"/>
        <rFont val="Calibri"/>
        <family val="2"/>
      </rPr>
      <t xml:space="preserve">3 </t>
    </r>
    <r>
      <rPr>
        <sz val="11"/>
        <color rgb="FF000000"/>
        <rFont val="Calibri"/>
        <family val="2"/>
      </rPr>
      <t>(Inclusive)</t>
    </r>
  </si>
  <si>
    <t>BOMBA EJE LIBRE</t>
  </si>
  <si>
    <t>1M2-1B2
1M3-1B3
1M4-1B4
2M1-2B1
3M1-3B1
3M2-3B2
3M3-3B3
4M2-4B2
4M3-4B3
4M4-4B4</t>
  </si>
  <si>
    <t>Entre 0 - 20 HP (inclusive)</t>
  </si>
  <si>
    <t>I</t>
  </si>
  <si>
    <t>J</t>
  </si>
  <si>
    <t>L</t>
  </si>
  <si>
    <t>M</t>
  </si>
  <si>
    <t>N</t>
  </si>
  <si>
    <t>O</t>
  </si>
  <si>
    <t>Q</t>
  </si>
  <si>
    <t>R</t>
  </si>
  <si>
    <t>U</t>
  </si>
  <si>
    <t>1M1-1B1
2M2-2B2
2M3-2B3
4M1-4B1
9M-9B</t>
  </si>
  <si>
    <t>Entre 21 - 40 HP (inclusive)</t>
  </si>
  <si>
    <t>5M1-5B1
5M2-5B2</t>
  </si>
  <si>
    <t>Entre 41 - 60 HP (inclusive)</t>
  </si>
  <si>
    <t>3M4-3B4
6M1-6B1
6M2-6B2
7M-7B
8M-8B</t>
  </si>
  <si>
    <t>Entre 61 - 80 HP (inclusive)</t>
  </si>
  <si>
    <t>BOMBA MONOBLOCK</t>
  </si>
  <si>
    <t>1MB
2MB
3MB
4MB
5MB
6MB1
6MB2
6MB3
7MB
8MB
14M1-14B1
14M2-14B2
14M5-14B5</t>
  </si>
  <si>
    <t>Entre 0 - 10 HP (inclusive)</t>
  </si>
  <si>
    <t>14M3-14B3
14M4-14B4</t>
  </si>
  <si>
    <t>Entre 10 - 20 HP (inclusive)</t>
  </si>
  <si>
    <t>ACHIQUE</t>
  </si>
  <si>
    <t>1BA
2BA
3BA
4BA
5BA
6BA
7BA
8BA
10BA</t>
  </si>
  <si>
    <t>Entre 0 - 9 HP</t>
  </si>
  <si>
    <t>16B1
16B2
16B3
16B4</t>
  </si>
  <si>
    <t>Entre 10 -50 HP</t>
  </si>
  <si>
    <t>11BA
12BA
15B1
15B2
15B3
15B4</t>
  </si>
  <si>
    <t>Entre 50 - 100 HP</t>
  </si>
  <si>
    <t>CLORO</t>
  </si>
  <si>
    <t>1CLO
2CLO
5CLO
6CLO3
8CLO</t>
  </si>
  <si>
    <t>Clorador regal
eyector grundfos</t>
  </si>
  <si>
    <t>V</t>
  </si>
  <si>
    <t>W</t>
  </si>
  <si>
    <t>3CLO
6CLO1
6CLO2
7CLO</t>
  </si>
  <si>
    <t>Clorador grundfos
eyector grundfos</t>
  </si>
  <si>
    <t>4CLO</t>
  </si>
  <si>
    <t>Clorador grundfos
eyector regal</t>
  </si>
  <si>
    <t>SODA</t>
  </si>
  <si>
    <t>1DOS
2DOS
3DOS
4DOS
5DOS
6DOS
7DOS
8DOS</t>
  </si>
  <si>
    <t>DDC 15-4 AR-PP/E/C-F-31I002FG</t>
  </si>
  <si>
    <t>FILTRO ARENA</t>
  </si>
  <si>
    <t>FILTRO ARENA - FUENTE INTERACTIVA</t>
  </si>
  <si>
    <t>36 FT3</t>
  </si>
  <si>
    <t>FILTRO ARENA - MAXIMA
FILTRO ARENA - CURVOS NEUMATICOS
FILTRO ARENA - FAMILIAR
FILTRO ARENA - CURVOS VELOCIDAD</t>
  </si>
  <si>
    <t>Capacidad almacenamiento:
entre 0 - 7 m3 (inclusive)</t>
  </si>
  <si>
    <t>FILTRO ARENA - INFANTIL
FILTRO ARENA - RIO 1
FILTRO ARENA - RIO 2</t>
  </si>
  <si>
    <t>Capacidad almacenamiento:
 entre 8 - 20 m3 (inclusive)</t>
  </si>
  <si>
    <t>FILTRO ARENA - RECREATIVA</t>
  </si>
  <si>
    <t>Capacidad almacenamiento: 
entre 30 - 50 m3 (inclusive)</t>
  </si>
  <si>
    <t>ABASTO</t>
  </si>
  <si>
    <t>ABASTO - INFANTIL
ABASTO - FUENTE INTERACTIVA</t>
  </si>
  <si>
    <t>Entre 0 - 2 pulg.</t>
  </si>
  <si>
    <t>ABASTO - MAXIMA
ABASTO - CURVOS NEUMATICOS
ABASTO - FAMILIAR Y TRENZAS
ABASTO - CURVOS VELOCIDAD</t>
  </si>
  <si>
    <t>3 pulg.</t>
  </si>
  <si>
    <t>ABASTO - RECREATIVA
ABASTO - RIO 1
ABASTO - RIO 2</t>
  </si>
  <si>
    <t>4 pulg.</t>
  </si>
  <si>
    <t>TURBINA</t>
  </si>
  <si>
    <t>13M1
13M2</t>
  </si>
  <si>
    <t>75 HP</t>
  </si>
  <si>
    <t>COMPRESOR</t>
  </si>
  <si>
    <t>13COP
17COP
STAND.COP</t>
  </si>
  <si>
    <t>Entre 0 - 15 HP (Inclusive)
Entre 0 - 3 Pistones (Inclusive)</t>
  </si>
  <si>
    <t>VENTILADOR</t>
  </si>
  <si>
    <t>13VENT
13EXT</t>
  </si>
  <si>
    <t>4.8 HP</t>
  </si>
  <si>
    <t>SISTEMA DE DIRECCION DE AIRE TURBINA</t>
  </si>
  <si>
    <t>13DAT1
13DAT2</t>
  </si>
  <si>
    <t>2 Cilindros mindman 80 x 200 doble efecto
2 Valvulas neumatica 5/2 ingresos salidas 3/8 OD.
1 Unidad de mantenimiento  regulador y lubricador.
1 Caja de direccion de flujo de 40 x 30 x 60 cms.
2 Tapas compuertas de 32 x 38 cms.
Manguera de 12" de caucho.</t>
  </si>
  <si>
    <t>AIREADOR</t>
  </si>
  <si>
    <t>16AIR1
16AIR2
16AIR3
16AIR4
16AIR5
16AIR6</t>
  </si>
  <si>
    <t>Entre 0 - 10 HP</t>
  </si>
  <si>
    <t>BOMBA TORNILLO</t>
  </si>
  <si>
    <t>17BRL1
17BRL2</t>
  </si>
  <si>
    <t>15 HP</t>
  </si>
  <si>
    <t>17BEL1
17BEL2</t>
  </si>
  <si>
    <t>3 HP</t>
  </si>
  <si>
    <t>17BFP1
17BFP2</t>
  </si>
  <si>
    <t>1 HP</t>
  </si>
  <si>
    <t>MEZCLADOR</t>
  </si>
  <si>
    <t>17MEZ</t>
  </si>
  <si>
    <t>BOMBA DOSIFICADORA DE CAL</t>
  </si>
  <si>
    <t>17BDC</t>
  </si>
  <si>
    <t>1/2 HP</t>
  </si>
  <si>
    <t>AGITADOR DE MEZCLA CAL</t>
  </si>
  <si>
    <t>17AGI</t>
  </si>
  <si>
    <t>1/3 HP</t>
  </si>
  <si>
    <t>FILTRO PRENSA</t>
  </si>
  <si>
    <t>17FP</t>
  </si>
  <si>
    <t>Marca Perrin Serial 20385
27 Placas de 47 x 47 x 4.5 cms.
Con presostato para bombas de 0 a 10 bar</t>
  </si>
  <si>
    <t>TOTAL MANTENIMIENTO PREVENTIVO</t>
  </si>
  <si>
    <t>SUBTOTAL MANTENIMIENTO CORRECTIVO</t>
  </si>
  <si>
    <t>TOTAL MANTENIMIENTO</t>
  </si>
  <si>
    <t xml:space="preserve">BOMBAS INFANTIL </t>
  </si>
  <si>
    <t>Bomba 5M 1-5B1 	50 HP</t>
  </si>
  <si>
    <t xml:space="preserve">Suministro e instalacion de equipo de bombeo(según informe de gestion energetica)  con adecuacion de succion y descarga nuevas </t>
  </si>
  <si>
    <t xml:space="preserve">Sistema de bombeo </t>
  </si>
  <si>
    <t xml:space="preserve">
Bomba 	5M2-5B2	 60 HP</t>
  </si>
  <si>
    <t>BOMBAS Recreativa</t>
  </si>
  <si>
    <t>Bomba 6M1-6B1 75 HP          Bomba 6M1-6B1 75 HP</t>
  </si>
  <si>
    <t>Bomba RIO 1	7M-7B
Bomba	 RIO 2  8M-8B</t>
  </si>
  <si>
    <t xml:space="preserve">TOTAL  EQUIPOS </t>
  </si>
  <si>
    <t>Item</t>
  </si>
  <si>
    <t>Descripcion</t>
  </si>
  <si>
    <t>Sub descripcion</t>
  </si>
  <si>
    <t>Limpieza e inspeccion de los sistemas</t>
  </si>
  <si>
    <t>Inspeccion de red de tierra en los sistemas</t>
  </si>
  <si>
    <t>Resistencia electrica en la red de tierra física. Equipos de medicion con certificado de calibración vigente para ambos.</t>
  </si>
  <si>
    <t>Pruebas de continuidad en la red de tierra física. Equipos de medicion con certificado de calibración vigente para ambos. para ambos.</t>
  </si>
  <si>
    <t>Desbalance en el suministro electrico (Calidad de la energia)</t>
  </si>
  <si>
    <t>Desequilibrio de tension en sistemas. Equipos de medicion con certificado de calibración vigente para ambos.</t>
  </si>
  <si>
    <t>Desequilibrio de corriente en sistemas. Equipos de medicion con certificado de calibración vigente para ambos.</t>
  </si>
  <si>
    <t>Monitoreo de los parametros electricos.</t>
  </si>
  <si>
    <t>Calidad de la energía: Voltaje, corriente, potencia activa, potencia reactiva, armonicos. Equipos de medicion con certificado de calibración vigente para ambos.</t>
  </si>
  <si>
    <t>Pruebas de arranque en cada uno de los equipos</t>
  </si>
  <si>
    <t xml:space="preserve">Cheque de condiciones de operación, valor de la presion de trabajo </t>
  </si>
  <si>
    <t>Analisis por termografia</t>
  </si>
  <si>
    <t>Analisis del termograma. Equipos de medicion con certificado de calibración vigente para ambos.</t>
  </si>
  <si>
    <t>Revision e inspeccion de fugas en todo el sistema</t>
  </si>
  <si>
    <t xml:space="preserve">Revision y analisis de ajuste e interferencias mecanicas </t>
  </si>
  <si>
    <t xml:space="preserve">Revision de anclajes, cimentaciones  y soporteria de los equipo </t>
  </si>
  <si>
    <t>Lubricacion, engrase, revision y ajuste tornilleria de los sistemas (sin desarme)</t>
  </si>
  <si>
    <t>Chequeo de presion  y caudal de entrada y salida del sistema</t>
  </si>
  <si>
    <t>Monitoreo de la curva caudal vs adt del sistema: Medición de caudal volumétrico por ultrasonido no intrusivo,altura dinámica total con celda de presión diferencial con certificado de calibración vigente para ambos.</t>
  </si>
  <si>
    <t>Analisis de vibraciones</t>
  </si>
  <si>
    <t>Analisis de vibraciones: Medición de vibraciones  conjunto bomba motor que cumplan con la reglamentación ISO 10816-3 con certificado de calibración vigente para ambos.</t>
  </si>
  <si>
    <t>Analisis de alineacion por equipo de alineacion laser</t>
  </si>
  <si>
    <t>Verificacion con alineacion laser con el método 1: 9-12-3. El método del reloj, también conocido como 9-12-3, es el origen de todas las alineaciones de ejes. Equipos de medicion con certificado de calibración vigente para ambos.</t>
  </si>
  <si>
    <t>Analisis de balanceo mecanico del sistema</t>
  </si>
  <si>
    <t>Analisis de balanceo mecanico del sistema con la reglamentacion ISO 1940</t>
  </si>
  <si>
    <t>Analisis de aislamiento a los sistemas</t>
  </si>
  <si>
    <t>Analisis de resistencia de aislamiento con correccion de temperatura. Equipos de medicion con certificado de calibración vigente para ambos.</t>
  </si>
  <si>
    <t>Indice de polarizacion. Equipos de medicion con certificado de calibración vigente para ambos.</t>
  </si>
  <si>
    <t>Absorcion dielectrica. Equipos de medicion con certificado de calibración vigente para ambos.</t>
  </si>
  <si>
    <t>S</t>
  </si>
  <si>
    <t>Analisis de aceite dielectrico</t>
  </si>
  <si>
    <t xml:space="preserve">Informe de analisis de los equipo </t>
  </si>
  <si>
    <t xml:space="preserve">Informe estado o condición del equipo según los parametros descritos en el MANUAL DE OPTIMIZACIÓN DE SISTEMAS DE BOMBEO, eficicia de energetica industrial en colombia, del ministerio de minas y energia </t>
  </si>
  <si>
    <t>Cambios de empaquetadura de los sistemas</t>
  </si>
  <si>
    <t>Calibracion del sistema</t>
  </si>
  <si>
    <t>Cambio del kit de reparacion.</t>
  </si>
  <si>
    <t>X</t>
  </si>
  <si>
    <t>Y</t>
  </si>
  <si>
    <t>Z</t>
  </si>
  <si>
    <t>AA</t>
  </si>
  <si>
    <t>BB</t>
  </si>
  <si>
    <t>CC</t>
  </si>
  <si>
    <t>DD</t>
  </si>
  <si>
    <t>EE</t>
  </si>
  <si>
    <t>FF</t>
  </si>
  <si>
    <t>GG</t>
  </si>
  <si>
    <t>HH</t>
  </si>
  <si>
    <t>II</t>
  </si>
  <si>
    <t>JJ</t>
  </si>
  <si>
    <t>KK</t>
  </si>
  <si>
    <t>LL</t>
  </si>
  <si>
    <t>cuarto</t>
  </si>
  <si>
    <t>maquina</t>
  </si>
  <si>
    <t>codigo</t>
  </si>
  <si>
    <t>especificacion</t>
  </si>
  <si>
    <t>foto</t>
  </si>
  <si>
    <t>Máxima</t>
  </si>
  <si>
    <t>Gabinete</t>
  </si>
  <si>
    <t>1GB</t>
  </si>
  <si>
    <r>
      <t>(ancho x alto x profundidad)
79 x 80 x 23.
sin variador
Vol. Tablero 0.14 m</t>
    </r>
    <r>
      <rPr>
        <vertAlign val="superscript"/>
        <sz val="11"/>
        <color rgb="FF000000"/>
        <rFont val="Calibri"/>
        <family val="2"/>
      </rPr>
      <t>3</t>
    </r>
  </si>
  <si>
    <t>bomba</t>
  </si>
  <si>
    <t>1M1-1B1</t>
  </si>
  <si>
    <t>30 HP</t>
  </si>
  <si>
    <t>1M2-1B2</t>
  </si>
  <si>
    <t>20 HP</t>
  </si>
  <si>
    <t>1M3-1B3</t>
  </si>
  <si>
    <t>1M4-1B4</t>
  </si>
  <si>
    <t>reforzadora</t>
  </si>
  <si>
    <t>1MB</t>
  </si>
  <si>
    <t>2 HP</t>
  </si>
  <si>
    <t>achique</t>
  </si>
  <si>
    <t>1BA</t>
  </si>
  <si>
    <t>cloro</t>
  </si>
  <si>
    <t>1CLO</t>
  </si>
  <si>
    <t>soda</t>
  </si>
  <si>
    <t>1DOS</t>
  </si>
  <si>
    <t>filtro arena</t>
  </si>
  <si>
    <t>peso operación: 11000 kgr vacío: 1600 kgr
Diámetro: 1.22 m, long: 4.57 mts.
Capacidad almacenamiento: 5.62 m3</t>
  </si>
  <si>
    <t>abasto</t>
  </si>
  <si>
    <t>Curvos neumaticos</t>
  </si>
  <si>
    <t>gabinete</t>
  </si>
  <si>
    <t>2GB</t>
  </si>
  <si>
    <r>
      <t>(ancho x alto x profundidad)
160 x 190 x 45
con 3 variadores
Vol. Tablero 1.368 m</t>
    </r>
    <r>
      <rPr>
        <vertAlign val="superscript"/>
        <sz val="11"/>
        <color rgb="FF000000"/>
        <rFont val="Calibri"/>
        <family val="2"/>
      </rPr>
      <t>3</t>
    </r>
  </si>
  <si>
    <t>2M1-2B1</t>
  </si>
  <si>
    <t>2M2-2B2</t>
  </si>
  <si>
    <t>2M3-2B3</t>
  </si>
  <si>
    <t>2MB</t>
  </si>
  <si>
    <t>1.8 HP</t>
  </si>
  <si>
    <t>2BA</t>
  </si>
  <si>
    <t>2CLO</t>
  </si>
  <si>
    <t>2DOS</t>
  </si>
  <si>
    <t>peso operación: 4500 kgr vacío: 1000 kgr
Diámetro: 1.22 m, long: 1.83 mts.
Capacidad almacenamiento: 2.43 m3</t>
  </si>
  <si>
    <t>Familiar</t>
  </si>
  <si>
    <t>3GB</t>
  </si>
  <si>
    <t>(ancho x alto x profundidad)
160 x 190 x 45
con 2 variadores
Vol. Tablero 1.368 m3</t>
  </si>
  <si>
    <t>3M1-3B1</t>
  </si>
  <si>
    <t>3M2-3B2</t>
  </si>
  <si>
    <t>3M3-3B3</t>
  </si>
  <si>
    <t>3M4-3B4</t>
  </si>
  <si>
    <t>3MB</t>
  </si>
  <si>
    <t>3BA</t>
  </si>
  <si>
    <t>3CLO</t>
  </si>
  <si>
    <t>3DOS</t>
  </si>
  <si>
    <t>Curvos velocidad</t>
  </si>
  <si>
    <t>4GB</t>
  </si>
  <si>
    <t>(ancho x alto x profundidad)
160 x 190 x 45
con 1 variador
Vol. Tablero 1.368 m3</t>
  </si>
  <si>
    <t>4M1-4B1</t>
  </si>
  <si>
    <t>25 HP</t>
  </si>
  <si>
    <t>4M2-4B2</t>
  </si>
  <si>
    <t>4M3-4B3</t>
  </si>
  <si>
    <t>4M4-4B4</t>
  </si>
  <si>
    <t>4MB</t>
  </si>
  <si>
    <t>4BA</t>
  </si>
  <si>
    <t>4DOS</t>
  </si>
  <si>
    <t>peso operación: 6700 kgr vacío: 1200 kgr
Diámetro: 1.22 m, long: 2.74 mts.
Capacidad almacenamiento: 3.49 m3</t>
  </si>
  <si>
    <t>Infantil</t>
  </si>
  <si>
    <t>5GB</t>
  </si>
  <si>
    <t xml:space="preserve">(ancho x alto x profundidad)
90 x 190 x 40
con 2 variadores
Vol. Tablero 0.684 m3 </t>
  </si>
  <si>
    <t>5M1-5B1</t>
  </si>
  <si>
    <t>50 HP</t>
  </si>
  <si>
    <t>5M2-5B2</t>
  </si>
  <si>
    <t>60 HP</t>
  </si>
  <si>
    <t>5MB</t>
  </si>
  <si>
    <t>5BA</t>
  </si>
  <si>
    <t>5CLO</t>
  </si>
  <si>
    <t>5DOS</t>
  </si>
  <si>
    <t>peso operación: 19000 kgr vacío: 2500 kgr
Diámetro: 1.52 m, long: 5.49 mts.
Capacidad almacenamiento: 10.6 m3</t>
  </si>
  <si>
    <t>2 pulg.</t>
  </si>
  <si>
    <t>Recreativa</t>
  </si>
  <si>
    <t>6GB</t>
  </si>
  <si>
    <t>(ancho x alto x profundidad)
150 x 180 x 50
con 2 variadores 
Vol. Tablero 1.35 m3</t>
  </si>
  <si>
    <t>6M1-6B1</t>
  </si>
  <si>
    <t>6M2-6B2</t>
  </si>
  <si>
    <t>6MB1</t>
  </si>
  <si>
    <t>6MB2</t>
  </si>
  <si>
    <t>6MB3</t>
  </si>
  <si>
    <t>6BA</t>
  </si>
  <si>
    <t>6CLO1</t>
  </si>
  <si>
    <t xml:space="preserve">Clorador grundfos
eyector grundfos </t>
  </si>
  <si>
    <t>6CLO2</t>
  </si>
  <si>
    <t>6CLO3</t>
  </si>
  <si>
    <t>6DOS</t>
  </si>
  <si>
    <t>peso operación: 71000 kgr vacío: 7300 kgr
Diámetro: 2.44 m, long: 9.14 mts.
Capacidad almacenamiento: 45.1 m3</t>
  </si>
  <si>
    <t>Rio 1</t>
  </si>
  <si>
    <t>7GB</t>
  </si>
  <si>
    <t>(ancho x alto x profundidad)
100 x 165 x 40
con 1 variador. 
Vol. Tablero 0.66 m3</t>
  </si>
  <si>
    <t>7M-7B</t>
  </si>
  <si>
    <t>7MB</t>
  </si>
  <si>
    <t>7BA</t>
  </si>
  <si>
    <t>7CLO</t>
  </si>
  <si>
    <t>7DOS</t>
  </si>
  <si>
    <t>peso operación: 31000 kgr vacío: 3600 kgr
Diámetro: 1.83 m, long: 6.40 mts.
Capacidad almacenamiento: 17.8 m3</t>
  </si>
  <si>
    <t>Rio 2</t>
  </si>
  <si>
    <t>8GB</t>
  </si>
  <si>
    <t>(ancho x alto x profundidad)
100 x 165 x 40
con 1 variador 
Vol. Tablero 0.66 m3</t>
  </si>
  <si>
    <t>8M-8B</t>
  </si>
  <si>
    <t>8MB</t>
  </si>
  <si>
    <t>1.5 HP</t>
  </si>
  <si>
    <t>8BA</t>
  </si>
  <si>
    <t>8CLO</t>
  </si>
  <si>
    <t>8DOS</t>
  </si>
  <si>
    <t>Cascada piedra</t>
  </si>
  <si>
    <t>9GB</t>
  </si>
  <si>
    <t>(ancho x alto x profundidad)
44 x 44 x 20
plástica sin variador
Vol. Tablero .038 m3</t>
  </si>
  <si>
    <t>9M-9B</t>
  </si>
  <si>
    <t>Cascada vehicular</t>
  </si>
  <si>
    <t>10GB</t>
  </si>
  <si>
    <t>(ancho x alto x profundidad)
34 x 44 x 24
plástica sin variador
Vol. Tablero .03 m3</t>
  </si>
  <si>
    <t>10BA</t>
  </si>
  <si>
    <t>Torre 1</t>
  </si>
  <si>
    <t>11GB</t>
  </si>
  <si>
    <t>(ancho x alto x profundidad)
80 x 144 x 40
Con 1 variador
Vol. Tablero .46 m3</t>
  </si>
  <si>
    <t>11BA</t>
  </si>
  <si>
    <t>90 HP</t>
  </si>
  <si>
    <t>Torre 2</t>
  </si>
  <si>
    <t>12GB</t>
  </si>
  <si>
    <t>12BA</t>
  </si>
  <si>
    <t>Olas</t>
  </si>
  <si>
    <t>13GB</t>
  </si>
  <si>
    <t>(ancho x alto x profundidad)
100 x 168 x 40
con 2 variadores y 1 arrancador suave
Vol. Tablero 0.672 m3</t>
  </si>
  <si>
    <t>13M1</t>
  </si>
  <si>
    <t>13M2</t>
  </si>
  <si>
    <t>13COP</t>
  </si>
  <si>
    <t>12 HP
2 Pistones</t>
  </si>
  <si>
    <t>13VENT</t>
  </si>
  <si>
    <t>EXTRACTOR</t>
  </si>
  <si>
    <t>13EXT</t>
  </si>
  <si>
    <t>13DAT1</t>
  </si>
  <si>
    <t>13DAT2</t>
  </si>
  <si>
    <t>Fuente interactiva</t>
  </si>
  <si>
    <t>14GB</t>
  </si>
  <si>
    <r>
      <t xml:space="preserve">(ancho x alto x profundidad)
</t>
    </r>
    <r>
      <rPr>
        <sz val="11"/>
        <rFont val="Calibri"/>
        <family val="2"/>
      </rPr>
      <t>100 x 210 x 49</t>
    </r>
    <r>
      <rPr>
        <sz val="11"/>
        <color rgb="FFFF0000"/>
        <rFont val="Calibri"/>
        <family val="2"/>
      </rPr>
      <t xml:space="preserve">
</t>
    </r>
    <r>
      <rPr>
        <sz val="11"/>
        <rFont val="Calibri"/>
        <family val="2"/>
      </rPr>
      <t>con 3 variadores
Vol. Tablero 1.029 m3</t>
    </r>
  </si>
  <si>
    <t>14M1-14B1</t>
  </si>
  <si>
    <t>14M2-14B2</t>
  </si>
  <si>
    <t>14M3-14B3</t>
  </si>
  <si>
    <t>14M4-14B4</t>
  </si>
  <si>
    <t>14M5-14B5</t>
  </si>
  <si>
    <r>
      <t>36 Ft</t>
    </r>
    <r>
      <rPr>
        <vertAlign val="superscript"/>
        <sz val="11"/>
        <color rgb="FF000000"/>
        <rFont val="Calibri"/>
        <family val="2"/>
      </rPr>
      <t>3</t>
    </r>
  </si>
  <si>
    <t>1 pulg.</t>
  </si>
  <si>
    <t>PTAR - Seccion aguas lluvias</t>
  </si>
  <si>
    <r>
      <t xml:space="preserve">(ancho x alto x profundidad)
</t>
    </r>
    <r>
      <rPr>
        <sz val="11"/>
        <rFont val="Calibri"/>
        <family val="2"/>
      </rPr>
      <t>343 x 232 x 51</t>
    </r>
    <r>
      <rPr>
        <sz val="11"/>
        <color rgb="FFFF0000"/>
        <rFont val="Calibri"/>
        <family val="2"/>
      </rPr>
      <t xml:space="preserve">
</t>
    </r>
    <r>
      <rPr>
        <sz val="11"/>
        <rFont val="Calibri"/>
        <family val="2"/>
      </rPr>
      <t>sin variadores</t>
    </r>
    <r>
      <rPr>
        <sz val="11"/>
        <color rgb="FFFF0000"/>
        <rFont val="Calibri"/>
        <family val="2"/>
      </rPr>
      <t xml:space="preserve">
</t>
    </r>
    <r>
      <rPr>
        <sz val="11"/>
        <rFont val="Calibri"/>
        <family val="2"/>
      </rPr>
      <t>Vol. Tablero 4.05 m3</t>
    </r>
  </si>
  <si>
    <t>15B1</t>
  </si>
  <si>
    <t>15B2</t>
  </si>
  <si>
    <t>15B3</t>
  </si>
  <si>
    <t>15B4</t>
  </si>
  <si>
    <t>PTAR - Seccion aguas residuales</t>
  </si>
  <si>
    <r>
      <t xml:space="preserve">Tablero de indicadores en el 2do piso
(ancho x alto x profundidad)
</t>
    </r>
    <r>
      <rPr>
        <sz val="11"/>
        <rFont val="Calibri"/>
        <family val="2"/>
      </rPr>
      <t>130 x 114 x 25
Vol. Tablero 0.37 m3</t>
    </r>
  </si>
  <si>
    <t>16B1</t>
  </si>
  <si>
    <t>10 HP</t>
  </si>
  <si>
    <t>16B2</t>
  </si>
  <si>
    <t>16B3</t>
  </si>
  <si>
    <t>16B4</t>
  </si>
  <si>
    <t>16AIR1</t>
  </si>
  <si>
    <t>7.5 HP</t>
  </si>
  <si>
    <t>16AIR2</t>
  </si>
  <si>
    <t>16AIR3</t>
  </si>
  <si>
    <t>16AIR4</t>
  </si>
  <si>
    <t>16AIR5</t>
  </si>
  <si>
    <t>16AIR6</t>
  </si>
  <si>
    <t>PTAR - Seccion tratamiento de lodos.</t>
  </si>
  <si>
    <t>17GB</t>
  </si>
  <si>
    <r>
      <t xml:space="preserve">Tablero primer piso
(ancho x alto x profundidad)
</t>
    </r>
    <r>
      <rPr>
        <sz val="11"/>
        <rFont val="Calibri"/>
        <family val="2"/>
      </rPr>
      <t>74 x 213 x 25
sin variadores
Vol. Tablero 0.39 m3</t>
    </r>
  </si>
  <si>
    <t>bomba tornillo</t>
  </si>
  <si>
    <t>17BRL1</t>
  </si>
  <si>
    <t>17BRL2</t>
  </si>
  <si>
    <t>17BEL1</t>
  </si>
  <si>
    <t>17BEL2</t>
  </si>
  <si>
    <t>17BFP1</t>
  </si>
  <si>
    <t>17BFP2</t>
  </si>
  <si>
    <t>mezclador</t>
  </si>
  <si>
    <t>COMPRESOR FILTROPRENSA</t>
  </si>
  <si>
    <t>17COP</t>
  </si>
  <si>
    <t>7,5 HP
3 PISTONES</t>
  </si>
  <si>
    <t xml:space="preserve">ANTES DE IVA </t>
  </si>
  <si>
    <t xml:space="preserve">IVA </t>
  </si>
  <si>
    <t>IVA INCLUIDO</t>
  </si>
  <si>
    <t>SUBTOTAL ANTES DE IVA (Frecuencia X Equipos)</t>
  </si>
  <si>
    <t xml:space="preserve"> COSTO MANTENIMIENTO PREVENTIVO - COMPONENTE 1</t>
  </si>
  <si>
    <t>COSTO MANTENIMIENTO CORRECTIVO ( VALOR INMODIFICABLE Y REEMBOLSABLE) - COMPONENTE 2</t>
  </si>
  <si>
    <t>SUMINISTRO E INSTALACIÓN DE EQUIPOS - COMPONENTE 3</t>
  </si>
  <si>
    <t>BOMBAS RIO</t>
  </si>
  <si>
    <t>LICITACIÓN PUBLICA – LP 009 de 2025</t>
  </si>
  <si>
    <t>FIRMA AUTORIZADA</t>
  </si>
  <si>
    <t>Nombre:</t>
  </si>
  <si>
    <t>Cargo:</t>
  </si>
  <si>
    <t>Documento de Identidad:</t>
  </si>
  <si>
    <t>TOTAL DETALLE DE OFERTA</t>
  </si>
  <si>
    <t>Notas de apoyo</t>
  </si>
  <si>
    <t>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</si>
  <si>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t>La Interventoría y/o Supervisión para la vigilancia de la Obra deberá revisar , los dineros que con recursos públicos ordena pagar, y por ello, no pueden existir ítems sin justificación alguna, por lo que la Interventoría deberá revisar acorde con lo mencionado, los dineros que ordena pagar, esto incluye el control directo y la verificación de soportes de la ejecución de cada uno de los ítems correspondientes a los Costos Directos, así como revisión de todos los gastos, apropiaciones, contribuciones, aportes, y demás pagos y gastos relacionados en los Gastos de Administración propuestos de tal forma que se compruebe su cumplimiento y valor real; y así sujetar los pagos de las Actas de pago y la Liquidación del Contrato a los ítems del Costo Directo y componentes de la Administración que realmente se ejecuten y por su valor respectivo; en caso que exista variaciones de los valores revisados con respecto del valor propuesto en un menor valor al de la propuesta, se efectuaran los ajustes respectivos para establecer el efectivo valor a pagar. En todo caso, lo ejecutado no podrá superar el valor de la propuesta económica. Lo anterior en cumplimiento a orientaciones de la Contraloría General y Consejo de Estado derivados del artículo 83 de la Ley 1474 de 2011</t>
  </si>
  <si>
    <r>
      <t xml:space="preserve">La Entidad podrá realizar las correcciones aritméticas a las que haya lugar, entendiendo por esto la corrección de una operación matemática por error de cálculo numérico en que se incurre al elaborar el detalle de la oferta. El y valor presentado en este Formulario, deberá corresponder al </t>
    </r>
    <r>
      <rPr>
        <b/>
        <i/>
        <sz val="12"/>
        <color theme="1"/>
        <rFont val="Arial"/>
        <family val="2"/>
      </rPr>
      <t xml:space="preserve">presentado en la Oferta Económica ,  base para la suscripción del Contrato. </t>
    </r>
  </si>
  <si>
    <r>
      <t xml:space="preserve">DETALLE DE OFERTA - FORMULARIO # 12 </t>
    </r>
    <r>
      <rPr>
        <b/>
        <sz val="10"/>
        <color rgb="FFFF0000"/>
        <rFont val="Arial"/>
        <family val="2"/>
      </rPr>
      <t>(PROPONENTE ADJUDICATARIO)</t>
    </r>
  </si>
  <si>
    <t>VALOR OFERTADO UNITARIO ANTES DE IVA</t>
  </si>
  <si>
    <t>VALOR OFERTADO TOTAL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</si>
</sst>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 _€_-;\-* #,##0.00\ _€_-;_-* &quot;-&quot;??\ _€_-;_-@_-"/>
    <numFmt numFmtId="165" formatCode="0.0"/>
    <numFmt numFmtId="166" formatCode="_-* #,##0\ _€_-;\-* #,##0\ _€_-;_-* &quot;-&quot;??\ _€_-;_-@_-"/>
    <numFmt numFmtId="167" formatCode="&quot;$&quot;\ #,##0.0"/>
    <numFmt numFmtId="168" formatCode="_-&quot;$&quot;* #,##0.00_-;\-&quot;$&quot;* #,##0.00_-;_-&quot;$&quot;* &quot;-&quot;??_-;_-@_-"/>
  </numFmts>
  <fonts count="30" x14ac:knownFonts="1">
    <font>
      <sz val="11"/>
      <color rgb="FF000000"/>
      <name val="Calibri"/>
      <family val="2"/>
    </font>
    <font>
      <sz val="11"/>
      <color theme="1"/>
      <name val="Calibri"/>
      <family val="2"/>
      <scheme val="minor"/>
    </font>
    <font>
      <sz val="11"/>
      <color theme="1"/>
      <name val="Calibri"/>
      <family val="2"/>
      <scheme val="minor"/>
    </font>
    <font>
      <sz val="11"/>
      <color rgb="FF000000"/>
      <name val="Calibri"/>
      <family val="2"/>
    </font>
    <font>
      <vertAlign val="superscript"/>
      <sz val="11"/>
      <color rgb="FF000000"/>
      <name val="Calibri"/>
      <family val="2"/>
    </font>
    <font>
      <sz val="14"/>
      <color rgb="FF000000"/>
      <name val="Calibri"/>
      <family val="2"/>
    </font>
    <font>
      <sz val="11"/>
      <color rgb="FFFF0000"/>
      <name val="Calibri"/>
      <family val="2"/>
    </font>
    <font>
      <sz val="11"/>
      <name val="Calibri"/>
      <family val="2"/>
    </font>
    <font>
      <sz val="11"/>
      <color rgb="FF000000"/>
      <name val="Calibri"/>
      <family val="2"/>
    </font>
    <font>
      <sz val="18"/>
      <color rgb="FF000000"/>
      <name val="Calibri"/>
      <family val="2"/>
    </font>
    <font>
      <sz val="10"/>
      <color rgb="FF000000"/>
      <name val="Calibri"/>
      <family val="2"/>
      <scheme val="minor"/>
    </font>
    <font>
      <b/>
      <sz val="10"/>
      <name val="Arial"/>
      <family val="2"/>
    </font>
    <font>
      <sz val="10"/>
      <name val="Arial"/>
      <family val="2"/>
    </font>
    <font>
      <b/>
      <sz val="10"/>
      <color rgb="FFFF0000"/>
      <name val="Arial"/>
      <family val="2"/>
    </font>
    <font>
      <b/>
      <sz val="18"/>
      <color rgb="FF000000"/>
      <name val="Calibri"/>
      <family val="2"/>
    </font>
    <font>
      <sz val="10"/>
      <name val="Calibri"/>
      <family val="2"/>
      <scheme val="minor"/>
    </font>
    <font>
      <b/>
      <sz val="11"/>
      <color rgb="FF000000"/>
      <name val="Calibri"/>
      <family val="2"/>
    </font>
    <font>
      <b/>
      <sz val="14"/>
      <color rgb="FF000000"/>
      <name val="Calibri"/>
      <family val="2"/>
    </font>
    <font>
      <b/>
      <sz val="18"/>
      <color rgb="FFFF0000"/>
      <name val="Calibri"/>
      <family val="2"/>
    </font>
    <font>
      <sz val="18"/>
      <color rgb="FFFF0000"/>
      <name val="Calibri"/>
      <family val="2"/>
    </font>
    <font>
      <b/>
      <sz val="16"/>
      <color rgb="FF000000"/>
      <name val="Calibri"/>
      <family val="2"/>
    </font>
    <font>
      <sz val="10"/>
      <color theme="1"/>
      <name val="Calibri"/>
      <family val="2"/>
      <scheme val="minor"/>
    </font>
    <font>
      <sz val="12"/>
      <color theme="1"/>
      <name val="Arial"/>
      <family val="2"/>
    </font>
    <font>
      <b/>
      <sz val="12"/>
      <color theme="1"/>
      <name val="Arial"/>
      <family val="2"/>
    </font>
    <font>
      <sz val="12"/>
      <color rgb="FF000000"/>
      <name val="Calibri"/>
      <family val="2"/>
    </font>
    <font>
      <sz val="12"/>
      <name val="Calibri"/>
      <family val="2"/>
      <scheme val="minor"/>
    </font>
    <font>
      <sz val="12"/>
      <color theme="1"/>
      <name val="Calibri"/>
      <family val="2"/>
      <scheme val="minor"/>
    </font>
    <font>
      <b/>
      <i/>
      <sz val="12"/>
      <color theme="1"/>
      <name val="Arial"/>
      <family val="2"/>
    </font>
    <font>
      <sz val="12"/>
      <name val="Arial"/>
      <family val="2"/>
    </font>
    <font>
      <sz val="12"/>
      <color theme="0"/>
      <name val="Arial"/>
      <family val="2"/>
    </font>
  </fonts>
  <fills count="6">
    <fill>
      <patternFill patternType="none"/>
    </fill>
    <fill>
      <patternFill patternType="gray125"/>
    </fill>
    <fill>
      <patternFill patternType="solid">
        <fgColor rgb="FFFFFF00"/>
        <bgColor rgb="FF000000"/>
      </patternFill>
    </fill>
    <fill>
      <patternFill patternType="solid">
        <fgColor theme="0"/>
        <bgColor indexed="64"/>
      </patternFill>
    </fill>
    <fill>
      <patternFill patternType="solid">
        <fgColor theme="6" tint="0.39997558519241921"/>
        <bgColor indexed="64"/>
      </patternFill>
    </fill>
    <fill>
      <patternFill patternType="solid">
        <fgColor theme="4" tint="0.59999389629810485"/>
        <bgColor indexed="64"/>
      </patternFill>
    </fill>
  </fills>
  <borders count="11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rgb="FF000000"/>
      </right>
      <top style="thin">
        <color rgb="FF000000"/>
      </top>
      <bottom/>
      <diagonal/>
    </border>
    <border>
      <left/>
      <right style="thin">
        <color rgb="FF000000"/>
      </right>
      <top/>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000000"/>
      </left>
      <right/>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thin">
        <color rgb="FF000000"/>
      </left>
      <right/>
      <top style="medium">
        <color indexed="64"/>
      </top>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medium">
        <color indexed="64"/>
      </top>
      <bottom/>
      <diagonal/>
    </border>
    <border>
      <left/>
      <right style="thin">
        <color rgb="FF000000"/>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rgb="FF000000"/>
      </left>
      <right/>
      <top style="medium">
        <color indexed="64"/>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right style="medium">
        <color indexed="64"/>
      </right>
      <top/>
      <bottom style="medium">
        <color indexed="64"/>
      </bottom>
      <diagonal/>
    </border>
    <border>
      <left/>
      <right style="thin">
        <color rgb="FF000000"/>
      </right>
      <top/>
      <bottom style="thin">
        <color rgb="FF000000"/>
      </bottom>
      <diagonal/>
    </border>
    <border>
      <left style="double">
        <color indexed="64"/>
      </left>
      <right/>
      <top/>
      <bottom/>
      <diagonal/>
    </border>
    <border>
      <left style="thin">
        <color indexed="64"/>
      </left>
      <right/>
      <top/>
      <bottom style="thin">
        <color indexed="64"/>
      </bottom>
      <diagonal/>
    </border>
    <border>
      <left style="double">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double">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rgb="FF000000"/>
      </right>
      <top style="medium">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top/>
      <bottom style="thin">
        <color indexed="64"/>
      </bottom>
      <diagonal/>
    </border>
    <border>
      <left style="thin">
        <color rgb="FF000000"/>
      </left>
      <right style="thin">
        <color rgb="FF000000"/>
      </right>
      <top style="thin">
        <color rgb="FF000000"/>
      </top>
      <bottom style="thin">
        <color indexed="64"/>
      </bottom>
      <diagonal/>
    </border>
    <border>
      <left/>
      <right style="thin">
        <color indexed="64"/>
      </right>
      <top/>
      <bottom style="thin">
        <color indexed="64"/>
      </bottom>
      <diagonal/>
    </border>
    <border>
      <left style="thin">
        <color indexed="64"/>
      </left>
      <right style="thin">
        <color rgb="FF000000"/>
      </right>
      <top style="medium">
        <color indexed="64"/>
      </top>
      <bottom/>
      <diagonal/>
    </border>
    <border>
      <left style="thin">
        <color rgb="FF000000"/>
      </left>
      <right style="thin">
        <color indexed="64"/>
      </right>
      <top style="medium">
        <color indexed="64"/>
      </top>
      <bottom style="thin">
        <color rgb="FF000000"/>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bottom style="thin">
        <color indexed="64"/>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bottom style="medium">
        <color indexed="64"/>
      </bottom>
      <diagonal/>
    </border>
    <border>
      <left style="thin">
        <color indexed="64"/>
      </left>
      <right style="thin">
        <color rgb="FF000000"/>
      </right>
      <top style="thin">
        <color indexed="64"/>
      </top>
      <bottom style="thin">
        <color rgb="FF000000"/>
      </bottom>
      <diagonal/>
    </border>
    <border>
      <left style="thin">
        <color indexed="64"/>
      </left>
      <right style="thin">
        <color rgb="FF000000"/>
      </right>
      <top style="thin">
        <color rgb="FF000000"/>
      </top>
      <bottom style="medium">
        <color indexed="64"/>
      </bottom>
      <diagonal/>
    </border>
    <border>
      <left style="thin">
        <color rgb="FF000000"/>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style="thin">
        <color indexed="64"/>
      </left>
      <right style="thin">
        <color rgb="FF000000"/>
      </right>
      <top style="thin">
        <color indexed="64"/>
      </top>
      <bottom/>
      <diagonal/>
    </border>
    <border>
      <left style="thin">
        <color rgb="FF000000"/>
      </left>
      <right/>
      <top style="thin">
        <color indexed="64"/>
      </top>
      <bottom/>
      <diagonal/>
    </border>
    <border>
      <left style="thin">
        <color indexed="64"/>
      </left>
      <right style="thin">
        <color rgb="FF000000"/>
      </right>
      <top/>
      <bottom style="medium">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top style="medium">
        <color indexed="64"/>
      </top>
      <bottom style="thin">
        <color indexed="64"/>
      </bottom>
      <diagonal/>
    </border>
    <border>
      <left/>
      <right style="thin">
        <color rgb="FF000000"/>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medium">
        <color indexed="64"/>
      </bottom>
      <diagonal/>
    </border>
    <border>
      <left/>
      <right style="thin">
        <color rgb="FF000000"/>
      </right>
      <top style="thin">
        <color indexed="64"/>
      </top>
      <bottom style="medium">
        <color indexed="64"/>
      </bottom>
      <diagonal/>
    </border>
    <border>
      <left style="thin">
        <color rgb="FF000000"/>
      </left>
      <right style="thin">
        <color rgb="FF000000"/>
      </right>
      <top style="thin">
        <color indexed="64"/>
      </top>
      <bottom style="medium">
        <color indexed="64"/>
      </bottom>
      <diagonal/>
    </border>
    <border>
      <left style="thin">
        <color rgb="FF000000"/>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style="medium">
        <color indexed="64"/>
      </left>
      <right style="thin">
        <color rgb="FF000000"/>
      </right>
      <top style="thin">
        <color rgb="FF000000"/>
      </top>
      <bottom style="thin">
        <color rgb="FF000000"/>
      </bottom>
      <diagonal/>
    </border>
    <border>
      <left/>
      <right style="double">
        <color indexed="64"/>
      </right>
      <top style="medium">
        <color indexed="64"/>
      </top>
      <bottom style="medium">
        <color indexed="64"/>
      </bottom>
      <diagonal/>
    </border>
    <border>
      <left/>
      <right/>
      <top/>
      <bottom style="thin">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indexed="64"/>
      </top>
      <bottom style="thin">
        <color theme="0" tint="-0.14996795556505021"/>
      </bottom>
      <diagonal/>
    </border>
  </borders>
  <cellStyleXfs count="9">
    <xf numFmtId="0" fontId="0" fillId="0" borderId="0"/>
    <xf numFmtId="0" fontId="8" fillId="0" borderId="0"/>
    <xf numFmtId="164" fontId="3" fillId="0" borderId="0" applyFont="0" applyFill="0" applyBorder="0" applyAlignment="0" applyProtection="0"/>
    <xf numFmtId="0" fontId="2" fillId="0" borderId="0"/>
    <xf numFmtId="0" fontId="12" fillId="0" borderId="0"/>
    <xf numFmtId="168" fontId="12" fillId="0" borderId="0" applyFont="0" applyFill="0" applyBorder="0" applyAlignment="0" applyProtection="0"/>
    <xf numFmtId="0" fontId="1" fillId="0" borderId="0"/>
    <xf numFmtId="164" fontId="1" fillId="0" borderId="0" applyFont="0" applyFill="0" applyBorder="0" applyAlignment="0" applyProtection="0"/>
    <xf numFmtId="0" fontId="1" fillId="0" borderId="0"/>
  </cellStyleXfs>
  <cellXfs count="315">
    <xf numFmtId="0" fontId="0" fillId="0" borderId="0" xfId="0"/>
    <xf numFmtId="0" fontId="0" fillId="0" borderId="0" xfId="0" applyAlignment="1">
      <alignment horizontal="center" vertical="center" wrapText="1"/>
    </xf>
    <xf numFmtId="0" fontId="0" fillId="0" borderId="0" xfId="0" applyAlignment="1">
      <alignment horizontal="justify" vertical="center"/>
    </xf>
    <xf numFmtId="0" fontId="0" fillId="0" borderId="0" xfId="0" applyAlignment="1">
      <alignment wrapText="1"/>
    </xf>
    <xf numFmtId="0" fontId="0" fillId="0" borderId="0" xfId="0" applyAlignment="1">
      <alignment horizontal="center" vertical="center"/>
    </xf>
    <xf numFmtId="0" fontId="0" fillId="0" borderId="5" xfId="0" applyBorder="1" applyAlignment="1">
      <alignment wrapText="1"/>
    </xf>
    <xf numFmtId="0" fontId="0" fillId="0" borderId="1" xfId="0" applyBorder="1" applyAlignment="1">
      <alignment horizont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0" fontId="0" fillId="0" borderId="26" xfId="0" applyBorder="1" applyAlignment="1">
      <alignment horizontal="center" vertical="center"/>
    </xf>
    <xf numFmtId="0" fontId="8" fillId="0" borderId="5" xfId="1" applyBorder="1"/>
    <xf numFmtId="0" fontId="8" fillId="0" borderId="0" xfId="1"/>
    <xf numFmtId="0" fontId="8" fillId="0" borderId="5" xfId="1" applyBorder="1" applyAlignment="1">
      <alignment horizontal="justify" vertical="center"/>
    </xf>
    <xf numFmtId="0" fontId="8" fillId="0" borderId="5" xfId="1" applyBorder="1" applyAlignment="1">
      <alignment vertical="center"/>
    </xf>
    <xf numFmtId="0" fontId="3" fillId="0" borderId="5" xfId="0" applyFont="1" applyBorder="1" applyAlignment="1">
      <alignment vertical="center" wrapText="1"/>
    </xf>
    <xf numFmtId="0" fontId="0" fillId="0" borderId="5" xfId="0" applyBorder="1" applyAlignment="1">
      <alignment vertical="center" wrapText="1"/>
    </xf>
    <xf numFmtId="0" fontId="5" fillId="0" borderId="5" xfId="0" applyFont="1" applyBorder="1" applyAlignment="1">
      <alignment horizontal="left" vertical="center" wrapText="1"/>
    </xf>
    <xf numFmtId="0" fontId="0" fillId="0" borderId="5" xfId="0" applyBorder="1" applyAlignment="1">
      <alignment horizontal="left" vertical="center" wrapText="1"/>
    </xf>
    <xf numFmtId="0" fontId="3" fillId="0" borderId="5" xfId="0" applyFont="1" applyBorder="1" applyAlignment="1">
      <alignment horizontal="left" vertical="center" wrapText="1"/>
    </xf>
    <xf numFmtId="0" fontId="7" fillId="0" borderId="5" xfId="0" applyFont="1" applyBorder="1" applyAlignment="1">
      <alignment vertical="center" wrapText="1"/>
    </xf>
    <xf numFmtId="0" fontId="0" fillId="3" borderId="5" xfId="0" applyFill="1" applyBorder="1" applyAlignment="1">
      <alignment vertical="center" wrapText="1"/>
    </xf>
    <xf numFmtId="0" fontId="9" fillId="4" borderId="0" xfId="0" applyFont="1" applyFill="1"/>
    <xf numFmtId="166" fontId="10" fillId="0" borderId="43" xfId="0" applyNumberFormat="1" applyFont="1" applyBorder="1" applyAlignment="1">
      <alignment horizontal="center" vertical="center"/>
    </xf>
    <xf numFmtId="166" fontId="10" fillId="0" borderId="49" xfId="0" applyNumberFormat="1" applyFont="1" applyBorder="1" applyAlignment="1">
      <alignment horizontal="center" vertical="center"/>
    </xf>
    <xf numFmtId="166" fontId="10" fillId="0" borderId="50" xfId="0" applyNumberFormat="1" applyFont="1" applyBorder="1" applyAlignment="1">
      <alignment horizontal="center" vertical="center"/>
    </xf>
    <xf numFmtId="166" fontId="10" fillId="0" borderId="48" xfId="0" applyNumberFormat="1" applyFont="1" applyBorder="1" applyAlignment="1">
      <alignment horizontal="center" vertical="center"/>
    </xf>
    <xf numFmtId="0" fontId="3" fillId="0" borderId="5" xfId="0" applyFont="1" applyBorder="1" applyAlignment="1">
      <alignment horizontal="center" vertical="center" wrapText="1"/>
    </xf>
    <xf numFmtId="0" fontId="0" fillId="0" borderId="5" xfId="0" applyBorder="1" applyAlignment="1">
      <alignment horizontal="center" vertical="center" wrapText="1"/>
    </xf>
    <xf numFmtId="0" fontId="0" fillId="0" borderId="44" xfId="0" applyBorder="1" applyAlignment="1">
      <alignment horizontal="center" vertical="center"/>
    </xf>
    <xf numFmtId="0" fontId="0" fillId="0" borderId="11" xfId="0" applyBorder="1" applyAlignment="1">
      <alignment horizontal="center" vertical="center"/>
    </xf>
    <xf numFmtId="0" fontId="0" fillId="0" borderId="25"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5" xfId="1" applyFont="1" applyBorder="1" applyAlignment="1">
      <alignment wrapText="1"/>
    </xf>
    <xf numFmtId="0" fontId="8" fillId="0" borderId="5" xfId="1" applyBorder="1" applyAlignment="1">
      <alignment wrapText="1"/>
    </xf>
    <xf numFmtId="0" fontId="8" fillId="0" borderId="5" xfId="1" applyBorder="1" applyAlignment="1">
      <alignment vertical="top"/>
    </xf>
    <xf numFmtId="0" fontId="0" fillId="0" borderId="5" xfId="1" applyFont="1" applyBorder="1" applyAlignment="1">
      <alignment vertical="top"/>
    </xf>
    <xf numFmtId="0" fontId="8" fillId="0" borderId="5" xfId="1" applyBorder="1" applyAlignment="1">
      <alignment horizontal="justify" vertical="top"/>
    </xf>
    <xf numFmtId="0" fontId="0" fillId="0" borderId="0" xfId="1" applyFont="1"/>
    <xf numFmtId="0" fontId="10" fillId="0" borderId="45" xfId="0" applyFont="1" applyBorder="1" applyAlignment="1">
      <alignment horizontal="center" vertical="center"/>
    </xf>
    <xf numFmtId="166" fontId="9" fillId="4" borderId="55" xfId="0" applyNumberFormat="1" applyFont="1" applyFill="1" applyBorder="1"/>
    <xf numFmtId="0" fontId="0" fillId="0" borderId="10" xfId="0" applyBorder="1" applyAlignment="1">
      <alignment horizontal="center" vertical="center"/>
    </xf>
    <xf numFmtId="0" fontId="0" fillId="0" borderId="52" xfId="0" applyBorder="1" applyAlignment="1">
      <alignment horizontal="centerContinuous" vertical="center"/>
    </xf>
    <xf numFmtId="0" fontId="9" fillId="0" borderId="45" xfId="0" applyFont="1" applyBorder="1" applyAlignment="1">
      <alignment horizontal="center" vertical="center"/>
    </xf>
    <xf numFmtId="0" fontId="9" fillId="0" borderId="46" xfId="0" applyFont="1" applyBorder="1" applyAlignment="1">
      <alignment horizontal="center" vertical="center"/>
    </xf>
    <xf numFmtId="0" fontId="9" fillId="4" borderId="57" xfId="0" applyFont="1" applyFill="1" applyBorder="1"/>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21" xfId="0" applyBorder="1" applyAlignment="1">
      <alignment vertical="center" wrapText="1"/>
    </xf>
    <xf numFmtId="0" fontId="0" fillId="0" borderId="1" xfId="0" applyBorder="1" applyAlignment="1">
      <alignment vertical="center" wrapText="1"/>
    </xf>
    <xf numFmtId="0" fontId="0" fillId="0" borderId="27" xfId="0" applyBorder="1" applyAlignment="1">
      <alignment vertical="center" wrapText="1"/>
    </xf>
    <xf numFmtId="0" fontId="0" fillId="0" borderId="18" xfId="0" applyBorder="1" applyAlignment="1">
      <alignment vertical="center" wrapText="1"/>
    </xf>
    <xf numFmtId="0" fontId="0" fillId="0" borderId="2" xfId="0" applyBorder="1" applyAlignment="1">
      <alignment vertical="center" wrapText="1"/>
    </xf>
    <xf numFmtId="0" fontId="0" fillId="0" borderId="24"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11" xfId="0" applyBorder="1" applyAlignment="1">
      <alignment vertical="center" wrapText="1"/>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vertical="center"/>
    </xf>
    <xf numFmtId="0" fontId="0" fillId="0" borderId="3" xfId="0" applyBorder="1" applyAlignment="1">
      <alignment horizontal="center" vertical="center"/>
    </xf>
    <xf numFmtId="166" fontId="10" fillId="3" borderId="5" xfId="2" applyNumberFormat="1" applyFont="1" applyFill="1" applyBorder="1" applyAlignment="1">
      <alignment horizontal="center" vertical="center"/>
    </xf>
    <xf numFmtId="166" fontId="10" fillId="3" borderId="10" xfId="2" applyNumberFormat="1" applyFont="1" applyFill="1" applyBorder="1" applyAlignment="1">
      <alignment horizontal="center" vertical="center"/>
    </xf>
    <xf numFmtId="0" fontId="0" fillId="0" borderId="45" xfId="0" applyBorder="1" applyAlignment="1">
      <alignment horizontal="centerContinuous" vertical="center"/>
    </xf>
    <xf numFmtId="0" fontId="0" fillId="0" borderId="46" xfId="0" applyBorder="1" applyAlignment="1">
      <alignment horizontal="centerContinuous" vertical="center"/>
    </xf>
    <xf numFmtId="0" fontId="9" fillId="4" borderId="46" xfId="0" applyFont="1" applyFill="1" applyBorder="1" applyAlignment="1">
      <alignment horizontal="centerContinuous" vertical="center"/>
    </xf>
    <xf numFmtId="0" fontId="9" fillId="4" borderId="46" xfId="0" applyFont="1" applyFill="1" applyBorder="1" applyAlignment="1">
      <alignment horizontal="centerContinuous"/>
    </xf>
    <xf numFmtId="166" fontId="10" fillId="3" borderId="26" xfId="2" applyNumberFormat="1" applyFont="1" applyFill="1" applyBorder="1" applyAlignment="1">
      <alignment horizontal="center" vertical="center"/>
    </xf>
    <xf numFmtId="166" fontId="9" fillId="4" borderId="63" xfId="0" applyNumberFormat="1" applyFont="1" applyFill="1" applyBorder="1"/>
    <xf numFmtId="0" fontId="9" fillId="4" borderId="59" xfId="0" applyFont="1" applyFill="1" applyBorder="1"/>
    <xf numFmtId="166" fontId="10" fillId="0" borderId="64" xfId="0" applyNumberFormat="1" applyFont="1" applyBorder="1" applyAlignment="1">
      <alignment horizontal="center" vertical="center"/>
    </xf>
    <xf numFmtId="9" fontId="9" fillId="4" borderId="45" xfId="0" applyNumberFormat="1" applyFont="1" applyFill="1" applyBorder="1"/>
    <xf numFmtId="0" fontId="9" fillId="4" borderId="46" xfId="0" applyFont="1" applyFill="1" applyBorder="1"/>
    <xf numFmtId="166" fontId="9" fillId="4" borderId="51" xfId="0" applyNumberFormat="1" applyFont="1" applyFill="1" applyBorder="1"/>
    <xf numFmtId="0" fontId="9" fillId="0" borderId="45" xfId="0" applyFont="1" applyBorder="1"/>
    <xf numFmtId="166" fontId="10" fillId="0" borderId="46" xfId="0" applyNumberFormat="1" applyFont="1" applyBorder="1" applyAlignment="1">
      <alignment horizontal="center" vertical="center"/>
    </xf>
    <xf numFmtId="166" fontId="10" fillId="0" borderId="51" xfId="0" applyNumberFormat="1" applyFont="1" applyBorder="1" applyAlignment="1">
      <alignment horizontal="center" vertical="center"/>
    </xf>
    <xf numFmtId="166" fontId="10" fillId="3" borderId="6" xfId="2" applyNumberFormat="1" applyFont="1" applyFill="1" applyBorder="1" applyAlignment="1">
      <alignment horizontal="center" vertical="center"/>
    </xf>
    <xf numFmtId="166" fontId="10" fillId="3" borderId="20" xfId="2" applyNumberFormat="1" applyFont="1" applyFill="1" applyBorder="1" applyAlignment="1">
      <alignment horizontal="center" vertical="center"/>
    </xf>
    <xf numFmtId="165" fontId="0" fillId="2" borderId="1" xfId="0" applyNumberFormat="1" applyFill="1" applyBorder="1"/>
    <xf numFmtId="0" fontId="0" fillId="0" borderId="2" xfId="0" applyBorder="1" applyAlignment="1">
      <alignment horizontal="center" vertical="center" wrapText="1"/>
    </xf>
    <xf numFmtId="0" fontId="0" fillId="0" borderId="1" xfId="0" applyBorder="1" applyAlignment="1">
      <alignment horizontal="left" vertical="center" wrapText="1"/>
    </xf>
    <xf numFmtId="0" fontId="14" fillId="4" borderId="45" xfId="0" applyFont="1" applyFill="1" applyBorder="1" applyAlignment="1">
      <alignment horizontal="centerContinuous" vertical="center"/>
    </xf>
    <xf numFmtId="0" fontId="14" fillId="4" borderId="45" xfId="0" applyFont="1" applyFill="1" applyBorder="1" applyAlignment="1">
      <alignment horizontal="centerContinuous"/>
    </xf>
    <xf numFmtId="0" fontId="9" fillId="4" borderId="66" xfId="0" applyFont="1" applyFill="1" applyBorder="1"/>
    <xf numFmtId="0" fontId="0" fillId="0" borderId="8" xfId="0" applyBorder="1" applyAlignment="1">
      <alignment vertical="center" wrapText="1"/>
    </xf>
    <xf numFmtId="0" fontId="0" fillId="0" borderId="15" xfId="0" applyBorder="1" applyAlignment="1">
      <alignment vertical="center" wrapText="1"/>
    </xf>
    <xf numFmtId="0" fontId="0" fillId="0" borderId="56" xfId="0" applyBorder="1" applyAlignment="1">
      <alignment vertical="center" wrapText="1"/>
    </xf>
    <xf numFmtId="0" fontId="0" fillId="0" borderId="4" xfId="0" applyBorder="1" applyAlignment="1">
      <alignment horizontal="center" vertical="center"/>
    </xf>
    <xf numFmtId="0" fontId="0" fillId="0" borderId="72" xfId="0" applyBorder="1" applyAlignment="1">
      <alignment vertical="center" wrapText="1"/>
    </xf>
    <xf numFmtId="0" fontId="0" fillId="0" borderId="72" xfId="0" applyBorder="1" applyAlignment="1">
      <alignment horizontal="center" vertical="center"/>
    </xf>
    <xf numFmtId="0" fontId="0" fillId="0" borderId="77" xfId="0" applyBorder="1" applyAlignment="1">
      <alignment horizontal="center" vertical="center"/>
    </xf>
    <xf numFmtId="0" fontId="0" fillId="0" borderId="79" xfId="0" applyBorder="1" applyAlignment="1">
      <alignment vertical="center" wrapText="1"/>
    </xf>
    <xf numFmtId="0" fontId="0" fillId="0" borderId="80" xfId="0" applyBorder="1" applyAlignment="1">
      <alignment horizontal="center" vertical="center"/>
    </xf>
    <xf numFmtId="0" fontId="0" fillId="0" borderId="81" xfId="0" applyBorder="1" applyAlignment="1">
      <alignment vertical="center" wrapText="1"/>
    </xf>
    <xf numFmtId="0" fontId="0" fillId="0" borderId="83" xfId="0" applyBorder="1" applyAlignment="1">
      <alignment horizontal="center" vertical="center"/>
    </xf>
    <xf numFmtId="0" fontId="0" fillId="0" borderId="85" xfId="0" applyBorder="1" applyAlignment="1">
      <alignment horizontal="center" vertical="center"/>
    </xf>
    <xf numFmtId="0" fontId="0" fillId="0" borderId="89" xfId="0" applyBorder="1" applyAlignment="1">
      <alignment horizontal="center" vertical="center"/>
    </xf>
    <xf numFmtId="0" fontId="0" fillId="0" borderId="83" xfId="0" applyBorder="1" applyAlignment="1">
      <alignment vertical="center" wrapText="1"/>
    </xf>
    <xf numFmtId="0" fontId="0" fillId="0" borderId="82" xfId="0" applyBorder="1" applyAlignment="1">
      <alignment horizontal="center" vertical="center"/>
    </xf>
    <xf numFmtId="0" fontId="0" fillId="0" borderId="71" xfId="0" applyBorder="1" applyAlignment="1">
      <alignment horizontal="center" vertical="center"/>
    </xf>
    <xf numFmtId="0" fontId="0" fillId="0" borderId="3" xfId="0" applyBorder="1" applyAlignment="1">
      <alignment horizontal="center" vertical="center" wrapText="1"/>
    </xf>
    <xf numFmtId="0" fontId="0" fillId="0" borderId="93" xfId="0" applyBorder="1" applyAlignment="1">
      <alignment vertical="center" wrapText="1"/>
    </xf>
    <xf numFmtId="0" fontId="0" fillId="0" borderId="94" xfId="0" applyBorder="1" applyAlignment="1">
      <alignment vertical="center" wrapText="1"/>
    </xf>
    <xf numFmtId="0" fontId="0" fillId="0" borderId="94" xfId="0" applyBorder="1" applyAlignment="1">
      <alignment horizontal="center" vertical="center"/>
    </xf>
    <xf numFmtId="0" fontId="0" fillId="0" borderId="95" xfId="0" applyBorder="1" applyAlignment="1">
      <alignment horizontal="center" vertical="center"/>
    </xf>
    <xf numFmtId="166" fontId="0" fillId="0" borderId="0" xfId="0" applyNumberFormat="1"/>
    <xf numFmtId="166" fontId="10" fillId="0" borderId="5" xfId="2" applyNumberFormat="1" applyFont="1" applyFill="1" applyBorder="1" applyAlignment="1">
      <alignment horizontal="center" vertical="center"/>
    </xf>
    <xf numFmtId="166" fontId="10" fillId="0" borderId="20" xfId="2" applyNumberFormat="1" applyFont="1" applyFill="1" applyBorder="1" applyAlignment="1">
      <alignment horizontal="center" vertical="center"/>
    </xf>
    <xf numFmtId="0" fontId="7" fillId="0" borderId="5" xfId="0" applyFont="1" applyBorder="1" applyAlignment="1">
      <alignment horizontal="center" vertical="center"/>
    </xf>
    <xf numFmtId="0" fontId="7" fillId="0" borderId="56" xfId="0" applyFont="1" applyBorder="1" applyAlignment="1">
      <alignment vertical="center" wrapText="1"/>
    </xf>
    <xf numFmtId="0" fontId="7" fillId="0" borderId="4" xfId="0" applyFont="1" applyBorder="1" applyAlignment="1">
      <alignment vertical="center" wrapText="1"/>
    </xf>
    <xf numFmtId="0" fontId="7" fillId="0" borderId="4" xfId="0" applyFont="1" applyBorder="1" applyAlignment="1">
      <alignment horizontal="center" vertical="center"/>
    </xf>
    <xf numFmtId="0" fontId="7" fillId="0" borderId="11" xfId="0" applyFont="1" applyBorder="1" applyAlignment="1">
      <alignment horizontal="center" vertical="center"/>
    </xf>
    <xf numFmtId="166" fontId="15" fillId="0" borderId="5" xfId="2" applyNumberFormat="1" applyFont="1" applyFill="1" applyBorder="1" applyAlignment="1">
      <alignment horizontal="center" vertical="center"/>
    </xf>
    <xf numFmtId="0" fontId="7" fillId="0" borderId="0" xfId="0" applyFont="1"/>
    <xf numFmtId="0" fontId="0" fillId="0" borderId="82" xfId="0" applyBorder="1" applyAlignment="1">
      <alignment vertical="center" wrapText="1"/>
    </xf>
    <xf numFmtId="0" fontId="0" fillId="0" borderId="84" xfId="0" applyBorder="1" applyAlignment="1">
      <alignment horizontal="center" vertical="center"/>
    </xf>
    <xf numFmtId="0" fontId="0" fillId="0" borderId="73" xfId="0" applyBorder="1" applyAlignment="1">
      <alignment vertical="center" wrapText="1"/>
    </xf>
    <xf numFmtId="0" fontId="0" fillId="0" borderId="10" xfId="0" applyBorder="1" applyAlignment="1">
      <alignment vertical="center" wrapText="1"/>
    </xf>
    <xf numFmtId="0" fontId="0" fillId="0" borderId="58" xfId="0" applyBorder="1" applyAlignment="1">
      <alignment horizontal="center" vertical="center"/>
    </xf>
    <xf numFmtId="0" fontId="0" fillId="0" borderId="75" xfId="0" applyBorder="1" applyAlignment="1">
      <alignment horizontal="center" vertical="center"/>
    </xf>
    <xf numFmtId="166" fontId="10" fillId="3" borderId="30" xfId="2" applyNumberFormat="1" applyFont="1" applyFill="1" applyBorder="1" applyAlignment="1">
      <alignment horizontal="center" vertical="center"/>
    </xf>
    <xf numFmtId="166" fontId="10" fillId="0" borderId="30" xfId="2" applyNumberFormat="1" applyFont="1" applyFill="1" applyBorder="1" applyAlignment="1">
      <alignment horizontal="center" vertical="center"/>
    </xf>
    <xf numFmtId="166" fontId="10" fillId="0" borderId="20" xfId="0" applyNumberFormat="1" applyFont="1" applyBorder="1" applyAlignment="1">
      <alignment horizontal="center" vertical="center"/>
    </xf>
    <xf numFmtId="166" fontId="10" fillId="0" borderId="5" xfId="0" applyNumberFormat="1" applyFont="1" applyBorder="1" applyAlignment="1">
      <alignment horizontal="center" vertical="center"/>
    </xf>
    <xf numFmtId="166" fontId="10" fillId="0" borderId="26" xfId="0" applyNumberFormat="1" applyFont="1" applyBorder="1" applyAlignment="1">
      <alignment horizontal="center" vertical="center"/>
    </xf>
    <xf numFmtId="0" fontId="7" fillId="0" borderId="40" xfId="0" applyFont="1" applyBorder="1" applyAlignment="1">
      <alignment vertical="center" wrapText="1"/>
    </xf>
    <xf numFmtId="0" fontId="0" fillId="0" borderId="96" xfId="0" applyBorder="1" applyAlignment="1">
      <alignment horizontal="center" vertical="center"/>
    </xf>
    <xf numFmtId="0" fontId="0" fillId="0" borderId="97" xfId="0" applyBorder="1"/>
    <xf numFmtId="0" fontId="0" fillId="0" borderId="88" xfId="0" applyBorder="1" applyAlignment="1">
      <alignment horizontal="left" vertical="center" wrapText="1"/>
    </xf>
    <xf numFmtId="0" fontId="0" fillId="0" borderId="88" xfId="0" applyBorder="1"/>
    <xf numFmtId="166" fontId="10" fillId="0" borderId="98" xfId="0" applyNumberFormat="1" applyFont="1" applyBorder="1" applyAlignment="1">
      <alignment horizontal="center" vertical="center"/>
    </xf>
    <xf numFmtId="0" fontId="0" fillId="0" borderId="16" xfId="0" applyBorder="1"/>
    <xf numFmtId="0" fontId="0" fillId="0" borderId="5" xfId="0" applyBorder="1"/>
    <xf numFmtId="166" fontId="10" fillId="0" borderId="99" xfId="0" applyNumberFormat="1" applyFont="1" applyBorder="1" applyAlignment="1">
      <alignment horizontal="center" vertical="center"/>
    </xf>
    <xf numFmtId="0" fontId="7" fillId="0" borderId="26" xfId="0" applyFont="1" applyBorder="1" applyAlignment="1">
      <alignment vertical="center" wrapText="1"/>
    </xf>
    <xf numFmtId="0" fontId="0" fillId="0" borderId="100" xfId="0" applyBorder="1" applyAlignment="1">
      <alignment horizontal="center" vertical="center"/>
    </xf>
    <xf numFmtId="0" fontId="0" fillId="0" borderId="101" xfId="0" applyBorder="1"/>
    <xf numFmtId="0" fontId="0" fillId="0" borderId="102" xfId="0" applyBorder="1" applyAlignment="1">
      <alignment horizontal="left" vertical="center" wrapText="1"/>
    </xf>
    <xf numFmtId="0" fontId="0" fillId="0" borderId="102" xfId="0" applyBorder="1"/>
    <xf numFmtId="0" fontId="0" fillId="0" borderId="103" xfId="0" applyBorder="1" applyAlignment="1">
      <alignment horizontal="center" vertical="center"/>
    </xf>
    <xf numFmtId="166" fontId="10" fillId="0" borderId="104" xfId="0" applyNumberFormat="1" applyFont="1" applyBorder="1" applyAlignment="1">
      <alignment horizontal="center" vertical="center"/>
    </xf>
    <xf numFmtId="166" fontId="19" fillId="4" borderId="51" xfId="0" applyNumberFormat="1" applyFont="1" applyFill="1" applyBorder="1"/>
    <xf numFmtId="0" fontId="18" fillId="4" borderId="45" xfId="0" applyFont="1" applyFill="1" applyBorder="1" applyAlignment="1">
      <alignment horizontal="centerContinuous"/>
    </xf>
    <xf numFmtId="0" fontId="20" fillId="0" borderId="36" xfId="0" applyFont="1" applyBorder="1" applyAlignment="1">
      <alignment horizontal="center" vertical="center"/>
    </xf>
    <xf numFmtId="0" fontId="20" fillId="0" borderId="37" xfId="0" applyFont="1" applyBorder="1" applyAlignment="1">
      <alignment horizontal="center" vertical="center"/>
    </xf>
    <xf numFmtId="0" fontId="20" fillId="0" borderId="33" xfId="0" applyFont="1" applyBorder="1" applyAlignment="1">
      <alignment horizontal="center" vertical="center"/>
    </xf>
    <xf numFmtId="0" fontId="16" fillId="0" borderId="17" xfId="0" applyFont="1" applyBorder="1" applyAlignment="1">
      <alignment vertical="center" wrapText="1"/>
    </xf>
    <xf numFmtId="0" fontId="16" fillId="0" borderId="20" xfId="0" applyFont="1" applyBorder="1" applyAlignment="1">
      <alignment vertical="center" wrapText="1"/>
    </xf>
    <xf numFmtId="0" fontId="16" fillId="0" borderId="22" xfId="0" applyFont="1" applyBorder="1" applyAlignment="1">
      <alignment vertical="center" wrapText="1"/>
    </xf>
    <xf numFmtId="0" fontId="16" fillId="0" borderId="5" xfId="0" applyFont="1" applyBorder="1" applyAlignment="1">
      <alignment vertical="center" wrapText="1"/>
    </xf>
    <xf numFmtId="0" fontId="16" fillId="0" borderId="23" xfId="0" applyFont="1" applyBorder="1" applyAlignment="1">
      <alignment vertical="center" wrapText="1"/>
    </xf>
    <xf numFmtId="0" fontId="16" fillId="0" borderId="26" xfId="0" applyFont="1" applyBorder="1" applyAlignment="1">
      <alignment vertical="center" wrapText="1"/>
    </xf>
    <xf numFmtId="0" fontId="16" fillId="4" borderId="46" xfId="0" applyFont="1" applyFill="1" applyBorder="1" applyAlignment="1">
      <alignment horizontal="center"/>
    </xf>
    <xf numFmtId="0" fontId="16" fillId="4" borderId="51" xfId="0" applyFont="1" applyFill="1" applyBorder="1" applyAlignment="1">
      <alignment horizontal="center"/>
    </xf>
    <xf numFmtId="0" fontId="16" fillId="4" borderId="60" xfId="0" applyFont="1" applyFill="1" applyBorder="1" applyAlignment="1">
      <alignment horizontal="center" vertical="center"/>
    </xf>
    <xf numFmtId="0" fontId="16" fillId="4" borderId="47" xfId="0" applyFont="1" applyFill="1" applyBorder="1" applyAlignment="1">
      <alignment horizontal="center" vertical="center"/>
    </xf>
    <xf numFmtId="0" fontId="16" fillId="4" borderId="30" xfId="0" applyFont="1" applyFill="1" applyBorder="1" applyAlignment="1">
      <alignment horizontal="center" vertical="center" wrapText="1"/>
    </xf>
    <xf numFmtId="0" fontId="16" fillId="4" borderId="30" xfId="0" applyFont="1" applyFill="1" applyBorder="1" applyAlignment="1">
      <alignment horizontal="center" vertical="center"/>
    </xf>
    <xf numFmtId="0" fontId="16" fillId="4" borderId="61"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0" fillId="0" borderId="107" xfId="0" applyBorder="1"/>
    <xf numFmtId="0" fontId="0" fillId="0" borderId="108" xfId="0" applyBorder="1"/>
    <xf numFmtId="0" fontId="3" fillId="0" borderId="0" xfId="0" applyFont="1" applyAlignment="1">
      <alignment wrapText="1"/>
    </xf>
    <xf numFmtId="2" fontId="0" fillId="0" borderId="0" xfId="0" applyNumberFormat="1" applyAlignment="1">
      <alignment horizontal="center" vertical="center"/>
    </xf>
    <xf numFmtId="2" fontId="0" fillId="0" borderId="0" xfId="0" applyNumberFormat="1"/>
    <xf numFmtId="165" fontId="0" fillId="0" borderId="0" xfId="0" applyNumberFormat="1"/>
    <xf numFmtId="0" fontId="0" fillId="0" borderId="110" xfId="0" applyBorder="1"/>
    <xf numFmtId="0" fontId="11" fillId="3" borderId="0" xfId="3" applyFont="1" applyFill="1" applyAlignment="1">
      <alignment horizontal="center" vertical="center"/>
    </xf>
    <xf numFmtId="0" fontId="11" fillId="3" borderId="0" xfId="3" applyFont="1" applyFill="1" applyAlignment="1">
      <alignment horizontal="center" vertical="center" wrapText="1"/>
    </xf>
    <xf numFmtId="0" fontId="14" fillId="4" borderId="45" xfId="0" applyFont="1" applyFill="1" applyBorder="1" applyAlignment="1">
      <alignment horizontal="center"/>
    </xf>
    <xf numFmtId="0" fontId="14" fillId="4" borderId="46" xfId="0" applyFont="1" applyFill="1" applyBorder="1" applyAlignment="1">
      <alignment horizontal="center"/>
    </xf>
    <xf numFmtId="0" fontId="14" fillId="4" borderId="111" xfId="0" applyFont="1" applyFill="1" applyBorder="1" applyAlignment="1">
      <alignment horizontal="center"/>
    </xf>
    <xf numFmtId="0" fontId="16" fillId="0" borderId="17"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26"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20" fillId="0" borderId="36" xfId="0" applyFont="1" applyBorder="1" applyAlignment="1">
      <alignment horizontal="center" vertical="center"/>
    </xf>
    <xf numFmtId="0" fontId="20" fillId="0" borderId="37" xfId="0" applyFont="1" applyBorder="1" applyAlignment="1">
      <alignment horizontal="center" vertical="center"/>
    </xf>
    <xf numFmtId="0" fontId="20" fillId="0" borderId="38" xfId="0" applyFont="1" applyBorder="1" applyAlignment="1">
      <alignment horizontal="center" vertical="center"/>
    </xf>
    <xf numFmtId="0" fontId="16" fillId="0" borderId="56" xfId="0" applyFont="1" applyBorder="1" applyAlignment="1">
      <alignment horizontal="center" vertical="center" wrapText="1"/>
    </xf>
    <xf numFmtId="0" fontId="16" fillId="0" borderId="2"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40" xfId="0" applyBorder="1" applyAlignment="1">
      <alignment horizontal="center" vertical="center" wrapText="1"/>
    </xf>
    <xf numFmtId="0" fontId="0" fillId="0" borderId="13" xfId="0" applyBorder="1" applyAlignment="1">
      <alignment horizontal="center" vertical="center" wrapText="1"/>
    </xf>
    <xf numFmtId="0" fontId="0" fillId="0" borderId="32" xfId="0" applyBorder="1" applyAlignment="1">
      <alignment horizontal="center" vertical="center" wrapText="1"/>
    </xf>
    <xf numFmtId="0" fontId="16" fillId="0" borderId="6" xfId="0" applyFont="1" applyBorder="1" applyAlignment="1">
      <alignment horizontal="center" vertical="center" wrapText="1"/>
    </xf>
    <xf numFmtId="0" fontId="7" fillId="0" borderId="54" xfId="0" applyFont="1" applyBorder="1" applyAlignment="1">
      <alignment horizontal="center" vertical="center" wrapText="1"/>
    </xf>
    <xf numFmtId="0" fontId="16" fillId="0" borderId="90" xfId="0" applyFont="1" applyBorder="1" applyAlignment="1">
      <alignment horizontal="center" vertical="center" wrapText="1"/>
    </xf>
    <xf numFmtId="0" fontId="16" fillId="0" borderId="76" xfId="0" applyFont="1" applyBorder="1" applyAlignment="1">
      <alignment horizontal="center" vertical="center" wrapText="1"/>
    </xf>
    <xf numFmtId="0" fontId="16" fillId="0" borderId="78"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1" xfId="0" applyFont="1" applyBorder="1" applyAlignment="1">
      <alignment horizontal="center" vertical="center" wrapText="1"/>
    </xf>
    <xf numFmtId="0" fontId="16" fillId="0" borderId="92" xfId="0" applyFont="1" applyBorder="1" applyAlignment="1">
      <alignment horizontal="center" vertical="center" wrapText="1"/>
    </xf>
    <xf numFmtId="0" fontId="7" fillId="0" borderId="25" xfId="0" applyFont="1" applyBorder="1" applyAlignment="1">
      <alignment horizontal="center" vertical="center" wrapText="1"/>
    </xf>
    <xf numFmtId="0" fontId="20" fillId="0" borderId="33" xfId="0" applyFont="1" applyBorder="1" applyAlignment="1">
      <alignment horizontal="center" vertical="center"/>
    </xf>
    <xf numFmtId="0" fontId="20" fillId="0" borderId="34" xfId="0" applyFont="1" applyBorder="1" applyAlignment="1">
      <alignment horizontal="center" vertical="center"/>
    </xf>
    <xf numFmtId="0" fontId="20" fillId="0" borderId="35" xfId="0" applyFont="1" applyBorder="1" applyAlignment="1">
      <alignment horizontal="center" vertical="center"/>
    </xf>
    <xf numFmtId="0" fontId="16" fillId="0" borderId="68" xfId="0" applyFont="1" applyBorder="1" applyAlignment="1">
      <alignment horizontal="center" vertical="center" wrapText="1"/>
    </xf>
    <xf numFmtId="0" fontId="16" fillId="0" borderId="69" xfId="0" applyFont="1" applyBorder="1" applyAlignment="1">
      <alignment horizontal="center" vertical="center" wrapText="1"/>
    </xf>
    <xf numFmtId="0" fontId="0" fillId="0" borderId="19" xfId="0" applyBorder="1" applyAlignment="1">
      <alignment horizontal="center" vertical="center" wrapText="1"/>
    </xf>
    <xf numFmtId="0" fontId="0" fillId="0" borderId="12" xfId="0" applyBorder="1" applyAlignment="1">
      <alignment horizontal="center" vertical="center" wrapText="1"/>
    </xf>
    <xf numFmtId="0" fontId="16" fillId="0" borderId="2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9" xfId="0" applyFont="1" applyBorder="1" applyAlignment="1">
      <alignment horizontal="center" vertical="center" wrapText="1"/>
    </xf>
    <xf numFmtId="0" fontId="7" fillId="0" borderId="19" xfId="0" applyFont="1" applyBorder="1" applyAlignment="1">
      <alignment horizontal="center" vertical="center" wrapText="1"/>
    </xf>
    <xf numFmtId="0" fontId="0" fillId="0" borderId="25" xfId="0" applyBorder="1" applyAlignment="1">
      <alignment horizontal="center" vertical="center" wrapText="1"/>
    </xf>
    <xf numFmtId="0" fontId="3" fillId="0" borderId="13" xfId="0" applyFont="1" applyBorder="1" applyAlignment="1">
      <alignment horizontal="center" vertical="center" wrapText="1"/>
    </xf>
    <xf numFmtId="0" fontId="3" fillId="0" borderId="40" xfId="0" applyFont="1" applyBorder="1" applyAlignment="1">
      <alignment horizontal="left" vertical="center" wrapText="1"/>
    </xf>
    <xf numFmtId="0" fontId="3" fillId="0" borderId="13" xfId="0" applyFont="1" applyBorder="1" applyAlignment="1">
      <alignment horizontal="left" vertical="center" wrapText="1"/>
    </xf>
    <xf numFmtId="0" fontId="3" fillId="0" borderId="32" xfId="0" applyFont="1" applyBorder="1" applyAlignment="1">
      <alignment horizontal="left" vertical="center" wrapText="1"/>
    </xf>
    <xf numFmtId="0" fontId="0" fillId="3" borderId="19" xfId="0" applyFill="1" applyBorder="1" applyAlignment="1">
      <alignment horizontal="center" vertical="center" wrapText="1"/>
    </xf>
    <xf numFmtId="0" fontId="0" fillId="3" borderId="12" xfId="0" applyFill="1" applyBorder="1" applyAlignment="1">
      <alignment horizontal="center" vertical="center" wrapText="1"/>
    </xf>
    <xf numFmtId="0" fontId="0" fillId="3" borderId="25" xfId="0" applyFill="1" applyBorder="1" applyAlignment="1">
      <alignment horizontal="center" vertical="center" wrapText="1"/>
    </xf>
    <xf numFmtId="0" fontId="20" fillId="0" borderId="39" xfId="0" applyFont="1" applyBorder="1" applyAlignment="1">
      <alignment horizontal="center" vertical="center"/>
    </xf>
    <xf numFmtId="0" fontId="16" fillId="4" borderId="45" xfId="0" applyFont="1" applyFill="1" applyBorder="1" applyAlignment="1">
      <alignment horizontal="center"/>
    </xf>
    <xf numFmtId="0" fontId="16" fillId="4" borderId="46" xfId="0" applyFont="1" applyFill="1" applyBorder="1" applyAlignment="1">
      <alignment horizontal="center"/>
    </xf>
    <xf numFmtId="0" fontId="14" fillId="4" borderId="105" xfId="0" applyFont="1" applyFill="1" applyBorder="1" applyAlignment="1">
      <alignment horizontal="center" vertical="center"/>
    </xf>
    <xf numFmtId="0" fontId="14" fillId="4" borderId="106" xfId="0" applyFont="1" applyFill="1" applyBorder="1" applyAlignment="1">
      <alignment horizontal="center" vertical="center"/>
    </xf>
    <xf numFmtId="0" fontId="14" fillId="4" borderId="107" xfId="0" applyFont="1" applyFill="1" applyBorder="1" applyAlignment="1">
      <alignment horizontal="center" vertical="center"/>
    </xf>
    <xf numFmtId="0" fontId="14" fillId="4" borderId="0" xfId="0" applyFont="1" applyFill="1" applyAlignment="1">
      <alignment horizontal="center" vertical="center"/>
    </xf>
    <xf numFmtId="166" fontId="17" fillId="0" borderId="33" xfId="0" applyNumberFormat="1" applyFont="1" applyBorder="1" applyAlignment="1">
      <alignment horizontal="left"/>
    </xf>
    <xf numFmtId="0" fontId="0" fillId="0" borderId="54" xfId="0" applyBorder="1" applyAlignment="1">
      <alignment horizontal="center" vertical="center" wrapText="1"/>
    </xf>
    <xf numFmtId="0" fontId="16" fillId="0" borderId="74"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71"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6" xfId="0" applyFont="1" applyBorder="1" applyAlignment="1">
      <alignment horizontal="center" vertical="center" wrapText="1"/>
    </xf>
    <xf numFmtId="0" fontId="16" fillId="0" borderId="87" xfId="0" applyFont="1" applyBorder="1" applyAlignment="1">
      <alignment horizontal="center" vertical="center" wrapText="1"/>
    </xf>
    <xf numFmtId="0" fontId="0" fillId="0" borderId="91" xfId="0" applyBorder="1" applyAlignment="1">
      <alignment horizontal="center" vertical="center" wrapText="1"/>
    </xf>
    <xf numFmtId="0" fontId="0" fillId="0" borderId="71" xfId="0" applyBorder="1" applyAlignment="1">
      <alignment horizontal="center" vertical="center" wrapText="1"/>
    </xf>
    <xf numFmtId="0" fontId="16" fillId="0" borderId="70" xfId="0" applyFont="1" applyBorder="1" applyAlignment="1">
      <alignment horizontal="center" vertical="center" wrapText="1"/>
    </xf>
    <xf numFmtId="0" fontId="0" fillId="0" borderId="31" xfId="0" applyBorder="1" applyAlignment="1">
      <alignment horizontal="center" vertical="center"/>
    </xf>
    <xf numFmtId="0" fontId="0" fillId="0" borderId="14" xfId="0" applyBorder="1" applyAlignment="1">
      <alignment horizontal="center" vertical="center"/>
    </xf>
    <xf numFmtId="0" fontId="16" fillId="0" borderId="30" xfId="0" applyFont="1" applyBorder="1" applyAlignment="1">
      <alignment horizontal="center" vertical="center" wrapText="1"/>
    </xf>
    <xf numFmtId="0" fontId="16" fillId="0" borderId="7" xfId="0" applyFont="1" applyBorder="1" applyAlignment="1">
      <alignment horizontal="center" vertical="center" wrapText="1"/>
    </xf>
    <xf numFmtId="0" fontId="16" fillId="4" borderId="61" xfId="0" applyFont="1" applyFill="1" applyBorder="1" applyAlignment="1">
      <alignment horizontal="center" vertical="center" wrapText="1"/>
    </xf>
    <xf numFmtId="0" fontId="16" fillId="4" borderId="62" xfId="0" applyFont="1" applyFill="1" applyBorder="1" applyAlignment="1">
      <alignment horizontal="center" vertical="center" wrapText="1"/>
    </xf>
    <xf numFmtId="0" fontId="16" fillId="0" borderId="41" xfId="0" applyFont="1" applyBorder="1" applyAlignment="1">
      <alignment horizontal="center" vertical="center" wrapText="1"/>
    </xf>
    <xf numFmtId="0" fontId="0" fillId="0" borderId="31" xfId="0" applyBorder="1" applyAlignment="1">
      <alignment horizontal="center" vertical="center" wrapText="1"/>
    </xf>
    <xf numFmtId="0" fontId="0" fillId="0" borderId="14" xfId="0" applyBorder="1" applyAlignment="1">
      <alignment horizontal="center" vertical="center" wrapText="1"/>
    </xf>
    <xf numFmtId="0" fontId="0" fillId="0" borderId="42" xfId="0" applyBorder="1" applyAlignment="1">
      <alignment horizontal="center" vertical="center" wrapText="1"/>
    </xf>
    <xf numFmtId="0" fontId="16" fillId="0" borderId="1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0" xfId="0" applyFont="1" applyBorder="1" applyAlignment="1">
      <alignment horizontal="center" vertical="center" wrapText="1"/>
    </xf>
    <xf numFmtId="0" fontId="11" fillId="3" borderId="105" xfId="3" applyFont="1" applyFill="1" applyBorder="1" applyAlignment="1">
      <alignment horizontal="center" vertical="center"/>
    </xf>
    <xf numFmtId="0" fontId="11" fillId="3" borderId="106" xfId="3" applyFont="1" applyFill="1" applyBorder="1" applyAlignment="1">
      <alignment horizontal="center" vertical="center"/>
    </xf>
    <xf numFmtId="0" fontId="11" fillId="3" borderId="63" xfId="3" applyFont="1" applyFill="1" applyBorder="1" applyAlignment="1">
      <alignment horizontal="center" vertical="center"/>
    </xf>
    <xf numFmtId="0" fontId="11" fillId="3" borderId="107" xfId="3" applyFont="1" applyFill="1" applyBorder="1" applyAlignment="1">
      <alignment horizontal="center" vertical="center"/>
    </xf>
    <xf numFmtId="0" fontId="11" fillId="3" borderId="108" xfId="3" applyFont="1" applyFill="1" applyBorder="1" applyAlignment="1">
      <alignment horizontal="center" vertical="center"/>
    </xf>
    <xf numFmtId="0" fontId="11" fillId="3" borderId="107" xfId="3" applyFont="1" applyFill="1" applyBorder="1" applyAlignment="1">
      <alignment horizontal="center" vertical="center" wrapText="1"/>
    </xf>
    <xf numFmtId="0" fontId="11" fillId="3" borderId="108" xfId="3" applyFont="1" applyFill="1" applyBorder="1" applyAlignment="1">
      <alignment horizontal="center" vertical="center" wrapText="1"/>
    </xf>
    <xf numFmtId="0" fontId="11" fillId="3" borderId="109" xfId="3" applyFont="1" applyFill="1" applyBorder="1" applyAlignment="1">
      <alignment horizontal="center" vertical="center" wrapText="1"/>
    </xf>
    <xf numFmtId="0" fontId="11" fillId="3" borderId="52" xfId="3" applyFont="1" applyFill="1" applyBorder="1" applyAlignment="1">
      <alignment horizontal="center" vertical="center" wrapText="1"/>
    </xf>
    <xf numFmtId="0" fontId="11" fillId="3" borderId="55" xfId="3" applyFont="1" applyFill="1" applyBorder="1" applyAlignment="1">
      <alignment horizontal="center" vertical="center" wrapText="1"/>
    </xf>
    <xf numFmtId="0" fontId="0" fillId="0" borderId="107" xfId="0" applyBorder="1" applyAlignment="1">
      <alignment horizontal="center"/>
    </xf>
    <xf numFmtId="0" fontId="0" fillId="0" borderId="0" xfId="0" applyAlignment="1">
      <alignment horizontal="center"/>
    </xf>
    <xf numFmtId="0" fontId="0" fillId="0" borderId="108" xfId="0" applyBorder="1" applyAlignment="1">
      <alignment horizontal="center"/>
    </xf>
    <xf numFmtId="0" fontId="14" fillId="4" borderId="51" xfId="0" applyFont="1" applyFill="1" applyBorder="1" applyAlignment="1">
      <alignment horizontal="center"/>
    </xf>
    <xf numFmtId="0" fontId="16" fillId="0" borderId="67"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53" xfId="0" applyFont="1" applyBorder="1" applyAlignment="1">
      <alignment horizontal="center" vertical="center" wrapText="1"/>
    </xf>
    <xf numFmtId="0" fontId="16" fillId="0" borderId="8" xfId="0"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5" borderId="5" xfId="0" applyFill="1" applyBorder="1" applyAlignment="1">
      <alignment horizontal="center" vertical="center" wrapText="1"/>
    </xf>
    <xf numFmtId="0" fontId="21" fillId="0" borderId="0" xfId="6" applyFont="1"/>
    <xf numFmtId="0" fontId="0" fillId="3" borderId="0" xfId="0" applyFill="1"/>
    <xf numFmtId="0" fontId="0" fillId="3" borderId="0" xfId="0" applyFill="1" applyAlignment="1">
      <alignment horizontal="center" vertical="center"/>
    </xf>
    <xf numFmtId="0" fontId="0" fillId="3" borderId="0" xfId="0" applyFill="1" applyAlignment="1">
      <alignment wrapText="1"/>
    </xf>
    <xf numFmtId="0" fontId="21" fillId="3" borderId="112" xfId="6" applyFont="1" applyFill="1" applyBorder="1"/>
    <xf numFmtId="0" fontId="21" fillId="3" borderId="0" xfId="6" applyFont="1" applyFill="1"/>
    <xf numFmtId="44" fontId="21" fillId="3" borderId="0" xfId="6" applyNumberFormat="1" applyFont="1" applyFill="1"/>
    <xf numFmtId="0" fontId="14" fillId="4" borderId="0" xfId="0" applyFont="1" applyFill="1" applyBorder="1" applyAlignment="1">
      <alignment horizontal="center" vertical="center"/>
    </xf>
    <xf numFmtId="166" fontId="17" fillId="0" borderId="34" xfId="0" applyNumberFormat="1" applyFont="1" applyBorder="1" applyAlignment="1">
      <alignment horizontal="left"/>
    </xf>
    <xf numFmtId="0" fontId="0" fillId="0" borderId="114" xfId="0" applyBorder="1"/>
    <xf numFmtId="0" fontId="0" fillId="0" borderId="114" xfId="0" applyBorder="1" applyAlignment="1">
      <alignment horizontal="center" vertical="center"/>
    </xf>
    <xf numFmtId="0" fontId="0" fillId="0" borderId="114" xfId="0" applyBorder="1" applyAlignment="1">
      <alignment wrapText="1"/>
    </xf>
    <xf numFmtId="0" fontId="0" fillId="3" borderId="0" xfId="0" applyFill="1" applyBorder="1"/>
    <xf numFmtId="0" fontId="0" fillId="3" borderId="0" xfId="0" applyFill="1" applyBorder="1" applyAlignment="1">
      <alignment horizontal="center" vertical="center"/>
    </xf>
    <xf numFmtId="0" fontId="0" fillId="3" borderId="0" xfId="0" applyFill="1" applyBorder="1" applyAlignment="1">
      <alignment wrapText="1"/>
    </xf>
    <xf numFmtId="0" fontId="22" fillId="3" borderId="0" xfId="0" applyFont="1" applyFill="1" applyAlignment="1">
      <alignment horizontal="left" vertical="center" wrapText="1"/>
    </xf>
    <xf numFmtId="0" fontId="23" fillId="3" borderId="0" xfId="0" applyFont="1" applyFill="1"/>
    <xf numFmtId="0" fontId="24" fillId="3" borderId="0" xfId="0" applyFont="1" applyFill="1" applyAlignment="1">
      <alignment vertical="top"/>
    </xf>
    <xf numFmtId="0" fontId="25" fillId="3" borderId="0" xfId="8" applyFont="1" applyFill="1" applyAlignment="1">
      <alignment wrapText="1"/>
    </xf>
    <xf numFmtId="0" fontId="26" fillId="3" borderId="0" xfId="6" applyFont="1" applyFill="1"/>
    <xf numFmtId="0" fontId="26" fillId="0" borderId="0" xfId="6" applyFont="1"/>
    <xf numFmtId="0" fontId="26" fillId="0" borderId="113" xfId="6" applyFont="1" applyBorder="1"/>
    <xf numFmtId="0" fontId="25" fillId="3" borderId="0" xfId="8" applyFont="1" applyFill="1"/>
    <xf numFmtId="0" fontId="28" fillId="3" borderId="0" xfId="0" applyFont="1" applyFill="1" applyAlignment="1">
      <alignment horizontal="left" vertical="center" wrapText="1"/>
    </xf>
    <xf numFmtId="0" fontId="28" fillId="3" borderId="0" xfId="0" applyFont="1" applyFill="1"/>
    <xf numFmtId="0" fontId="29" fillId="3" borderId="0" xfId="0" applyFont="1" applyFill="1"/>
    <xf numFmtId="167" fontId="29" fillId="3" borderId="0" xfId="0" applyNumberFormat="1" applyFont="1" applyFill="1"/>
    <xf numFmtId="167" fontId="29" fillId="3" borderId="0" xfId="7" applyNumberFormat="1" applyFont="1" applyFill="1" applyBorder="1" applyAlignment="1">
      <alignment horizontal="right"/>
    </xf>
    <xf numFmtId="0" fontId="22" fillId="3" borderId="0" xfId="0" applyFont="1" applyFill="1" applyAlignment="1">
      <alignment horizontal="justify" vertical="center"/>
    </xf>
    <xf numFmtId="0" fontId="22" fillId="3" borderId="0" xfId="0" applyFont="1" applyFill="1"/>
    <xf numFmtId="0" fontId="22" fillId="3" borderId="0" xfId="0" applyFont="1" applyFill="1" applyAlignment="1">
      <alignment horizontal="justify"/>
    </xf>
    <xf numFmtId="167" fontId="22" fillId="3" borderId="0" xfId="0" applyNumberFormat="1" applyFont="1" applyFill="1" applyAlignment="1">
      <alignment horizontal="right"/>
    </xf>
    <xf numFmtId="0" fontId="22" fillId="3" borderId="0" xfId="0" applyFont="1" applyFill="1" applyAlignment="1">
      <alignment vertical="center"/>
    </xf>
    <xf numFmtId="0" fontId="24" fillId="3" borderId="0" xfId="0" applyFont="1" applyFill="1" applyBorder="1"/>
    <xf numFmtId="0" fontId="24" fillId="3" borderId="0" xfId="0" applyFont="1" applyFill="1" applyBorder="1" applyAlignment="1">
      <alignment horizontal="center" vertical="center"/>
    </xf>
    <xf numFmtId="0" fontId="24" fillId="3" borderId="0" xfId="0" applyFont="1" applyFill="1" applyBorder="1" applyAlignment="1">
      <alignment wrapText="1"/>
    </xf>
    <xf numFmtId="0" fontId="24" fillId="0" borderId="0" xfId="0" applyFont="1"/>
  </cellXfs>
  <cellStyles count="9">
    <cellStyle name="Millares" xfId="2" builtinId="3"/>
    <cellStyle name="Millares 2 35" xfId="7" xr:uid="{845BFE16-630E-45DB-99BA-C6AEACAC42C8}"/>
    <cellStyle name="Moneda 3 14" xfId="5" xr:uid="{4EB11D9D-65F7-4AF8-9C41-6DD6F8327BEA}"/>
    <cellStyle name="Normal" xfId="0" builtinId="0"/>
    <cellStyle name="Normal 114" xfId="4" xr:uid="{F7EFCB64-AA87-4823-96BF-E8B2E7156415}"/>
    <cellStyle name="Normal 2" xfId="1" xr:uid="{00000000-0005-0000-0000-000002000000}"/>
    <cellStyle name="Normal 2 10 10" xfId="8" xr:uid="{23DBDCAB-9041-4FC6-8B3E-92222174BB8E}"/>
    <cellStyle name="Normal 21 46" xfId="6" xr:uid="{2DD5AD13-BC0F-435A-A1D3-07E71403A11F}"/>
    <cellStyle name="Normal 7 2 4" xfId="3" xr:uid="{7A0813F6-AE52-41D4-956D-2DD1DD1D2C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Juan Gonzalo Palacio Jaramillo" id="{1ABE514F-4A86-41AC-BAAA-5DDEF327DC96}" userId="S::juan.palacio@metropol.gov.co::baac47ab-9a81-43b3-ac98-41c072e6051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3" dT="2025-09-19T17:16:20.49" personId="{1ABE514F-4A86-41AC-BAAA-5DDEF327DC96}" id="{397799C9-298A-42E1-BB47-33F7F4169A40}">
    <text>No están en servicio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S453"/>
  <sheetViews>
    <sheetView tabSelected="1" zoomScale="70" zoomScaleNormal="70" workbookViewId="0">
      <selection activeCell="P18" sqref="P18"/>
    </sheetView>
  </sheetViews>
  <sheetFormatPr baseColWidth="10" defaultColWidth="9.140625" defaultRowHeight="15" x14ac:dyDescent="0.25"/>
  <cols>
    <col min="2" max="2" width="16" customWidth="1"/>
    <col min="3" max="3" width="17" customWidth="1"/>
    <col min="4" max="4" width="29.85546875" hidden="1" customWidth="1"/>
    <col min="5" max="5" width="10.7109375" style="4" customWidth="1"/>
    <col min="6" max="6" width="16.42578125" style="4" customWidth="1"/>
    <col min="7" max="7" width="6.28515625" customWidth="1"/>
    <col min="8" max="8" width="54.85546875" style="3" customWidth="1"/>
    <col min="9" max="9" width="37.7109375" customWidth="1"/>
    <col min="10" max="10" width="13.140625" customWidth="1"/>
    <col min="11" max="11" width="14.5703125" customWidth="1"/>
    <col min="12" max="12" width="15.7109375" customWidth="1"/>
    <col min="13" max="13" width="23.5703125" customWidth="1"/>
    <col min="14" max="14" width="25.5703125" customWidth="1"/>
    <col min="15" max="15" width="30.42578125" customWidth="1"/>
    <col min="16" max="16" width="30.85546875" customWidth="1"/>
    <col min="18" max="18" width="19" customWidth="1"/>
    <col min="19" max="19" width="14.28515625" customWidth="1"/>
  </cols>
  <sheetData>
    <row r="1" spans="1:16" ht="30.75" customHeight="1" x14ac:dyDescent="0.25">
      <c r="A1" s="255" t="s">
        <v>0</v>
      </c>
      <c r="B1" s="256"/>
      <c r="C1" s="256"/>
      <c r="D1" s="256"/>
      <c r="E1" s="256"/>
      <c r="F1" s="256"/>
      <c r="G1" s="256"/>
      <c r="H1" s="256"/>
      <c r="I1" s="256"/>
      <c r="J1" s="256"/>
      <c r="K1" s="256"/>
      <c r="L1" s="256"/>
      <c r="M1" s="256"/>
      <c r="N1" s="256"/>
      <c r="O1" s="256"/>
      <c r="P1" s="257"/>
    </row>
    <row r="2" spans="1:16" ht="15" customHeight="1" x14ac:dyDescent="0.25">
      <c r="A2" s="258" t="s">
        <v>396</v>
      </c>
      <c r="B2" s="171"/>
      <c r="C2" s="171"/>
      <c r="D2" s="171"/>
      <c r="E2" s="171"/>
      <c r="F2" s="171"/>
      <c r="G2" s="171"/>
      <c r="H2" s="171"/>
      <c r="I2" s="171"/>
      <c r="J2" s="171"/>
      <c r="K2" s="171"/>
      <c r="L2" s="171"/>
      <c r="M2" s="171"/>
      <c r="N2" s="171"/>
      <c r="O2" s="171"/>
      <c r="P2" s="259"/>
    </row>
    <row r="3" spans="1:16" ht="15" customHeight="1" x14ac:dyDescent="0.25">
      <c r="A3" s="260" t="s">
        <v>406</v>
      </c>
      <c r="B3" s="172"/>
      <c r="C3" s="172"/>
      <c r="D3" s="172"/>
      <c r="E3" s="172"/>
      <c r="F3" s="172"/>
      <c r="G3" s="172"/>
      <c r="H3" s="172"/>
      <c r="I3" s="172"/>
      <c r="J3" s="172"/>
      <c r="K3" s="172"/>
      <c r="L3" s="172"/>
      <c r="M3" s="172"/>
      <c r="N3" s="172"/>
      <c r="O3" s="172"/>
      <c r="P3" s="261"/>
    </row>
    <row r="4" spans="1:16" hidden="1" x14ac:dyDescent="0.25">
      <c r="A4" s="164" t="s">
        <v>3</v>
      </c>
      <c r="P4" s="165"/>
    </row>
    <row r="5" spans="1:16" hidden="1" x14ac:dyDescent="0.25">
      <c r="A5" s="164"/>
      <c r="C5">
        <v>365</v>
      </c>
      <c r="H5" s="3" t="s">
        <v>4</v>
      </c>
      <c r="I5">
        <f>ROUNDUP(C5*$C$12,0)</f>
        <v>61</v>
      </c>
      <c r="P5" s="165"/>
    </row>
    <row r="6" spans="1:16" hidden="1" x14ac:dyDescent="0.25">
      <c r="A6" s="164"/>
      <c r="C6">
        <v>52</v>
      </c>
      <c r="H6" s="3" t="s">
        <v>5</v>
      </c>
      <c r="I6">
        <f>ROUNDUP(C6*$C$12,0)</f>
        <v>9</v>
      </c>
      <c r="P6" s="165"/>
    </row>
    <row r="7" spans="1:16" hidden="1" x14ac:dyDescent="0.25">
      <c r="A7" s="164"/>
      <c r="C7">
        <v>24</v>
      </c>
      <c r="H7" s="166" t="s">
        <v>6</v>
      </c>
      <c r="I7">
        <f>ROUND(C7*$C$12,0)</f>
        <v>4</v>
      </c>
      <c r="P7" s="165"/>
    </row>
    <row r="8" spans="1:16" hidden="1" x14ac:dyDescent="0.25">
      <c r="A8" s="164"/>
      <c r="C8">
        <v>12</v>
      </c>
      <c r="H8" s="3" t="s">
        <v>7</v>
      </c>
      <c r="I8">
        <f>ROUNDUP(C8*$C$12,0)</f>
        <v>2</v>
      </c>
      <c r="P8" s="165"/>
    </row>
    <row r="9" spans="1:16" hidden="1" x14ac:dyDescent="0.25">
      <c r="A9" s="164"/>
      <c r="C9">
        <v>6</v>
      </c>
      <c r="H9" s="3" t="s">
        <v>8</v>
      </c>
      <c r="I9">
        <f>ROUNDUP(C9*$C$12,0)</f>
        <v>1</v>
      </c>
      <c r="P9" s="165"/>
    </row>
    <row r="10" spans="1:16" hidden="1" x14ac:dyDescent="0.25">
      <c r="A10" s="164"/>
      <c r="C10">
        <v>4</v>
      </c>
      <c r="E10" s="167">
        <f>MOD(C13,12)</f>
        <v>2</v>
      </c>
      <c r="F10" s="167"/>
      <c r="G10" s="168"/>
      <c r="H10" s="3" t="s">
        <v>9</v>
      </c>
      <c r="I10">
        <f>ROUNDUP(C10*$C$12,0)</f>
        <v>1</v>
      </c>
      <c r="P10" s="165"/>
    </row>
    <row r="11" spans="1:16" hidden="1" x14ac:dyDescent="0.25">
      <c r="A11" s="164"/>
      <c r="C11">
        <v>2</v>
      </c>
      <c r="E11" s="4">
        <f>INT(C12)</f>
        <v>0</v>
      </c>
      <c r="H11" s="3" t="s">
        <v>10</v>
      </c>
      <c r="I11">
        <f>ROUNDUP(C11*$C$12,0)</f>
        <v>1</v>
      </c>
      <c r="P11" s="165"/>
    </row>
    <row r="12" spans="1:16" hidden="1" x14ac:dyDescent="0.25">
      <c r="A12" s="164"/>
      <c r="C12">
        <f>C13/12</f>
        <v>0.16666666666666666</v>
      </c>
      <c r="E12" s="4">
        <f>ROUNDUP(C12,0)</f>
        <v>1</v>
      </c>
      <c r="H12" s="3" t="s">
        <v>11</v>
      </c>
      <c r="I12">
        <f>IF(AND(E10&gt;0,E10&lt;7),E11,E12)</f>
        <v>0</v>
      </c>
      <c r="J12" s="169"/>
      <c r="P12" s="165"/>
    </row>
    <row r="13" spans="1:16" hidden="1" x14ac:dyDescent="0.25">
      <c r="A13" s="170"/>
      <c r="B13" s="6"/>
      <c r="C13" s="80">
        <v>2</v>
      </c>
      <c r="D13" s="168"/>
      <c r="P13" s="165"/>
    </row>
    <row r="14" spans="1:16" hidden="1" x14ac:dyDescent="0.25">
      <c r="A14" s="164"/>
      <c r="P14" s="165"/>
    </row>
    <row r="15" spans="1:16" ht="15" customHeight="1" x14ac:dyDescent="0.25">
      <c r="A15" s="265"/>
      <c r="B15" s="266"/>
      <c r="C15" s="266"/>
      <c r="D15" s="266"/>
      <c r="E15" s="266"/>
      <c r="F15" s="266"/>
      <c r="G15" s="266"/>
      <c r="H15" s="266"/>
      <c r="I15" s="266"/>
      <c r="J15" s="266"/>
      <c r="K15" s="266"/>
      <c r="L15" s="266"/>
      <c r="M15" s="266"/>
      <c r="N15" s="266"/>
      <c r="O15" s="266"/>
      <c r="P15" s="267"/>
    </row>
    <row r="16" spans="1:16" ht="39.75" customHeight="1" thickBot="1" x14ac:dyDescent="0.3">
      <c r="A16" s="262" t="s">
        <v>1</v>
      </c>
      <c r="B16" s="263"/>
      <c r="C16" s="263"/>
      <c r="D16" s="263"/>
      <c r="E16" s="263"/>
      <c r="F16" s="263"/>
      <c r="G16" s="263"/>
      <c r="H16" s="263"/>
      <c r="I16" s="263"/>
      <c r="J16" s="263"/>
      <c r="K16" s="263"/>
      <c r="L16" s="263"/>
      <c r="M16" s="263"/>
      <c r="N16" s="263"/>
      <c r="O16" s="263"/>
      <c r="P16" s="264"/>
    </row>
    <row r="17" spans="1:19" ht="106.5" customHeight="1" thickBot="1" x14ac:dyDescent="0.3">
      <c r="A17" s="157" t="s">
        <v>12</v>
      </c>
      <c r="B17" s="158" t="s">
        <v>13</v>
      </c>
      <c r="C17" s="158" t="s">
        <v>14</v>
      </c>
      <c r="D17" s="158" t="s">
        <v>15</v>
      </c>
      <c r="E17" s="159" t="s">
        <v>16</v>
      </c>
      <c r="F17" s="159" t="s">
        <v>17</v>
      </c>
      <c r="G17" s="160" t="s">
        <v>12</v>
      </c>
      <c r="H17" s="245" t="s">
        <v>18</v>
      </c>
      <c r="I17" s="246"/>
      <c r="J17" s="162" t="s">
        <v>19</v>
      </c>
      <c r="K17" s="162" t="s">
        <v>20</v>
      </c>
      <c r="L17" s="161" t="s">
        <v>21</v>
      </c>
      <c r="M17" s="162" t="s">
        <v>407</v>
      </c>
      <c r="N17" s="162" t="s">
        <v>391</v>
      </c>
      <c r="O17" s="162" t="s">
        <v>2</v>
      </c>
      <c r="P17" s="163" t="s">
        <v>408</v>
      </c>
    </row>
    <row r="18" spans="1:19" ht="36.75" customHeight="1" x14ac:dyDescent="0.25">
      <c r="A18" s="204">
        <v>1</v>
      </c>
      <c r="B18" s="269" t="s">
        <v>22</v>
      </c>
      <c r="C18" s="251" t="s">
        <v>23</v>
      </c>
      <c r="D18" s="209" t="s">
        <v>24</v>
      </c>
      <c r="E18" s="9">
        <v>1</v>
      </c>
      <c r="F18" s="9">
        <v>1</v>
      </c>
      <c r="G18" s="9" t="s">
        <v>25</v>
      </c>
      <c r="H18" s="52" t="str">
        <f>VLOOKUP(G18,'Descripcion de actividades'!$A$3:$B$40,2,FALSE)</f>
        <v>Limpieza e inspeccion de los sistemas</v>
      </c>
      <c r="I18" s="49">
        <f>VLOOKUP(G18,'Descripcion de actividades'!$A$3:$C$40,3,FALSE)</f>
        <v>0</v>
      </c>
      <c r="J18" s="59" t="s">
        <v>10</v>
      </c>
      <c r="K18" s="59">
        <f>VLOOKUP(J18,$H$5:$I$12,2,FALSE)</f>
        <v>1</v>
      </c>
      <c r="L18" s="29">
        <f>IF($C$13&lt;=1,IF(F18=1,E18*K18,IF(F18=2,E18*K18,IF(F18=3,0,"Revisar 2"))),E18*K18)</f>
        <v>1</v>
      </c>
      <c r="M18" s="79"/>
      <c r="N18" s="79">
        <f>M18*L18</f>
        <v>0</v>
      </c>
      <c r="O18" s="79">
        <f>ROUND(N18*0.19,0)</f>
        <v>0</v>
      </c>
      <c r="P18" s="23">
        <f>N18+O18</f>
        <v>0</v>
      </c>
      <c r="R18" s="107"/>
      <c r="S18" s="107"/>
    </row>
    <row r="19" spans="1:19" ht="64.5" customHeight="1" x14ac:dyDescent="0.25">
      <c r="A19" s="205"/>
      <c r="B19" s="270"/>
      <c r="C19" s="189"/>
      <c r="D19" s="210"/>
      <c r="E19" s="8">
        <v>1</v>
      </c>
      <c r="F19" s="8">
        <v>1</v>
      </c>
      <c r="G19" s="8" t="s">
        <v>26</v>
      </c>
      <c r="H19" s="53" t="str">
        <f>VLOOKUP(G19,'Descripcion de actividades'!$A$3:$B$40,2,FALSE)</f>
        <v>Inspeccion de red de tierra en los sistemas</v>
      </c>
      <c r="I19" s="50" t="str">
        <f>VLOOKUP(G19,'Descripcion de actividades'!$A$3:$C$40,3,FALSE)</f>
        <v>Resistencia electrica en la red de tierra física. Equipos de medicion con certificado de calibración vigente para ambos.</v>
      </c>
      <c r="J19" s="48" t="s">
        <v>10</v>
      </c>
      <c r="K19" s="48">
        <f t="shared" ref="K19:K27" si="0">VLOOKUP(J19,$H$5:$I$12,2,FALSE)</f>
        <v>1</v>
      </c>
      <c r="L19" s="30">
        <f t="shared" ref="L19:L82" si="1">IF($C$13&lt;=1,IF(F19=1,E19*K19,IF(F19=2,E19*K19,IF(F19=3,0,"Revisar 2"))),E19*K19)</f>
        <v>1</v>
      </c>
      <c r="M19" s="62"/>
      <c r="N19" s="62">
        <f t="shared" ref="N19:N82" si="2">M19*L19</f>
        <v>0</v>
      </c>
      <c r="O19" s="62">
        <f t="shared" ref="O19:O82" si="3">ROUND(N19*0.19,0)</f>
        <v>0</v>
      </c>
      <c r="P19" s="24">
        <f t="shared" ref="P19:P82" si="4">N19+O19</f>
        <v>0</v>
      </c>
      <c r="R19" s="107"/>
      <c r="S19" s="107"/>
    </row>
    <row r="20" spans="1:19" ht="60" x14ac:dyDescent="0.25">
      <c r="A20" s="205"/>
      <c r="B20" s="270"/>
      <c r="C20" s="189"/>
      <c r="D20" s="210"/>
      <c r="E20" s="8">
        <v>1</v>
      </c>
      <c r="F20" s="8">
        <v>1</v>
      </c>
      <c r="G20" s="8" t="s">
        <v>27</v>
      </c>
      <c r="H20" s="53" t="str">
        <f>VLOOKUP(G20,'Descripcion de actividades'!$A$3:$B$40,2,FALSE)</f>
        <v>Inspeccion de red de tierra en los sistemas</v>
      </c>
      <c r="I20" s="50" t="str">
        <f>VLOOKUP(G20,'Descripcion de actividades'!$A$3:$C$40,3,FALSE)</f>
        <v>Pruebas de continuidad en la red de tierra física. Equipos de medicion con certificado de calibración vigente para ambos. para ambos.</v>
      </c>
      <c r="J20" s="48" t="s">
        <v>10</v>
      </c>
      <c r="K20" s="48">
        <f t="shared" si="0"/>
        <v>1</v>
      </c>
      <c r="L20" s="30">
        <f t="shared" si="1"/>
        <v>1</v>
      </c>
      <c r="M20" s="62"/>
      <c r="N20" s="62">
        <f t="shared" si="2"/>
        <v>0</v>
      </c>
      <c r="O20" s="62">
        <f t="shared" si="3"/>
        <v>0</v>
      </c>
      <c r="P20" s="24">
        <f t="shared" si="4"/>
        <v>0</v>
      </c>
      <c r="R20" s="107"/>
      <c r="S20" s="107"/>
    </row>
    <row r="21" spans="1:19" ht="67.5" customHeight="1" x14ac:dyDescent="0.25">
      <c r="A21" s="205"/>
      <c r="B21" s="270"/>
      <c r="C21" s="189"/>
      <c r="D21" s="210"/>
      <c r="E21" s="8">
        <v>1</v>
      </c>
      <c r="F21" s="8">
        <v>3</v>
      </c>
      <c r="G21" s="8" t="s">
        <v>28</v>
      </c>
      <c r="H21" s="53" t="str">
        <f>VLOOKUP(G21,'Descripcion de actividades'!$A$3:$B$40,2,FALSE)</f>
        <v>Desbalance en el suministro electrico (Calidad de la energia)</v>
      </c>
      <c r="I21" s="50" t="str">
        <f>VLOOKUP(G21,'Descripcion de actividades'!$A$3:$C$40,3,FALSE)</f>
        <v>Desequilibrio de tension en sistemas. Equipos de medicion con certificado de calibración vigente para ambos.</v>
      </c>
      <c r="J21" s="48" t="s">
        <v>10</v>
      </c>
      <c r="K21" s="48">
        <f t="shared" si="0"/>
        <v>1</v>
      </c>
      <c r="L21" s="30">
        <f t="shared" si="1"/>
        <v>1</v>
      </c>
      <c r="M21" s="62"/>
      <c r="N21" s="62">
        <f t="shared" si="2"/>
        <v>0</v>
      </c>
      <c r="O21" s="62">
        <f t="shared" si="3"/>
        <v>0</v>
      </c>
      <c r="P21" s="24">
        <f t="shared" si="4"/>
        <v>0</v>
      </c>
      <c r="R21" s="107"/>
      <c r="S21" s="107"/>
    </row>
    <row r="22" spans="1:19" ht="66" customHeight="1" x14ac:dyDescent="0.25">
      <c r="A22" s="205"/>
      <c r="B22" s="270"/>
      <c r="C22" s="189"/>
      <c r="D22" s="210"/>
      <c r="E22" s="8">
        <v>1</v>
      </c>
      <c r="F22" s="8">
        <v>3</v>
      </c>
      <c r="G22" s="8" t="s">
        <v>29</v>
      </c>
      <c r="H22" s="53" t="str">
        <f>VLOOKUP(G22,'Descripcion de actividades'!$A$3:$B$40,2,FALSE)</f>
        <v>Desbalance en el suministro electrico (Calidad de la energia)</v>
      </c>
      <c r="I22" s="50" t="str">
        <f>VLOOKUP(G22,'Descripcion de actividades'!$A$3:$C$40,3,FALSE)</f>
        <v>Desequilibrio de corriente en sistemas. Equipos de medicion con certificado de calibración vigente para ambos.</v>
      </c>
      <c r="J22" s="48" t="s">
        <v>10</v>
      </c>
      <c r="K22" s="48">
        <f t="shared" si="0"/>
        <v>1</v>
      </c>
      <c r="L22" s="30">
        <f t="shared" si="1"/>
        <v>1</v>
      </c>
      <c r="M22" s="62"/>
      <c r="N22" s="62">
        <f t="shared" si="2"/>
        <v>0</v>
      </c>
      <c r="O22" s="62">
        <f t="shared" si="3"/>
        <v>0</v>
      </c>
      <c r="P22" s="24">
        <f t="shared" si="4"/>
        <v>0</v>
      </c>
      <c r="R22" s="107"/>
      <c r="S22" s="107"/>
    </row>
    <row r="23" spans="1:19" ht="78.75" customHeight="1" x14ac:dyDescent="0.25">
      <c r="A23" s="205"/>
      <c r="B23" s="270"/>
      <c r="C23" s="189"/>
      <c r="D23" s="210"/>
      <c r="E23" s="8">
        <v>1</v>
      </c>
      <c r="F23" s="8">
        <v>2</v>
      </c>
      <c r="G23" s="8" t="s">
        <v>30</v>
      </c>
      <c r="H23" s="53" t="str">
        <f>VLOOKUP(G23,'Descripcion de actividades'!$A$3:$B$40,2,FALSE)</f>
        <v>Monitoreo de los parametros electricos.</v>
      </c>
      <c r="I23" s="50" t="str">
        <f>VLOOKUP(G23,'Descripcion de actividades'!$A$3:$C$40,3,FALSE)</f>
        <v>Calidad de la energía: Voltaje, corriente, potencia activa, potencia reactiva, armonicos. Equipos de medicion con certificado de calibración vigente para ambos.</v>
      </c>
      <c r="J23" s="48" t="s">
        <v>8</v>
      </c>
      <c r="K23" s="48">
        <f t="shared" si="0"/>
        <v>1</v>
      </c>
      <c r="L23" s="30">
        <f t="shared" si="1"/>
        <v>1</v>
      </c>
      <c r="M23" s="62"/>
      <c r="N23" s="62">
        <f t="shared" si="2"/>
        <v>0</v>
      </c>
      <c r="O23" s="62">
        <f t="shared" si="3"/>
        <v>0</v>
      </c>
      <c r="P23" s="24">
        <f t="shared" si="4"/>
        <v>0</v>
      </c>
      <c r="R23" s="107"/>
      <c r="S23" s="107"/>
    </row>
    <row r="24" spans="1:19" ht="43.5" customHeight="1" x14ac:dyDescent="0.25">
      <c r="A24" s="205"/>
      <c r="B24" s="270"/>
      <c r="C24" s="189"/>
      <c r="D24" s="210"/>
      <c r="E24" s="8">
        <v>1</v>
      </c>
      <c r="F24" s="8">
        <v>3</v>
      </c>
      <c r="G24" s="8" t="s">
        <v>31</v>
      </c>
      <c r="H24" s="53" t="str">
        <f>VLOOKUP(G24,'Descripcion de actividades'!$A$3:$B$40,2,FALSE)</f>
        <v>Pruebas de arranque en cada uno de los equipos</v>
      </c>
      <c r="I24" s="50" t="str">
        <f>VLOOKUP(G24,'Descripcion de actividades'!$A$3:$C$40,3,FALSE)</f>
        <v xml:space="preserve">Cheque de condiciones de operación, valor de la presion de trabajo </v>
      </c>
      <c r="J24" s="48" t="s">
        <v>5</v>
      </c>
      <c r="K24" s="48">
        <f t="shared" si="0"/>
        <v>9</v>
      </c>
      <c r="L24" s="30">
        <f t="shared" si="1"/>
        <v>9</v>
      </c>
      <c r="M24" s="62"/>
      <c r="N24" s="62">
        <f t="shared" si="2"/>
        <v>0</v>
      </c>
      <c r="O24" s="62">
        <f t="shared" si="3"/>
        <v>0</v>
      </c>
      <c r="P24" s="24">
        <f t="shared" si="4"/>
        <v>0</v>
      </c>
      <c r="R24" s="107"/>
      <c r="S24" s="107"/>
    </row>
    <row r="25" spans="1:19" ht="50.25" customHeight="1" x14ac:dyDescent="0.25">
      <c r="A25" s="205"/>
      <c r="B25" s="270"/>
      <c r="C25" s="189"/>
      <c r="D25" s="210"/>
      <c r="E25" s="8">
        <v>1</v>
      </c>
      <c r="F25" s="8">
        <v>3</v>
      </c>
      <c r="G25" s="8" t="s">
        <v>32</v>
      </c>
      <c r="H25" s="53" t="str">
        <f>VLOOKUP(G25,'Descripcion de actividades'!$A$3:$B$40,2,FALSE)</f>
        <v>Analisis por termografia</v>
      </c>
      <c r="I25" s="50" t="str">
        <f>VLOOKUP(G25,'Descripcion de actividades'!$A$3:$C$40,3,FALSE)</f>
        <v>Analisis del termograma. Equipos de medicion con certificado de calibración vigente para ambos.</v>
      </c>
      <c r="J25" s="48" t="s">
        <v>10</v>
      </c>
      <c r="K25" s="48">
        <f t="shared" si="0"/>
        <v>1</v>
      </c>
      <c r="L25" s="30">
        <f t="shared" si="1"/>
        <v>1</v>
      </c>
      <c r="M25" s="62"/>
      <c r="N25" s="62">
        <f t="shared" si="2"/>
        <v>0</v>
      </c>
      <c r="O25" s="62">
        <f t="shared" si="3"/>
        <v>0</v>
      </c>
      <c r="P25" s="24">
        <f t="shared" si="4"/>
        <v>0</v>
      </c>
      <c r="R25" s="107"/>
      <c r="S25" s="107"/>
    </row>
    <row r="26" spans="1:19" ht="56.25" customHeight="1" x14ac:dyDescent="0.25">
      <c r="A26" s="205"/>
      <c r="B26" s="270"/>
      <c r="C26" s="189"/>
      <c r="D26" s="210"/>
      <c r="E26" s="8">
        <v>1</v>
      </c>
      <c r="F26" s="8">
        <v>1</v>
      </c>
      <c r="G26" s="8" t="s">
        <v>33</v>
      </c>
      <c r="H26" s="53" t="str">
        <f>VLOOKUP(G26,'Descripcion de actividades'!$A$3:$B$40,2,FALSE)</f>
        <v>Lubricacion, engrase, revision y ajuste tornilleria de los sistemas (sin desarme)</v>
      </c>
      <c r="I26" s="50">
        <f>VLOOKUP(G26,'Descripcion de actividades'!$A$3:$C$40,3,FALSE)</f>
        <v>0</v>
      </c>
      <c r="J26" s="48" t="s">
        <v>10</v>
      </c>
      <c r="K26" s="48">
        <f t="shared" si="0"/>
        <v>1</v>
      </c>
      <c r="L26" s="30">
        <f t="shared" si="1"/>
        <v>1</v>
      </c>
      <c r="M26" s="62"/>
      <c r="N26" s="62">
        <f t="shared" si="2"/>
        <v>0</v>
      </c>
      <c r="O26" s="62">
        <f t="shared" si="3"/>
        <v>0</v>
      </c>
      <c r="P26" s="24">
        <f t="shared" si="4"/>
        <v>0</v>
      </c>
      <c r="R26" s="107"/>
      <c r="S26" s="107"/>
    </row>
    <row r="27" spans="1:19" ht="120" customHeight="1" x14ac:dyDescent="0.25">
      <c r="A27" s="205"/>
      <c r="B27" s="270"/>
      <c r="C27" s="272"/>
      <c r="D27" s="210"/>
      <c r="E27" s="7">
        <v>1</v>
      </c>
      <c r="F27" s="7">
        <v>3</v>
      </c>
      <c r="G27" s="7" t="s">
        <v>34</v>
      </c>
      <c r="H27" s="86" t="str">
        <f>VLOOKUP(G27,'Descripcion de actividades'!$A$3:$B$40,2,FALSE)</f>
        <v xml:space="preserve">Informe de analisis de los equipo </v>
      </c>
      <c r="I27" s="55" t="str">
        <f>VLOOKUP(G27,'Descripcion de actividades'!$A$3:$C$40,3,FALSE)</f>
        <v xml:space="preserve">Informe estado o condición del equipo según los parametros descritos en el MANUAL DE OPTIMIZACIÓN DE SISTEMAS DE BOMBEO, eficicia de energetica industrial en colombia, del ministerio de minas y energia </v>
      </c>
      <c r="J27" s="61" t="s">
        <v>10</v>
      </c>
      <c r="K27" s="61">
        <f t="shared" si="0"/>
        <v>1</v>
      </c>
      <c r="L27" s="32">
        <f t="shared" si="1"/>
        <v>1</v>
      </c>
      <c r="M27" s="78"/>
      <c r="N27" s="62">
        <f t="shared" si="2"/>
        <v>0</v>
      </c>
      <c r="O27" s="62">
        <f t="shared" si="3"/>
        <v>0</v>
      </c>
      <c r="P27" s="24">
        <f t="shared" si="4"/>
        <v>0</v>
      </c>
      <c r="R27" s="107"/>
      <c r="S27" s="107"/>
    </row>
    <row r="28" spans="1:19" x14ac:dyDescent="0.25">
      <c r="A28" s="205"/>
      <c r="B28" s="270"/>
      <c r="C28" s="196" t="s">
        <v>35</v>
      </c>
      <c r="D28" s="238" t="s">
        <v>36</v>
      </c>
      <c r="E28" s="8">
        <v>4</v>
      </c>
      <c r="F28" s="8">
        <v>1</v>
      </c>
      <c r="G28" s="8" t="s">
        <v>25</v>
      </c>
      <c r="H28" s="95" t="str">
        <f>VLOOKUP(G28,'Descripcion de actividades'!$A$3:$B$40,2,FALSE)</f>
        <v>Limpieza e inspeccion de los sistemas</v>
      </c>
      <c r="I28" s="99">
        <f>VLOOKUP(G28,'Descripcion de actividades'!$A$3:$C$40,3,FALSE)</f>
        <v>0</v>
      </c>
      <c r="J28" s="96" t="s">
        <v>9</v>
      </c>
      <c r="K28" s="96">
        <f>VLOOKUP(J28,$H$5:$I$12,2,FALSE)</f>
        <v>1</v>
      </c>
      <c r="L28" s="100">
        <f t="shared" si="1"/>
        <v>4</v>
      </c>
      <c r="M28" s="62"/>
      <c r="N28" s="62">
        <f t="shared" si="2"/>
        <v>0</v>
      </c>
      <c r="O28" s="62">
        <f t="shared" si="3"/>
        <v>0</v>
      </c>
      <c r="P28" s="24">
        <f t="shared" si="4"/>
        <v>0</v>
      </c>
      <c r="R28" s="107"/>
      <c r="S28" s="107"/>
    </row>
    <row r="29" spans="1:19" ht="63.75" customHeight="1" x14ac:dyDescent="0.25">
      <c r="A29" s="205"/>
      <c r="B29" s="270"/>
      <c r="C29" s="197"/>
      <c r="D29" s="210"/>
      <c r="E29" s="8">
        <v>4</v>
      </c>
      <c r="F29" s="8">
        <v>1</v>
      </c>
      <c r="G29" s="8" t="s">
        <v>26</v>
      </c>
      <c r="H29" s="53" t="str">
        <f>VLOOKUP(G29,'Descripcion de actividades'!$A$3:$B$40,2,FALSE)</f>
        <v>Inspeccion de red de tierra en los sistemas</v>
      </c>
      <c r="I29" s="50" t="str">
        <f>VLOOKUP(G29,'Descripcion de actividades'!$A$3:$C$40,3,FALSE)</f>
        <v>Resistencia electrica en la red de tierra física. Equipos de medicion con certificado de calibración vigente para ambos.</v>
      </c>
      <c r="J29" s="48" t="s">
        <v>10</v>
      </c>
      <c r="K29" s="48">
        <f t="shared" ref="K29:K38" si="5">VLOOKUP(J29,$H$5:$I$12,2,FALSE)</f>
        <v>1</v>
      </c>
      <c r="L29" s="30">
        <f t="shared" si="1"/>
        <v>4</v>
      </c>
      <c r="M29" s="62"/>
      <c r="N29" s="62">
        <f t="shared" si="2"/>
        <v>0</v>
      </c>
      <c r="O29" s="62">
        <f t="shared" si="3"/>
        <v>0</v>
      </c>
      <c r="P29" s="24">
        <f t="shared" si="4"/>
        <v>0</v>
      </c>
      <c r="R29" s="107"/>
      <c r="S29" s="107"/>
    </row>
    <row r="30" spans="1:19" ht="60" x14ac:dyDescent="0.25">
      <c r="A30" s="205"/>
      <c r="B30" s="270"/>
      <c r="C30" s="197"/>
      <c r="D30" s="210"/>
      <c r="E30" s="8">
        <v>4</v>
      </c>
      <c r="F30" s="8">
        <v>1</v>
      </c>
      <c r="G30" s="8" t="s">
        <v>27</v>
      </c>
      <c r="H30" s="53" t="str">
        <f>VLOOKUP(G30,'Descripcion de actividades'!$A$3:$B$40,2,FALSE)</f>
        <v>Inspeccion de red de tierra en los sistemas</v>
      </c>
      <c r="I30" s="50" t="str">
        <f>VLOOKUP(G30,'Descripcion de actividades'!$A$3:$C$40,3,FALSE)</f>
        <v>Pruebas de continuidad en la red de tierra física. Equipos de medicion con certificado de calibración vigente para ambos. para ambos.</v>
      </c>
      <c r="J30" s="48" t="s">
        <v>10</v>
      </c>
      <c r="K30" s="48">
        <f t="shared" si="5"/>
        <v>1</v>
      </c>
      <c r="L30" s="30">
        <f t="shared" si="1"/>
        <v>4</v>
      </c>
      <c r="M30" s="62"/>
      <c r="N30" s="62">
        <f t="shared" si="2"/>
        <v>0</v>
      </c>
      <c r="O30" s="62">
        <f t="shared" si="3"/>
        <v>0</v>
      </c>
      <c r="P30" s="24">
        <f t="shared" si="4"/>
        <v>0</v>
      </c>
      <c r="R30" s="107"/>
      <c r="S30" s="107"/>
    </row>
    <row r="31" spans="1:19" ht="63.75" customHeight="1" x14ac:dyDescent="0.25">
      <c r="A31" s="205"/>
      <c r="B31" s="270"/>
      <c r="C31" s="197"/>
      <c r="D31" s="210"/>
      <c r="E31" s="8">
        <v>4</v>
      </c>
      <c r="F31" s="8">
        <v>3</v>
      </c>
      <c r="G31" s="8" t="s">
        <v>28</v>
      </c>
      <c r="H31" s="53" t="str">
        <f>VLOOKUP(G31,'Descripcion de actividades'!$A$3:$B$40,2,FALSE)</f>
        <v>Desbalance en el suministro electrico (Calidad de la energia)</v>
      </c>
      <c r="I31" s="50" t="str">
        <f>VLOOKUP(G31,'Descripcion de actividades'!$A$3:$C$40,3,FALSE)</f>
        <v>Desequilibrio de tension en sistemas. Equipos de medicion con certificado de calibración vigente para ambos.</v>
      </c>
      <c r="J31" s="48" t="s">
        <v>10</v>
      </c>
      <c r="K31" s="48">
        <f t="shared" si="5"/>
        <v>1</v>
      </c>
      <c r="L31" s="30">
        <f t="shared" si="1"/>
        <v>4</v>
      </c>
      <c r="M31" s="62"/>
      <c r="N31" s="62">
        <f t="shared" si="2"/>
        <v>0</v>
      </c>
      <c r="O31" s="62">
        <f t="shared" si="3"/>
        <v>0</v>
      </c>
      <c r="P31" s="24">
        <f t="shared" si="4"/>
        <v>0</v>
      </c>
      <c r="R31" s="107"/>
      <c r="S31" s="107"/>
    </row>
    <row r="32" spans="1:19" ht="63.75" customHeight="1" x14ac:dyDescent="0.25">
      <c r="A32" s="205"/>
      <c r="B32" s="270"/>
      <c r="C32" s="197"/>
      <c r="D32" s="210"/>
      <c r="E32" s="8">
        <v>4</v>
      </c>
      <c r="F32" s="8">
        <v>3</v>
      </c>
      <c r="G32" s="8" t="s">
        <v>29</v>
      </c>
      <c r="H32" s="53" t="str">
        <f>VLOOKUP(G32,'Descripcion de actividades'!$A$3:$B$40,2,FALSE)</f>
        <v>Desbalance en el suministro electrico (Calidad de la energia)</v>
      </c>
      <c r="I32" s="50" t="str">
        <f>VLOOKUP(G32,'Descripcion de actividades'!$A$3:$C$40,3,FALSE)</f>
        <v>Desequilibrio de corriente en sistemas. Equipos de medicion con certificado de calibración vigente para ambos.</v>
      </c>
      <c r="J32" s="48" t="s">
        <v>10</v>
      </c>
      <c r="K32" s="48">
        <f t="shared" si="5"/>
        <v>1</v>
      </c>
      <c r="L32" s="30">
        <f t="shared" si="1"/>
        <v>4</v>
      </c>
      <c r="M32" s="62"/>
      <c r="N32" s="62">
        <f t="shared" si="2"/>
        <v>0</v>
      </c>
      <c r="O32" s="62">
        <f t="shared" si="3"/>
        <v>0</v>
      </c>
      <c r="P32" s="24">
        <f t="shared" si="4"/>
        <v>0</v>
      </c>
      <c r="R32" s="107"/>
      <c r="S32" s="107"/>
    </row>
    <row r="33" spans="1:19" ht="75" x14ac:dyDescent="0.25">
      <c r="A33" s="205"/>
      <c r="B33" s="270"/>
      <c r="C33" s="197"/>
      <c r="D33" s="210"/>
      <c r="E33" s="8">
        <v>4</v>
      </c>
      <c r="F33" s="8">
        <v>2</v>
      </c>
      <c r="G33" s="8" t="s">
        <v>30</v>
      </c>
      <c r="H33" s="53" t="str">
        <f>VLOOKUP(G33,'Descripcion de actividades'!$A$3:$B$40,2,FALSE)</f>
        <v>Monitoreo de los parametros electricos.</v>
      </c>
      <c r="I33" s="50" t="str">
        <f>VLOOKUP(G33,'Descripcion de actividades'!$A$3:$C$40,3,FALSE)</f>
        <v>Calidad de la energía: Voltaje, corriente, potencia activa, potencia reactiva, armonicos. Equipos de medicion con certificado de calibración vigente para ambos.</v>
      </c>
      <c r="J33" s="48" t="s">
        <v>8</v>
      </c>
      <c r="K33" s="48">
        <f t="shared" si="5"/>
        <v>1</v>
      </c>
      <c r="L33" s="30">
        <f t="shared" si="1"/>
        <v>4</v>
      </c>
      <c r="M33" s="62"/>
      <c r="N33" s="62">
        <f t="shared" si="2"/>
        <v>0</v>
      </c>
      <c r="O33" s="62">
        <f t="shared" si="3"/>
        <v>0</v>
      </c>
      <c r="P33" s="24">
        <f t="shared" si="4"/>
        <v>0</v>
      </c>
      <c r="R33" s="107"/>
      <c r="S33" s="107"/>
    </row>
    <row r="34" spans="1:19" ht="44.25" customHeight="1" x14ac:dyDescent="0.25">
      <c r="A34" s="205"/>
      <c r="B34" s="270"/>
      <c r="C34" s="197"/>
      <c r="D34" s="210"/>
      <c r="E34" s="8">
        <v>4</v>
      </c>
      <c r="F34" s="8">
        <v>3</v>
      </c>
      <c r="G34" s="8" t="s">
        <v>31</v>
      </c>
      <c r="H34" s="53" t="str">
        <f>VLOOKUP(G34,'Descripcion de actividades'!$A$3:$B$40,2,FALSE)</f>
        <v>Pruebas de arranque en cada uno de los equipos</v>
      </c>
      <c r="I34" s="50" t="str">
        <f>VLOOKUP(G34,'Descripcion de actividades'!$A$3:$C$40,3,FALSE)</f>
        <v xml:space="preserve">Cheque de condiciones de operación, valor de la presion de trabajo </v>
      </c>
      <c r="J34" s="48" t="s">
        <v>5</v>
      </c>
      <c r="K34" s="48">
        <f t="shared" si="5"/>
        <v>9</v>
      </c>
      <c r="L34" s="30">
        <f t="shared" si="1"/>
        <v>36</v>
      </c>
      <c r="M34" s="62"/>
      <c r="N34" s="62">
        <f t="shared" si="2"/>
        <v>0</v>
      </c>
      <c r="O34" s="62">
        <f t="shared" si="3"/>
        <v>0</v>
      </c>
      <c r="P34" s="24">
        <f t="shared" si="4"/>
        <v>0</v>
      </c>
      <c r="R34" s="107"/>
      <c r="S34" s="107"/>
    </row>
    <row r="35" spans="1:19" ht="52.5" customHeight="1" x14ac:dyDescent="0.25">
      <c r="A35" s="205"/>
      <c r="B35" s="270"/>
      <c r="C35" s="197"/>
      <c r="D35" s="210"/>
      <c r="E35" s="8">
        <v>4</v>
      </c>
      <c r="F35" s="8">
        <v>3</v>
      </c>
      <c r="G35" s="8" t="s">
        <v>32</v>
      </c>
      <c r="H35" s="53" t="str">
        <f>VLOOKUP(G35,'Descripcion de actividades'!$A$3:$B$40,2,FALSE)</f>
        <v>Analisis por termografia</v>
      </c>
      <c r="I35" s="50" t="str">
        <f>VLOOKUP(G35,'Descripcion de actividades'!$A$3:$C$40,3,FALSE)</f>
        <v>Analisis del termograma. Equipos de medicion con certificado de calibración vigente para ambos.</v>
      </c>
      <c r="J35" s="48" t="s">
        <v>10</v>
      </c>
      <c r="K35" s="48">
        <f t="shared" si="5"/>
        <v>1</v>
      </c>
      <c r="L35" s="30">
        <f t="shared" si="1"/>
        <v>4</v>
      </c>
      <c r="M35" s="62"/>
      <c r="N35" s="62">
        <f t="shared" si="2"/>
        <v>0</v>
      </c>
      <c r="O35" s="62">
        <f t="shared" si="3"/>
        <v>0</v>
      </c>
      <c r="P35" s="24">
        <f t="shared" si="4"/>
        <v>0</v>
      </c>
      <c r="R35" s="107"/>
      <c r="S35" s="107"/>
    </row>
    <row r="36" spans="1:19" ht="30" x14ac:dyDescent="0.25">
      <c r="A36" s="205"/>
      <c r="B36" s="270"/>
      <c r="C36" s="197"/>
      <c r="D36" s="210"/>
      <c r="E36" s="8">
        <v>4</v>
      </c>
      <c r="F36" s="8">
        <v>1</v>
      </c>
      <c r="G36" s="8" t="s">
        <v>33</v>
      </c>
      <c r="H36" s="53" t="str">
        <f>VLOOKUP(G36,'Descripcion de actividades'!$A$3:$B$40,2,FALSE)</f>
        <v>Lubricacion, engrase, revision y ajuste tornilleria de los sistemas (sin desarme)</v>
      </c>
      <c r="I36" s="50">
        <f>VLOOKUP(G36,'Descripcion de actividades'!$A$3:$C$40,3,FALSE)</f>
        <v>0</v>
      </c>
      <c r="J36" s="48" t="s">
        <v>10</v>
      </c>
      <c r="K36" s="48">
        <f t="shared" si="5"/>
        <v>1</v>
      </c>
      <c r="L36" s="30">
        <f t="shared" si="1"/>
        <v>4</v>
      </c>
      <c r="M36" s="62"/>
      <c r="N36" s="62">
        <f t="shared" si="2"/>
        <v>0</v>
      </c>
      <c r="O36" s="62">
        <f t="shared" si="3"/>
        <v>0</v>
      </c>
      <c r="P36" s="24">
        <f t="shared" si="4"/>
        <v>0</v>
      </c>
      <c r="R36" s="107"/>
      <c r="S36" s="107"/>
    </row>
    <row r="37" spans="1:19" ht="85.5" customHeight="1" x14ac:dyDescent="0.25">
      <c r="A37" s="205"/>
      <c r="B37" s="270"/>
      <c r="C37" s="197"/>
      <c r="D37" s="210"/>
      <c r="E37" s="8">
        <v>4</v>
      </c>
      <c r="F37" s="8">
        <v>3</v>
      </c>
      <c r="G37" s="8" t="s">
        <v>37</v>
      </c>
      <c r="H37" s="53" t="str">
        <f>VLOOKUP(G37,'Descripcion de actividades'!$A$3:$B$40,2,FALSE)</f>
        <v>Analisis de aislamiento a los sistemas</v>
      </c>
      <c r="I37" s="50" t="str">
        <f>VLOOKUP(G37,'Descripcion de actividades'!$A$3:$C$40,3,FALSE)</f>
        <v>Analisis de resistencia de aislamiento con correccion de temperatura. Equipos de medicion con certificado de calibración vigente para ambos.</v>
      </c>
      <c r="J37" s="48" t="s">
        <v>10</v>
      </c>
      <c r="K37" s="48">
        <f t="shared" si="5"/>
        <v>1</v>
      </c>
      <c r="L37" s="30">
        <f t="shared" si="1"/>
        <v>4</v>
      </c>
      <c r="M37" s="62"/>
      <c r="N37" s="62">
        <f t="shared" si="2"/>
        <v>0</v>
      </c>
      <c r="O37" s="62">
        <f t="shared" si="3"/>
        <v>0</v>
      </c>
      <c r="P37" s="24">
        <f t="shared" si="4"/>
        <v>0</v>
      </c>
      <c r="R37" s="107"/>
      <c r="S37" s="107"/>
    </row>
    <row r="38" spans="1:19" ht="118.5" customHeight="1" x14ac:dyDescent="0.25">
      <c r="A38" s="205"/>
      <c r="B38" s="270"/>
      <c r="C38" s="198"/>
      <c r="D38" s="239"/>
      <c r="E38" s="8">
        <v>4</v>
      </c>
      <c r="F38" s="8">
        <v>3</v>
      </c>
      <c r="G38" s="8" t="s">
        <v>34</v>
      </c>
      <c r="H38" s="93" t="str">
        <f>VLOOKUP(G38,'Descripcion de actividades'!$A$3:$B$40,2,FALSE)</f>
        <v xml:space="preserve">Informe de analisis de los equipo </v>
      </c>
      <c r="I38" s="90" t="str">
        <f>VLOOKUP(G38,'Descripcion de actividades'!$A$3:$C$40,3,FALSE)</f>
        <v xml:space="preserve">Informe estado o condición del equipo según los parametros descritos en el MANUAL DE OPTIMIZACIÓN DE SISTEMAS DE BOMBEO, eficicia de energetica industrial en colombia, del ministerio de minas y energia </v>
      </c>
      <c r="J38" s="91" t="s">
        <v>10</v>
      </c>
      <c r="K38" s="91">
        <f t="shared" si="5"/>
        <v>1</v>
      </c>
      <c r="L38" s="101">
        <f t="shared" si="1"/>
        <v>4</v>
      </c>
      <c r="M38" s="62"/>
      <c r="N38" s="62">
        <f t="shared" si="2"/>
        <v>0</v>
      </c>
      <c r="O38" s="62">
        <f t="shared" si="3"/>
        <v>0</v>
      </c>
      <c r="P38" s="24">
        <f t="shared" si="4"/>
        <v>0</v>
      </c>
      <c r="R38" s="107"/>
      <c r="S38" s="107"/>
    </row>
    <row r="39" spans="1:19" x14ac:dyDescent="0.25">
      <c r="A39" s="205"/>
      <c r="B39" s="270"/>
      <c r="C39" s="236" t="s">
        <v>38</v>
      </c>
      <c r="D39" s="238" t="s">
        <v>39</v>
      </c>
      <c r="E39" s="8">
        <v>1</v>
      </c>
      <c r="F39" s="8">
        <v>1</v>
      </c>
      <c r="G39" s="8" t="s">
        <v>25</v>
      </c>
      <c r="H39" s="103" t="str">
        <f>VLOOKUP(G39,'Descripcion de actividades'!$A$3:$B$40,2,FALSE)</f>
        <v>Limpieza e inspeccion de los sistemas</v>
      </c>
      <c r="I39" s="104">
        <f>VLOOKUP(G39,'Descripcion de actividades'!$A$3:$C$40,3,FALSE)</f>
        <v>0</v>
      </c>
      <c r="J39" s="105" t="str">
        <f>J29</f>
        <v>Semestral</v>
      </c>
      <c r="K39" s="105">
        <f>VLOOKUP(J39,$H$5:$I$12,2,FALSE)</f>
        <v>1</v>
      </c>
      <c r="L39" s="106">
        <f t="shared" si="1"/>
        <v>1</v>
      </c>
      <c r="M39" s="62"/>
      <c r="N39" s="62">
        <f t="shared" si="2"/>
        <v>0</v>
      </c>
      <c r="O39" s="62">
        <f t="shared" si="3"/>
        <v>0</v>
      </c>
      <c r="P39" s="24">
        <f t="shared" si="4"/>
        <v>0</v>
      </c>
      <c r="R39" s="107"/>
      <c r="S39" s="107"/>
    </row>
    <row r="40" spans="1:19" ht="60" x14ac:dyDescent="0.25">
      <c r="A40" s="205"/>
      <c r="B40" s="270"/>
      <c r="C40" s="208"/>
      <c r="D40" s="210"/>
      <c r="E40" s="8">
        <v>1</v>
      </c>
      <c r="F40" s="42">
        <v>1</v>
      </c>
      <c r="G40" s="42" t="s">
        <v>26</v>
      </c>
      <c r="H40" s="88" t="str">
        <f>VLOOKUP(G40,'Descripcion de actividades'!$A$3:$B$40,2,FALSE)</f>
        <v>Inspeccion de red de tierra en los sistemas</v>
      </c>
      <c r="I40" s="56" t="str">
        <f>VLOOKUP(G40,'Descripcion de actividades'!$A$3:$C$40,3,FALSE)</f>
        <v>Resistencia electrica en la red de tierra física. Equipos de medicion con certificado de calibración vigente para ambos.</v>
      </c>
      <c r="J40" s="89" t="s">
        <v>10</v>
      </c>
      <c r="K40" s="89">
        <f t="shared" ref="K40:K49" si="6">VLOOKUP(J40,$H$5:$I$12,2,FALSE)</f>
        <v>1</v>
      </c>
      <c r="L40" s="30">
        <f t="shared" si="1"/>
        <v>1</v>
      </c>
      <c r="M40" s="63"/>
      <c r="N40" s="62">
        <f t="shared" si="2"/>
        <v>0</v>
      </c>
      <c r="O40" s="62">
        <f t="shared" si="3"/>
        <v>0</v>
      </c>
      <c r="P40" s="24">
        <f t="shared" si="4"/>
        <v>0</v>
      </c>
      <c r="R40" s="107"/>
      <c r="S40" s="107"/>
    </row>
    <row r="41" spans="1:19" ht="60.75" customHeight="1" x14ac:dyDescent="0.25">
      <c r="A41" s="205"/>
      <c r="B41" s="270"/>
      <c r="C41" s="208"/>
      <c r="D41" s="210"/>
      <c r="E41" s="8">
        <v>1</v>
      </c>
      <c r="F41" s="8">
        <v>1</v>
      </c>
      <c r="G41" s="8" t="s">
        <v>27</v>
      </c>
      <c r="H41" s="53" t="str">
        <f>VLOOKUP(G41,'Descripcion de actividades'!$A$3:$B$40,2,FALSE)</f>
        <v>Inspeccion de red de tierra en los sistemas</v>
      </c>
      <c r="I41" s="50" t="str">
        <f>VLOOKUP(G41,'Descripcion de actividades'!$A$3:$C$40,3,FALSE)</f>
        <v>Pruebas de continuidad en la red de tierra física. Equipos de medicion con certificado de calibración vigente para ambos. para ambos.</v>
      </c>
      <c r="J41" s="48" t="s">
        <v>10</v>
      </c>
      <c r="K41" s="48">
        <f t="shared" si="6"/>
        <v>1</v>
      </c>
      <c r="L41" s="30">
        <f t="shared" si="1"/>
        <v>1</v>
      </c>
      <c r="M41" s="62"/>
      <c r="N41" s="62">
        <f t="shared" si="2"/>
        <v>0</v>
      </c>
      <c r="O41" s="62">
        <f t="shared" si="3"/>
        <v>0</v>
      </c>
      <c r="P41" s="24">
        <f t="shared" si="4"/>
        <v>0</v>
      </c>
      <c r="R41" s="107"/>
      <c r="S41" s="107"/>
    </row>
    <row r="42" spans="1:19" ht="69.75" customHeight="1" x14ac:dyDescent="0.25">
      <c r="A42" s="205"/>
      <c r="B42" s="270"/>
      <c r="C42" s="208"/>
      <c r="D42" s="210"/>
      <c r="E42" s="8">
        <v>1</v>
      </c>
      <c r="F42" s="8">
        <v>3</v>
      </c>
      <c r="G42" s="8" t="s">
        <v>28</v>
      </c>
      <c r="H42" s="53" t="str">
        <f>VLOOKUP(G42,'Descripcion de actividades'!$A$3:$B$40,2,FALSE)</f>
        <v>Desbalance en el suministro electrico (Calidad de la energia)</v>
      </c>
      <c r="I42" s="50" t="str">
        <f>VLOOKUP(G42,'Descripcion de actividades'!$A$3:$C$40,3,FALSE)</f>
        <v>Desequilibrio de tension en sistemas. Equipos de medicion con certificado de calibración vigente para ambos.</v>
      </c>
      <c r="J42" s="48" t="s">
        <v>10</v>
      </c>
      <c r="K42" s="48">
        <f t="shared" si="6"/>
        <v>1</v>
      </c>
      <c r="L42" s="30">
        <f t="shared" si="1"/>
        <v>1</v>
      </c>
      <c r="M42" s="62"/>
      <c r="N42" s="62">
        <f t="shared" si="2"/>
        <v>0</v>
      </c>
      <c r="O42" s="62">
        <f t="shared" si="3"/>
        <v>0</v>
      </c>
      <c r="P42" s="24">
        <f t="shared" si="4"/>
        <v>0</v>
      </c>
      <c r="R42" s="107"/>
      <c r="S42" s="107"/>
    </row>
    <row r="43" spans="1:19" ht="60.75" customHeight="1" x14ac:dyDescent="0.25">
      <c r="A43" s="205"/>
      <c r="B43" s="270"/>
      <c r="C43" s="208"/>
      <c r="D43" s="210"/>
      <c r="E43" s="8">
        <v>1</v>
      </c>
      <c r="F43" s="8">
        <v>3</v>
      </c>
      <c r="G43" s="8" t="s">
        <v>29</v>
      </c>
      <c r="H43" s="53" t="str">
        <f>VLOOKUP(G43,'Descripcion de actividades'!$A$3:$B$40,2,FALSE)</f>
        <v>Desbalance en el suministro electrico (Calidad de la energia)</v>
      </c>
      <c r="I43" s="50" t="str">
        <f>VLOOKUP(G43,'Descripcion de actividades'!$A$3:$C$40,3,FALSE)</f>
        <v>Desequilibrio de corriente en sistemas. Equipos de medicion con certificado de calibración vigente para ambos.</v>
      </c>
      <c r="J43" s="48" t="s">
        <v>10</v>
      </c>
      <c r="K43" s="48">
        <f t="shared" si="6"/>
        <v>1</v>
      </c>
      <c r="L43" s="30">
        <f t="shared" si="1"/>
        <v>1</v>
      </c>
      <c r="M43" s="62"/>
      <c r="N43" s="62">
        <f t="shared" si="2"/>
        <v>0</v>
      </c>
      <c r="O43" s="62">
        <f t="shared" si="3"/>
        <v>0</v>
      </c>
      <c r="P43" s="24">
        <f t="shared" si="4"/>
        <v>0</v>
      </c>
      <c r="R43" s="107"/>
      <c r="S43" s="107"/>
    </row>
    <row r="44" spans="1:19" ht="75" x14ac:dyDescent="0.25">
      <c r="A44" s="205"/>
      <c r="B44" s="270"/>
      <c r="C44" s="208"/>
      <c r="D44" s="210"/>
      <c r="E44" s="8">
        <v>1</v>
      </c>
      <c r="F44" s="8">
        <v>2</v>
      </c>
      <c r="G44" s="8" t="s">
        <v>30</v>
      </c>
      <c r="H44" s="53" t="str">
        <f>VLOOKUP(G44,'Descripcion de actividades'!$A$3:$B$40,2,FALSE)</f>
        <v>Monitoreo de los parametros electricos.</v>
      </c>
      <c r="I44" s="50" t="str">
        <f>VLOOKUP(G44,'Descripcion de actividades'!$A$3:$C$40,3,FALSE)</f>
        <v>Calidad de la energía: Voltaje, corriente, potencia activa, potencia reactiva, armonicos. Equipos de medicion con certificado de calibración vigente para ambos.</v>
      </c>
      <c r="J44" s="48" t="s">
        <v>8</v>
      </c>
      <c r="K44" s="48">
        <f t="shared" si="6"/>
        <v>1</v>
      </c>
      <c r="L44" s="30">
        <f t="shared" si="1"/>
        <v>1</v>
      </c>
      <c r="M44" s="62"/>
      <c r="N44" s="62">
        <f t="shared" si="2"/>
        <v>0</v>
      </c>
      <c r="O44" s="62">
        <f t="shared" si="3"/>
        <v>0</v>
      </c>
      <c r="P44" s="24">
        <f t="shared" si="4"/>
        <v>0</v>
      </c>
      <c r="R44" s="107"/>
      <c r="S44" s="107"/>
    </row>
    <row r="45" spans="1:19" ht="43.5" customHeight="1" x14ac:dyDescent="0.25">
      <c r="A45" s="205"/>
      <c r="B45" s="270"/>
      <c r="C45" s="208"/>
      <c r="D45" s="210"/>
      <c r="E45" s="8">
        <v>1</v>
      </c>
      <c r="F45" s="8">
        <v>3</v>
      </c>
      <c r="G45" s="8" t="s">
        <v>31</v>
      </c>
      <c r="H45" s="53" t="str">
        <f>VLOOKUP(G45,'Descripcion de actividades'!$A$3:$B$40,2,FALSE)</f>
        <v>Pruebas de arranque en cada uno de los equipos</v>
      </c>
      <c r="I45" s="50" t="str">
        <f>VLOOKUP(G45,'Descripcion de actividades'!$A$3:$C$40,3,FALSE)</f>
        <v xml:space="preserve">Cheque de condiciones de operación, valor de la presion de trabajo </v>
      </c>
      <c r="J45" s="48" t="s">
        <v>5</v>
      </c>
      <c r="K45" s="48">
        <f t="shared" si="6"/>
        <v>9</v>
      </c>
      <c r="L45" s="30">
        <f t="shared" si="1"/>
        <v>9</v>
      </c>
      <c r="M45" s="108"/>
      <c r="N45" s="108">
        <f t="shared" si="2"/>
        <v>0</v>
      </c>
      <c r="O45" s="62">
        <f t="shared" si="3"/>
        <v>0</v>
      </c>
      <c r="P45" s="24">
        <f t="shared" si="4"/>
        <v>0</v>
      </c>
      <c r="R45" s="107"/>
      <c r="S45" s="107"/>
    </row>
    <row r="46" spans="1:19" ht="51.75" customHeight="1" x14ac:dyDescent="0.25">
      <c r="A46" s="205"/>
      <c r="B46" s="270"/>
      <c r="C46" s="208"/>
      <c r="D46" s="210"/>
      <c r="E46" s="8">
        <v>1</v>
      </c>
      <c r="F46" s="8">
        <v>3</v>
      </c>
      <c r="G46" s="8" t="s">
        <v>32</v>
      </c>
      <c r="H46" s="53" t="str">
        <f>VLOOKUP(G46,'Descripcion de actividades'!$A$3:$B$40,2,FALSE)</f>
        <v>Analisis por termografia</v>
      </c>
      <c r="I46" s="50" t="str">
        <f>VLOOKUP(G46,'Descripcion de actividades'!$A$3:$C$40,3,FALSE)</f>
        <v>Analisis del termograma. Equipos de medicion con certificado de calibración vigente para ambos.</v>
      </c>
      <c r="J46" s="48" t="s">
        <v>10</v>
      </c>
      <c r="K46" s="48">
        <f t="shared" si="6"/>
        <v>1</v>
      </c>
      <c r="L46" s="30">
        <f t="shared" si="1"/>
        <v>1</v>
      </c>
      <c r="M46" s="62"/>
      <c r="N46" s="62">
        <f t="shared" si="2"/>
        <v>0</v>
      </c>
      <c r="O46" s="62">
        <f t="shared" si="3"/>
        <v>0</v>
      </c>
      <c r="P46" s="24">
        <f t="shared" si="4"/>
        <v>0</v>
      </c>
      <c r="R46" s="107"/>
      <c r="S46" s="107"/>
    </row>
    <row r="47" spans="1:19" ht="30" x14ac:dyDescent="0.25">
      <c r="A47" s="205"/>
      <c r="B47" s="270"/>
      <c r="C47" s="208"/>
      <c r="D47" s="210"/>
      <c r="E47" s="8">
        <v>1</v>
      </c>
      <c r="F47" s="8">
        <v>1</v>
      </c>
      <c r="G47" s="8" t="s">
        <v>33</v>
      </c>
      <c r="H47" s="53" t="str">
        <f>VLOOKUP(G47,'Descripcion de actividades'!$A$3:$B$40,2,FALSE)</f>
        <v>Lubricacion, engrase, revision y ajuste tornilleria de los sistemas (sin desarme)</v>
      </c>
      <c r="I47" s="50">
        <f>VLOOKUP(G47,'Descripcion de actividades'!$A$3:$C$40,3,FALSE)</f>
        <v>0</v>
      </c>
      <c r="J47" s="48" t="s">
        <v>10</v>
      </c>
      <c r="K47" s="48">
        <f t="shared" si="6"/>
        <v>1</v>
      </c>
      <c r="L47" s="30">
        <f t="shared" si="1"/>
        <v>1</v>
      </c>
      <c r="M47" s="62"/>
      <c r="N47" s="62">
        <f t="shared" si="2"/>
        <v>0</v>
      </c>
      <c r="O47" s="62">
        <f t="shared" si="3"/>
        <v>0</v>
      </c>
      <c r="P47" s="24">
        <f t="shared" si="4"/>
        <v>0</v>
      </c>
      <c r="R47" s="107"/>
      <c r="S47" s="107"/>
    </row>
    <row r="48" spans="1:19" ht="83.25" customHeight="1" x14ac:dyDescent="0.25">
      <c r="A48" s="205"/>
      <c r="B48" s="270"/>
      <c r="C48" s="208"/>
      <c r="D48" s="210"/>
      <c r="E48" s="8">
        <v>1</v>
      </c>
      <c r="F48" s="8">
        <v>3</v>
      </c>
      <c r="G48" s="8" t="s">
        <v>37</v>
      </c>
      <c r="H48" s="53" t="str">
        <f>VLOOKUP(G48,'Descripcion de actividades'!$A$3:$B$40,2,FALSE)</f>
        <v>Analisis de aislamiento a los sistemas</v>
      </c>
      <c r="I48" s="50" t="str">
        <f>VLOOKUP(G48,'Descripcion de actividades'!$A$3:$C$40,3,FALSE)</f>
        <v>Analisis de resistencia de aislamiento con correccion de temperatura. Equipos de medicion con certificado de calibración vigente para ambos.</v>
      </c>
      <c r="J48" s="48" t="s">
        <v>10</v>
      </c>
      <c r="K48" s="48">
        <f t="shared" si="6"/>
        <v>1</v>
      </c>
      <c r="L48" s="30">
        <f t="shared" si="1"/>
        <v>1</v>
      </c>
      <c r="M48" s="62"/>
      <c r="N48" s="62">
        <f t="shared" si="2"/>
        <v>0</v>
      </c>
      <c r="O48" s="62">
        <f t="shared" si="3"/>
        <v>0</v>
      </c>
      <c r="P48" s="24">
        <f t="shared" si="4"/>
        <v>0</v>
      </c>
      <c r="R48" s="107"/>
      <c r="S48" s="107"/>
    </row>
    <row r="49" spans="1:19" ht="126.75" customHeight="1" x14ac:dyDescent="0.25">
      <c r="A49" s="205"/>
      <c r="B49" s="270"/>
      <c r="C49" s="240"/>
      <c r="D49" s="239"/>
      <c r="E49" s="8">
        <v>1</v>
      </c>
      <c r="F49" s="8">
        <v>3</v>
      </c>
      <c r="G49" s="8" t="s">
        <v>34</v>
      </c>
      <c r="H49" s="93" t="str">
        <f>VLOOKUP(G49,'Descripcion de actividades'!$A$3:$B$40,2,FALSE)</f>
        <v xml:space="preserve">Informe de analisis de los equipo </v>
      </c>
      <c r="I49" s="90" t="str">
        <f>VLOOKUP(G49,'Descripcion de actividades'!$A$3:$C$40,3,FALSE)</f>
        <v xml:space="preserve">Informe estado o condición del equipo según los parametros descritos en el MANUAL DE OPTIMIZACIÓN DE SISTEMAS DE BOMBEO, eficicia de energetica industrial en colombia, del ministerio de minas y energia </v>
      </c>
      <c r="J49" s="91" t="s">
        <v>10</v>
      </c>
      <c r="K49" s="91">
        <f t="shared" si="6"/>
        <v>1</v>
      </c>
      <c r="L49" s="101">
        <f t="shared" si="1"/>
        <v>1</v>
      </c>
      <c r="M49" s="62"/>
      <c r="N49" s="62">
        <f t="shared" si="2"/>
        <v>0</v>
      </c>
      <c r="O49" s="62">
        <f t="shared" si="3"/>
        <v>0</v>
      </c>
      <c r="P49" s="24">
        <f t="shared" si="4"/>
        <v>0</v>
      </c>
      <c r="R49" s="107"/>
      <c r="S49" s="107"/>
    </row>
    <row r="50" spans="1:19" ht="41.25" customHeight="1" x14ac:dyDescent="0.25">
      <c r="A50" s="205"/>
      <c r="B50" s="270"/>
      <c r="C50" s="236" t="s">
        <v>40</v>
      </c>
      <c r="D50" s="238" t="s">
        <v>41</v>
      </c>
      <c r="E50" s="8">
        <v>5</v>
      </c>
      <c r="F50" s="8">
        <v>1</v>
      </c>
      <c r="G50" s="8" t="s">
        <v>25</v>
      </c>
      <c r="H50" s="95" t="str">
        <f>VLOOKUP(G50,'Descripcion de actividades'!$A$3:$B$40,2,FALSE)</f>
        <v>Limpieza e inspeccion de los sistemas</v>
      </c>
      <c r="I50" s="99">
        <f>VLOOKUP(G50,'Descripcion de actividades'!$A$3:$C$40,3,FALSE)</f>
        <v>0</v>
      </c>
      <c r="J50" s="96" t="s">
        <v>9</v>
      </c>
      <c r="K50" s="96">
        <f t="shared" ref="K50:K60" si="7">VLOOKUP(J50,$H$5:$I$12,2,FALSE)</f>
        <v>1</v>
      </c>
      <c r="L50" s="100">
        <f t="shared" si="1"/>
        <v>5</v>
      </c>
      <c r="M50" s="62"/>
      <c r="N50" s="62">
        <f t="shared" si="2"/>
        <v>0</v>
      </c>
      <c r="O50" s="62">
        <f t="shared" si="3"/>
        <v>0</v>
      </c>
      <c r="P50" s="24">
        <f t="shared" si="4"/>
        <v>0</v>
      </c>
      <c r="R50" s="107"/>
      <c r="S50" s="107"/>
    </row>
    <row r="51" spans="1:19" ht="61.5" customHeight="1" x14ac:dyDescent="0.25">
      <c r="A51" s="205"/>
      <c r="B51" s="270"/>
      <c r="C51" s="208"/>
      <c r="D51" s="210"/>
      <c r="E51" s="8">
        <v>5</v>
      </c>
      <c r="F51" s="8">
        <v>1</v>
      </c>
      <c r="G51" s="8" t="s">
        <v>26</v>
      </c>
      <c r="H51" s="53" t="str">
        <f>VLOOKUP(G51,'Descripcion de actividades'!$A$3:$B$40,2,FALSE)</f>
        <v>Inspeccion de red de tierra en los sistemas</v>
      </c>
      <c r="I51" s="50" t="str">
        <f>VLOOKUP(G51,'Descripcion de actividades'!$A$3:$C$40,3,FALSE)</f>
        <v>Resistencia electrica en la red de tierra física. Equipos de medicion con certificado de calibración vigente para ambos.</v>
      </c>
      <c r="J51" s="48" t="s">
        <v>10</v>
      </c>
      <c r="K51" s="48">
        <f t="shared" si="7"/>
        <v>1</v>
      </c>
      <c r="L51" s="30">
        <f t="shared" si="1"/>
        <v>5</v>
      </c>
      <c r="M51" s="62"/>
      <c r="N51" s="62">
        <f t="shared" si="2"/>
        <v>0</v>
      </c>
      <c r="O51" s="62">
        <f t="shared" si="3"/>
        <v>0</v>
      </c>
      <c r="P51" s="24">
        <f t="shared" si="4"/>
        <v>0</v>
      </c>
      <c r="R51" s="107"/>
      <c r="S51" s="107"/>
    </row>
    <row r="52" spans="1:19" ht="75.75" customHeight="1" x14ac:dyDescent="0.25">
      <c r="A52" s="205"/>
      <c r="B52" s="270"/>
      <c r="C52" s="208"/>
      <c r="D52" s="210"/>
      <c r="E52" s="8">
        <v>5</v>
      </c>
      <c r="F52" s="8">
        <v>1</v>
      </c>
      <c r="G52" s="8" t="s">
        <v>27</v>
      </c>
      <c r="H52" s="53" t="str">
        <f>VLOOKUP(G52,'Descripcion de actividades'!$A$3:$B$40,2,FALSE)</f>
        <v>Inspeccion de red de tierra en los sistemas</v>
      </c>
      <c r="I52" s="50" t="str">
        <f>VLOOKUP(G52,'Descripcion de actividades'!$A$3:$C$40,3,FALSE)</f>
        <v>Pruebas de continuidad en la red de tierra física. Equipos de medicion con certificado de calibración vigente para ambos. para ambos.</v>
      </c>
      <c r="J52" s="48" t="s">
        <v>10</v>
      </c>
      <c r="K52" s="48">
        <f t="shared" si="7"/>
        <v>1</v>
      </c>
      <c r="L52" s="30">
        <f t="shared" si="1"/>
        <v>5</v>
      </c>
      <c r="M52" s="62"/>
      <c r="N52" s="62">
        <f t="shared" si="2"/>
        <v>0</v>
      </c>
      <c r="O52" s="62">
        <f t="shared" si="3"/>
        <v>0</v>
      </c>
      <c r="P52" s="24">
        <f t="shared" si="4"/>
        <v>0</v>
      </c>
      <c r="R52" s="107"/>
      <c r="S52" s="107"/>
    </row>
    <row r="53" spans="1:19" ht="73.5" customHeight="1" x14ac:dyDescent="0.25">
      <c r="A53" s="205"/>
      <c r="B53" s="270"/>
      <c r="C53" s="208"/>
      <c r="D53" s="210"/>
      <c r="E53" s="8">
        <v>5</v>
      </c>
      <c r="F53" s="8">
        <v>3</v>
      </c>
      <c r="G53" s="8" t="s">
        <v>28</v>
      </c>
      <c r="H53" s="53" t="str">
        <f>VLOOKUP(G53,'Descripcion de actividades'!$A$3:$B$40,2,FALSE)</f>
        <v>Desbalance en el suministro electrico (Calidad de la energia)</v>
      </c>
      <c r="I53" s="50" t="str">
        <f>VLOOKUP(G53,'Descripcion de actividades'!$A$3:$C$40,3,FALSE)</f>
        <v>Desequilibrio de tension en sistemas. Equipos de medicion con certificado de calibración vigente para ambos.</v>
      </c>
      <c r="J53" s="48" t="s">
        <v>10</v>
      </c>
      <c r="K53" s="48">
        <f t="shared" si="7"/>
        <v>1</v>
      </c>
      <c r="L53" s="30">
        <f t="shared" si="1"/>
        <v>5</v>
      </c>
      <c r="M53" s="62"/>
      <c r="N53" s="62">
        <f t="shared" si="2"/>
        <v>0</v>
      </c>
      <c r="O53" s="62">
        <f t="shared" si="3"/>
        <v>0</v>
      </c>
      <c r="P53" s="24">
        <f t="shared" si="4"/>
        <v>0</v>
      </c>
      <c r="R53" s="107"/>
      <c r="S53" s="107"/>
    </row>
    <row r="54" spans="1:19" ht="69.75" customHeight="1" x14ac:dyDescent="0.25">
      <c r="A54" s="205"/>
      <c r="B54" s="270"/>
      <c r="C54" s="208"/>
      <c r="D54" s="210"/>
      <c r="E54" s="8">
        <v>5</v>
      </c>
      <c r="F54" s="8">
        <v>3</v>
      </c>
      <c r="G54" s="8" t="s">
        <v>29</v>
      </c>
      <c r="H54" s="53" t="str">
        <f>VLOOKUP(G54,'Descripcion de actividades'!$A$3:$B$40,2,FALSE)</f>
        <v>Desbalance en el suministro electrico (Calidad de la energia)</v>
      </c>
      <c r="I54" s="50" t="str">
        <f>VLOOKUP(G54,'Descripcion de actividades'!$A$3:$C$40,3,FALSE)</f>
        <v>Desequilibrio de corriente en sistemas. Equipos de medicion con certificado de calibración vigente para ambos.</v>
      </c>
      <c r="J54" s="48" t="s">
        <v>10</v>
      </c>
      <c r="K54" s="48">
        <f t="shared" si="7"/>
        <v>1</v>
      </c>
      <c r="L54" s="30">
        <f t="shared" si="1"/>
        <v>5</v>
      </c>
      <c r="M54" s="62"/>
      <c r="N54" s="62">
        <f t="shared" si="2"/>
        <v>0</v>
      </c>
      <c r="O54" s="62">
        <f t="shared" si="3"/>
        <v>0</v>
      </c>
      <c r="P54" s="24">
        <f t="shared" si="4"/>
        <v>0</v>
      </c>
      <c r="R54" s="107"/>
      <c r="S54" s="107"/>
    </row>
    <row r="55" spans="1:19" ht="82.5" customHeight="1" x14ac:dyDescent="0.25">
      <c r="A55" s="205"/>
      <c r="B55" s="270"/>
      <c r="C55" s="208"/>
      <c r="D55" s="210"/>
      <c r="E55" s="8">
        <v>5</v>
      </c>
      <c r="F55" s="8">
        <v>2</v>
      </c>
      <c r="G55" s="8" t="s">
        <v>30</v>
      </c>
      <c r="H55" s="53" t="str">
        <f>VLOOKUP(G55,'Descripcion de actividades'!$A$3:$B$40,2,FALSE)</f>
        <v>Monitoreo de los parametros electricos.</v>
      </c>
      <c r="I55" s="50" t="str">
        <f>VLOOKUP(G55,'Descripcion de actividades'!$A$3:$C$40,3,FALSE)</f>
        <v>Calidad de la energía: Voltaje, corriente, potencia activa, potencia reactiva, armonicos. Equipos de medicion con certificado de calibración vigente para ambos.</v>
      </c>
      <c r="J55" s="48" t="s">
        <v>8</v>
      </c>
      <c r="K55" s="48">
        <f t="shared" si="7"/>
        <v>1</v>
      </c>
      <c r="L55" s="30">
        <f t="shared" si="1"/>
        <v>5</v>
      </c>
      <c r="M55" s="62"/>
      <c r="N55" s="62">
        <f t="shared" si="2"/>
        <v>0</v>
      </c>
      <c r="O55" s="62">
        <f t="shared" si="3"/>
        <v>0</v>
      </c>
      <c r="P55" s="24">
        <f t="shared" si="4"/>
        <v>0</v>
      </c>
      <c r="R55" s="107"/>
      <c r="S55" s="107"/>
    </row>
    <row r="56" spans="1:19" ht="39.75" customHeight="1" x14ac:dyDescent="0.25">
      <c r="A56" s="205"/>
      <c r="B56" s="270"/>
      <c r="C56" s="208"/>
      <c r="D56" s="210"/>
      <c r="E56" s="8">
        <v>5</v>
      </c>
      <c r="F56" s="8">
        <v>3</v>
      </c>
      <c r="G56" s="8" t="s">
        <v>31</v>
      </c>
      <c r="H56" s="53" t="str">
        <f>VLOOKUP(G56,'Descripcion de actividades'!$A$3:$B$40,2,FALSE)</f>
        <v>Pruebas de arranque en cada uno de los equipos</v>
      </c>
      <c r="I56" s="50" t="str">
        <f>VLOOKUP(G56,'Descripcion de actividades'!$A$3:$C$40,3,FALSE)</f>
        <v xml:space="preserve">Cheque de condiciones de operación, valor de la presion de trabajo </v>
      </c>
      <c r="J56" s="48" t="s">
        <v>5</v>
      </c>
      <c r="K56" s="48">
        <f t="shared" si="7"/>
        <v>9</v>
      </c>
      <c r="L56" s="30">
        <f t="shared" si="1"/>
        <v>45</v>
      </c>
      <c r="M56" s="108"/>
      <c r="N56" s="108">
        <f t="shared" si="2"/>
        <v>0</v>
      </c>
      <c r="O56" s="62">
        <f t="shared" si="3"/>
        <v>0</v>
      </c>
      <c r="P56" s="24">
        <f t="shared" si="4"/>
        <v>0</v>
      </c>
      <c r="R56" s="107"/>
      <c r="S56" s="107"/>
    </row>
    <row r="57" spans="1:19" ht="51.75" customHeight="1" x14ac:dyDescent="0.25">
      <c r="A57" s="205"/>
      <c r="B57" s="270"/>
      <c r="C57" s="208"/>
      <c r="D57" s="210"/>
      <c r="E57" s="8">
        <v>5</v>
      </c>
      <c r="F57" s="8">
        <v>3</v>
      </c>
      <c r="G57" s="8" t="s">
        <v>32</v>
      </c>
      <c r="H57" s="53" t="str">
        <f>VLOOKUP(G57,'Descripcion de actividades'!$A$3:$B$40,2,FALSE)</f>
        <v>Analisis por termografia</v>
      </c>
      <c r="I57" s="50" t="str">
        <f>VLOOKUP(G57,'Descripcion de actividades'!$A$3:$C$40,3,FALSE)</f>
        <v>Analisis del termograma. Equipos de medicion con certificado de calibración vigente para ambos.</v>
      </c>
      <c r="J57" s="48" t="s">
        <v>10</v>
      </c>
      <c r="K57" s="48">
        <f t="shared" si="7"/>
        <v>1</v>
      </c>
      <c r="L57" s="30">
        <f t="shared" si="1"/>
        <v>5</v>
      </c>
      <c r="M57" s="62"/>
      <c r="N57" s="62">
        <f t="shared" si="2"/>
        <v>0</v>
      </c>
      <c r="O57" s="62">
        <f t="shared" si="3"/>
        <v>0</v>
      </c>
      <c r="P57" s="24">
        <f t="shared" si="4"/>
        <v>0</v>
      </c>
      <c r="R57" s="107"/>
      <c r="S57" s="107"/>
    </row>
    <row r="58" spans="1:19" ht="15" customHeight="1" x14ac:dyDescent="0.25">
      <c r="A58" s="205"/>
      <c r="B58" s="270"/>
      <c r="C58" s="208"/>
      <c r="D58" s="210"/>
      <c r="E58" s="8">
        <v>5</v>
      </c>
      <c r="F58" s="8">
        <v>1</v>
      </c>
      <c r="G58" s="8" t="s">
        <v>33</v>
      </c>
      <c r="H58" s="53" t="str">
        <f>VLOOKUP(G58,'Descripcion de actividades'!$A$3:$B$40,2,FALSE)</f>
        <v>Lubricacion, engrase, revision y ajuste tornilleria de los sistemas (sin desarme)</v>
      </c>
      <c r="I58" s="50">
        <f>VLOOKUP(G58,'Descripcion de actividades'!$A$3:$C$40,3,FALSE)</f>
        <v>0</v>
      </c>
      <c r="J58" s="48" t="s">
        <v>10</v>
      </c>
      <c r="K58" s="48">
        <f t="shared" si="7"/>
        <v>1</v>
      </c>
      <c r="L58" s="30">
        <f t="shared" si="1"/>
        <v>5</v>
      </c>
      <c r="M58" s="62"/>
      <c r="N58" s="62">
        <f t="shared" si="2"/>
        <v>0</v>
      </c>
      <c r="O58" s="62">
        <f t="shared" si="3"/>
        <v>0</v>
      </c>
      <c r="P58" s="24">
        <f t="shared" si="4"/>
        <v>0</v>
      </c>
      <c r="R58" s="107"/>
      <c r="S58" s="107"/>
    </row>
    <row r="59" spans="1:19" ht="90" customHeight="1" x14ac:dyDescent="0.25">
      <c r="A59" s="205"/>
      <c r="B59" s="270"/>
      <c r="C59" s="208"/>
      <c r="D59" s="210"/>
      <c r="E59" s="8">
        <v>5</v>
      </c>
      <c r="F59" s="8">
        <v>3</v>
      </c>
      <c r="G59" s="8" t="s">
        <v>37</v>
      </c>
      <c r="H59" s="53" t="str">
        <f>VLOOKUP(G59,'Descripcion de actividades'!$A$3:$B$40,2,FALSE)</f>
        <v>Analisis de aislamiento a los sistemas</v>
      </c>
      <c r="I59" s="50" t="str">
        <f>VLOOKUP(G59,'Descripcion de actividades'!$A$3:$C$40,3,FALSE)</f>
        <v>Analisis de resistencia de aislamiento con correccion de temperatura. Equipos de medicion con certificado de calibración vigente para ambos.</v>
      </c>
      <c r="J59" s="48" t="s">
        <v>10</v>
      </c>
      <c r="K59" s="48">
        <f t="shared" si="7"/>
        <v>1</v>
      </c>
      <c r="L59" s="30">
        <f t="shared" si="1"/>
        <v>5</v>
      </c>
      <c r="M59" s="62"/>
      <c r="N59" s="62">
        <f t="shared" si="2"/>
        <v>0</v>
      </c>
      <c r="O59" s="62">
        <f t="shared" si="3"/>
        <v>0</v>
      </c>
      <c r="P59" s="24">
        <f t="shared" si="4"/>
        <v>0</v>
      </c>
      <c r="R59" s="107"/>
      <c r="S59" s="107"/>
    </row>
    <row r="60" spans="1:19" ht="122.25" customHeight="1" x14ac:dyDescent="0.25">
      <c r="A60" s="205"/>
      <c r="B60" s="270"/>
      <c r="C60" s="240"/>
      <c r="D60" s="239"/>
      <c r="E60" s="8">
        <v>5</v>
      </c>
      <c r="F60" s="8">
        <v>3</v>
      </c>
      <c r="G60" s="8" t="s">
        <v>34</v>
      </c>
      <c r="H60" s="93" t="str">
        <f>VLOOKUP(G60,'Descripcion de actividades'!$A$3:$B$40,2,FALSE)</f>
        <v xml:space="preserve">Informe de analisis de los equipo </v>
      </c>
      <c r="I60" s="90" t="str">
        <f>VLOOKUP(G60,'Descripcion de actividades'!$A$3:$C$40,3,FALSE)</f>
        <v xml:space="preserve">Informe estado o condición del equipo según los parametros descritos en el MANUAL DE OPTIMIZACIÓN DE SISTEMAS DE BOMBEO, eficicia de energetica industrial en colombia, del ministerio de minas y energia </v>
      </c>
      <c r="J60" s="91" t="s">
        <v>10</v>
      </c>
      <c r="K60" s="91">
        <f t="shared" si="7"/>
        <v>1</v>
      </c>
      <c r="L60" s="101">
        <f t="shared" si="1"/>
        <v>5</v>
      </c>
      <c r="M60" s="62"/>
      <c r="N60" s="62">
        <f t="shared" si="2"/>
        <v>0</v>
      </c>
      <c r="O60" s="62">
        <f t="shared" si="3"/>
        <v>0</v>
      </c>
      <c r="P60" s="24">
        <f t="shared" si="4"/>
        <v>0</v>
      </c>
      <c r="R60" s="107"/>
      <c r="S60" s="107"/>
    </row>
    <row r="61" spans="1:19" ht="15" customHeight="1" x14ac:dyDescent="0.25">
      <c r="A61" s="205"/>
      <c r="B61" s="270"/>
      <c r="C61" s="236" t="s">
        <v>42</v>
      </c>
      <c r="D61" s="238" t="s">
        <v>43</v>
      </c>
      <c r="E61" s="8">
        <v>2</v>
      </c>
      <c r="F61" s="8">
        <v>1</v>
      </c>
      <c r="G61" s="8" t="s">
        <v>25</v>
      </c>
      <c r="H61" s="95" t="str">
        <f>VLOOKUP(G61,'Descripcion de actividades'!$A$3:$B$40,2,FALSE)</f>
        <v>Limpieza e inspeccion de los sistemas</v>
      </c>
      <c r="I61" s="99">
        <f>VLOOKUP(G61,'Descripcion de actividades'!$A$3:$C$40,3,FALSE)</f>
        <v>0</v>
      </c>
      <c r="J61" s="96" t="s">
        <v>9</v>
      </c>
      <c r="K61" s="96">
        <f t="shared" ref="K61:K71" si="8">VLOOKUP(J61,$H$5:$I$12,2,FALSE)</f>
        <v>1</v>
      </c>
      <c r="L61" s="100">
        <f t="shared" si="1"/>
        <v>2</v>
      </c>
      <c r="M61" s="62"/>
      <c r="N61" s="62">
        <f t="shared" si="2"/>
        <v>0</v>
      </c>
      <c r="O61" s="62">
        <f t="shared" si="3"/>
        <v>0</v>
      </c>
      <c r="P61" s="24">
        <f t="shared" si="4"/>
        <v>0</v>
      </c>
      <c r="R61" s="107"/>
      <c r="S61" s="107"/>
    </row>
    <row r="62" spans="1:19" ht="60.75" customHeight="1" x14ac:dyDescent="0.25">
      <c r="A62" s="205"/>
      <c r="B62" s="270"/>
      <c r="C62" s="208"/>
      <c r="D62" s="210"/>
      <c r="E62" s="8">
        <v>2</v>
      </c>
      <c r="F62" s="8">
        <v>1</v>
      </c>
      <c r="G62" s="8" t="s">
        <v>26</v>
      </c>
      <c r="H62" s="53" t="str">
        <f>VLOOKUP(G62,'Descripcion de actividades'!$A$3:$B$40,2,FALSE)</f>
        <v>Inspeccion de red de tierra en los sistemas</v>
      </c>
      <c r="I62" s="50" t="str">
        <f>VLOOKUP(G62,'Descripcion de actividades'!$A$3:$C$40,3,FALSE)</f>
        <v>Resistencia electrica en la red de tierra física. Equipos de medicion con certificado de calibración vigente para ambos.</v>
      </c>
      <c r="J62" s="48" t="s">
        <v>10</v>
      </c>
      <c r="K62" s="48">
        <f t="shared" si="8"/>
        <v>1</v>
      </c>
      <c r="L62" s="30">
        <f t="shared" si="1"/>
        <v>2</v>
      </c>
      <c r="M62" s="62"/>
      <c r="N62" s="62">
        <f t="shared" si="2"/>
        <v>0</v>
      </c>
      <c r="O62" s="62">
        <f t="shared" si="3"/>
        <v>0</v>
      </c>
      <c r="P62" s="24">
        <f t="shared" si="4"/>
        <v>0</v>
      </c>
      <c r="R62" s="107"/>
      <c r="S62" s="107"/>
    </row>
    <row r="63" spans="1:19" ht="63.75" customHeight="1" x14ac:dyDescent="0.25">
      <c r="A63" s="205"/>
      <c r="B63" s="270"/>
      <c r="C63" s="208"/>
      <c r="D63" s="210"/>
      <c r="E63" s="8">
        <v>2</v>
      </c>
      <c r="F63" s="8">
        <v>1</v>
      </c>
      <c r="G63" s="8" t="s">
        <v>27</v>
      </c>
      <c r="H63" s="53" t="str">
        <f>VLOOKUP(G63,'Descripcion de actividades'!$A$3:$B$40,2,FALSE)</f>
        <v>Inspeccion de red de tierra en los sistemas</v>
      </c>
      <c r="I63" s="50" t="str">
        <f>VLOOKUP(G63,'Descripcion de actividades'!$A$3:$C$40,3,FALSE)</f>
        <v>Pruebas de continuidad en la red de tierra física. Equipos de medicion con certificado de calibración vigente para ambos. para ambos.</v>
      </c>
      <c r="J63" s="48" t="s">
        <v>10</v>
      </c>
      <c r="K63" s="48">
        <f t="shared" si="8"/>
        <v>1</v>
      </c>
      <c r="L63" s="30">
        <f t="shared" si="1"/>
        <v>2</v>
      </c>
      <c r="M63" s="62"/>
      <c r="N63" s="62">
        <f t="shared" si="2"/>
        <v>0</v>
      </c>
      <c r="O63" s="62">
        <f t="shared" si="3"/>
        <v>0</v>
      </c>
      <c r="P63" s="24">
        <f t="shared" si="4"/>
        <v>0</v>
      </c>
      <c r="R63" s="107"/>
      <c r="S63" s="107"/>
    </row>
    <row r="64" spans="1:19" ht="81" customHeight="1" x14ac:dyDescent="0.25">
      <c r="A64" s="205"/>
      <c r="B64" s="270"/>
      <c r="C64" s="208"/>
      <c r="D64" s="210"/>
      <c r="E64" s="8">
        <v>2</v>
      </c>
      <c r="F64" s="8">
        <v>3</v>
      </c>
      <c r="G64" s="8" t="s">
        <v>28</v>
      </c>
      <c r="H64" s="53" t="str">
        <f>VLOOKUP(G64,'Descripcion de actividades'!$A$3:$B$40,2,FALSE)</f>
        <v>Desbalance en el suministro electrico (Calidad de la energia)</v>
      </c>
      <c r="I64" s="50" t="str">
        <f>VLOOKUP(G64,'Descripcion de actividades'!$A$3:$C$40,3,FALSE)</f>
        <v>Desequilibrio de tension en sistemas. Equipos de medicion con certificado de calibración vigente para ambos.</v>
      </c>
      <c r="J64" s="48" t="s">
        <v>10</v>
      </c>
      <c r="K64" s="48">
        <f t="shared" si="8"/>
        <v>1</v>
      </c>
      <c r="L64" s="30">
        <f t="shared" si="1"/>
        <v>2</v>
      </c>
      <c r="M64" s="62"/>
      <c r="N64" s="62">
        <f t="shared" si="2"/>
        <v>0</v>
      </c>
      <c r="O64" s="62">
        <f t="shared" si="3"/>
        <v>0</v>
      </c>
      <c r="P64" s="24">
        <f t="shared" si="4"/>
        <v>0</v>
      </c>
      <c r="R64" s="107"/>
      <c r="S64" s="107"/>
    </row>
    <row r="65" spans="1:19" ht="81" customHeight="1" x14ac:dyDescent="0.25">
      <c r="A65" s="205"/>
      <c r="B65" s="270"/>
      <c r="C65" s="208"/>
      <c r="D65" s="210"/>
      <c r="E65" s="8">
        <v>2</v>
      </c>
      <c r="F65" s="8">
        <v>3</v>
      </c>
      <c r="G65" s="8" t="s">
        <v>29</v>
      </c>
      <c r="H65" s="53" t="str">
        <f>VLOOKUP(G65,'Descripcion de actividades'!$A$3:$B$40,2,FALSE)</f>
        <v>Desbalance en el suministro electrico (Calidad de la energia)</v>
      </c>
      <c r="I65" s="50" t="str">
        <f>VLOOKUP(G65,'Descripcion de actividades'!$A$3:$C$40,3,FALSE)</f>
        <v>Desequilibrio de corriente en sistemas. Equipos de medicion con certificado de calibración vigente para ambos.</v>
      </c>
      <c r="J65" s="48" t="s">
        <v>10</v>
      </c>
      <c r="K65" s="48">
        <f t="shared" si="8"/>
        <v>1</v>
      </c>
      <c r="L65" s="30">
        <f t="shared" si="1"/>
        <v>2</v>
      </c>
      <c r="M65" s="62"/>
      <c r="N65" s="62">
        <f t="shared" si="2"/>
        <v>0</v>
      </c>
      <c r="O65" s="62">
        <f t="shared" si="3"/>
        <v>0</v>
      </c>
      <c r="P65" s="24">
        <f t="shared" si="4"/>
        <v>0</v>
      </c>
      <c r="R65" s="107"/>
      <c r="S65" s="107"/>
    </row>
    <row r="66" spans="1:19" ht="87" customHeight="1" x14ac:dyDescent="0.25">
      <c r="A66" s="205"/>
      <c r="B66" s="270"/>
      <c r="C66" s="208"/>
      <c r="D66" s="210"/>
      <c r="E66" s="8">
        <v>2</v>
      </c>
      <c r="F66" s="8">
        <v>2</v>
      </c>
      <c r="G66" s="8" t="s">
        <v>30</v>
      </c>
      <c r="H66" s="53" t="str">
        <f>VLOOKUP(G66,'Descripcion de actividades'!$A$3:$B$40,2,FALSE)</f>
        <v>Monitoreo de los parametros electricos.</v>
      </c>
      <c r="I66" s="50" t="str">
        <f>VLOOKUP(G66,'Descripcion de actividades'!$A$3:$C$40,3,FALSE)</f>
        <v>Calidad de la energía: Voltaje, corriente, potencia activa, potencia reactiva, armonicos. Equipos de medicion con certificado de calibración vigente para ambos.</v>
      </c>
      <c r="J66" s="48" t="s">
        <v>8</v>
      </c>
      <c r="K66" s="48">
        <f t="shared" si="8"/>
        <v>1</v>
      </c>
      <c r="L66" s="30">
        <f t="shared" si="1"/>
        <v>2</v>
      </c>
      <c r="M66" s="62"/>
      <c r="N66" s="62">
        <f t="shared" si="2"/>
        <v>0</v>
      </c>
      <c r="O66" s="62">
        <f t="shared" si="3"/>
        <v>0</v>
      </c>
      <c r="P66" s="24">
        <f t="shared" si="4"/>
        <v>0</v>
      </c>
      <c r="R66" s="107"/>
      <c r="S66" s="107"/>
    </row>
    <row r="67" spans="1:19" ht="51.75" customHeight="1" x14ac:dyDescent="0.25">
      <c r="A67" s="205"/>
      <c r="B67" s="270"/>
      <c r="C67" s="208"/>
      <c r="D67" s="210"/>
      <c r="E67" s="8">
        <v>2</v>
      </c>
      <c r="F67" s="8">
        <v>3</v>
      </c>
      <c r="G67" s="8" t="s">
        <v>31</v>
      </c>
      <c r="H67" s="53" t="str">
        <f>VLOOKUP(G67,'Descripcion de actividades'!$A$3:$B$40,2,FALSE)</f>
        <v>Pruebas de arranque en cada uno de los equipos</v>
      </c>
      <c r="I67" s="50" t="str">
        <f>VLOOKUP(G67,'Descripcion de actividades'!$A$3:$C$40,3,FALSE)</f>
        <v xml:space="preserve">Cheque de condiciones de operación, valor de la presion de trabajo </v>
      </c>
      <c r="J67" s="48" t="s">
        <v>44</v>
      </c>
      <c r="K67" s="48">
        <f t="shared" si="8"/>
        <v>9</v>
      </c>
      <c r="L67" s="30">
        <f t="shared" si="1"/>
        <v>18</v>
      </c>
      <c r="M67" s="108"/>
      <c r="N67" s="108">
        <f t="shared" si="2"/>
        <v>0</v>
      </c>
      <c r="O67" s="62">
        <f t="shared" si="3"/>
        <v>0</v>
      </c>
      <c r="P67" s="24">
        <f t="shared" si="4"/>
        <v>0</v>
      </c>
      <c r="R67" s="107"/>
      <c r="S67" s="107"/>
    </row>
    <row r="68" spans="1:19" ht="53.25" customHeight="1" x14ac:dyDescent="0.25">
      <c r="A68" s="205"/>
      <c r="B68" s="270"/>
      <c r="C68" s="208"/>
      <c r="D68" s="210"/>
      <c r="E68" s="8">
        <v>2</v>
      </c>
      <c r="F68" s="8">
        <v>3</v>
      </c>
      <c r="G68" s="8" t="s">
        <v>32</v>
      </c>
      <c r="H68" s="53" t="str">
        <f>VLOOKUP(G68,'Descripcion de actividades'!$A$3:$B$40,2,FALSE)</f>
        <v>Analisis por termografia</v>
      </c>
      <c r="I68" s="50" t="str">
        <f>VLOOKUP(G68,'Descripcion de actividades'!$A$3:$C$40,3,FALSE)</f>
        <v>Analisis del termograma. Equipos de medicion con certificado de calibración vigente para ambos.</v>
      </c>
      <c r="J68" s="48" t="s">
        <v>10</v>
      </c>
      <c r="K68" s="48">
        <f t="shared" si="8"/>
        <v>1</v>
      </c>
      <c r="L68" s="30">
        <f t="shared" si="1"/>
        <v>2</v>
      </c>
      <c r="M68" s="108"/>
      <c r="N68" s="62">
        <f t="shared" si="2"/>
        <v>0</v>
      </c>
      <c r="O68" s="62">
        <f t="shared" si="3"/>
        <v>0</v>
      </c>
      <c r="P68" s="24">
        <f t="shared" si="4"/>
        <v>0</v>
      </c>
      <c r="R68" s="107"/>
      <c r="S68" s="107"/>
    </row>
    <row r="69" spans="1:19" ht="15" customHeight="1" x14ac:dyDescent="0.25">
      <c r="A69" s="205"/>
      <c r="B69" s="270"/>
      <c r="C69" s="208"/>
      <c r="D69" s="210"/>
      <c r="E69" s="8">
        <v>2</v>
      </c>
      <c r="F69" s="8">
        <v>1</v>
      </c>
      <c r="G69" s="8" t="s">
        <v>33</v>
      </c>
      <c r="H69" s="53" t="str">
        <f>VLOOKUP(G69,'Descripcion de actividades'!$A$3:$B$40,2,FALSE)</f>
        <v>Lubricacion, engrase, revision y ajuste tornilleria de los sistemas (sin desarme)</v>
      </c>
      <c r="I69" s="50">
        <f>VLOOKUP(G69,'Descripcion de actividades'!$A$3:$C$40,3,FALSE)</f>
        <v>0</v>
      </c>
      <c r="J69" s="48" t="s">
        <v>10</v>
      </c>
      <c r="K69" s="48">
        <f t="shared" si="8"/>
        <v>1</v>
      </c>
      <c r="L69" s="30">
        <f t="shared" si="1"/>
        <v>2</v>
      </c>
      <c r="M69" s="62"/>
      <c r="N69" s="62">
        <f t="shared" si="2"/>
        <v>0</v>
      </c>
      <c r="O69" s="62">
        <f t="shared" si="3"/>
        <v>0</v>
      </c>
      <c r="P69" s="24">
        <f t="shared" si="4"/>
        <v>0</v>
      </c>
      <c r="R69" s="107"/>
      <c r="S69" s="107"/>
    </row>
    <row r="70" spans="1:19" ht="81.75" customHeight="1" x14ac:dyDescent="0.25">
      <c r="A70" s="205"/>
      <c r="B70" s="270"/>
      <c r="C70" s="208"/>
      <c r="D70" s="210"/>
      <c r="E70" s="8">
        <v>2</v>
      </c>
      <c r="F70" s="8">
        <v>3</v>
      </c>
      <c r="G70" s="8" t="s">
        <v>37</v>
      </c>
      <c r="H70" s="53" t="str">
        <f>VLOOKUP(G70,'Descripcion de actividades'!$A$3:$B$40,2,FALSE)</f>
        <v>Analisis de aislamiento a los sistemas</v>
      </c>
      <c r="I70" s="50" t="str">
        <f>VLOOKUP(G70,'Descripcion de actividades'!$A$3:$C$40,3,FALSE)</f>
        <v>Analisis de resistencia de aislamiento con correccion de temperatura. Equipos de medicion con certificado de calibración vigente para ambos.</v>
      </c>
      <c r="J70" s="48" t="s">
        <v>10</v>
      </c>
      <c r="K70" s="48">
        <f t="shared" si="8"/>
        <v>1</v>
      </c>
      <c r="L70" s="30">
        <f t="shared" si="1"/>
        <v>2</v>
      </c>
      <c r="M70" s="62"/>
      <c r="N70" s="62">
        <f t="shared" si="2"/>
        <v>0</v>
      </c>
      <c r="O70" s="62">
        <f t="shared" si="3"/>
        <v>0</v>
      </c>
      <c r="P70" s="24">
        <f t="shared" si="4"/>
        <v>0</v>
      </c>
      <c r="R70" s="107"/>
      <c r="S70" s="107"/>
    </row>
    <row r="71" spans="1:19" ht="117.75" customHeight="1" x14ac:dyDescent="0.25">
      <c r="A71" s="205"/>
      <c r="B71" s="270"/>
      <c r="C71" s="240"/>
      <c r="D71" s="239"/>
      <c r="E71" s="8">
        <v>2</v>
      </c>
      <c r="F71" s="8">
        <v>3</v>
      </c>
      <c r="G71" s="8" t="s">
        <v>34</v>
      </c>
      <c r="H71" s="93" t="str">
        <f>VLOOKUP(G71,'Descripcion de actividades'!$A$3:$B$40,2,FALSE)</f>
        <v xml:space="preserve">Informe de analisis de los equipo </v>
      </c>
      <c r="I71" s="90" t="str">
        <f>VLOOKUP(G71,'Descripcion de actividades'!$A$3:$C$40,3,FALSE)</f>
        <v xml:space="preserve">Informe estado o condición del equipo según los parametros descritos en el MANUAL DE OPTIMIZACIÓN DE SISTEMAS DE BOMBEO, eficicia de energetica industrial en colombia, del ministerio de minas y energia </v>
      </c>
      <c r="J71" s="91" t="s">
        <v>10</v>
      </c>
      <c r="K71" s="91">
        <f t="shared" si="8"/>
        <v>1</v>
      </c>
      <c r="L71" s="101">
        <f t="shared" si="1"/>
        <v>2</v>
      </c>
      <c r="M71" s="62"/>
      <c r="N71" s="62">
        <f t="shared" si="2"/>
        <v>0</v>
      </c>
      <c r="O71" s="62">
        <f t="shared" si="3"/>
        <v>0</v>
      </c>
      <c r="P71" s="24">
        <f t="shared" si="4"/>
        <v>0</v>
      </c>
      <c r="R71" s="107"/>
      <c r="S71" s="107"/>
    </row>
    <row r="72" spans="1:19" ht="15" customHeight="1" x14ac:dyDescent="0.25">
      <c r="A72" s="205"/>
      <c r="B72" s="270"/>
      <c r="C72" s="236" t="s">
        <v>45</v>
      </c>
      <c r="D72" s="238" t="s">
        <v>46</v>
      </c>
      <c r="E72" s="8">
        <v>2</v>
      </c>
      <c r="F72" s="8">
        <v>1</v>
      </c>
      <c r="G72" s="8" t="s">
        <v>25</v>
      </c>
      <c r="H72" s="95" t="str">
        <f>VLOOKUP(G72,'Descripcion de actividades'!$A$3:$B$40,2,FALSE)</f>
        <v>Limpieza e inspeccion de los sistemas</v>
      </c>
      <c r="I72" s="99">
        <f>VLOOKUP(G72,'Descripcion de actividades'!$A$3:$C$40,3,FALSE)</f>
        <v>0</v>
      </c>
      <c r="J72" s="96" t="s">
        <v>9</v>
      </c>
      <c r="K72" s="96">
        <f t="shared" ref="K72:K82" si="9">VLOOKUP(J72,$H$5:$I$12,2,FALSE)</f>
        <v>1</v>
      </c>
      <c r="L72" s="100">
        <f t="shared" si="1"/>
        <v>2</v>
      </c>
      <c r="M72" s="62"/>
      <c r="N72" s="62">
        <f t="shared" si="2"/>
        <v>0</v>
      </c>
      <c r="O72" s="62">
        <f t="shared" si="3"/>
        <v>0</v>
      </c>
      <c r="P72" s="24">
        <f t="shared" si="4"/>
        <v>0</v>
      </c>
      <c r="R72" s="107"/>
      <c r="S72" s="107"/>
    </row>
    <row r="73" spans="1:19" ht="75.75" customHeight="1" x14ac:dyDescent="0.25">
      <c r="A73" s="205"/>
      <c r="B73" s="270"/>
      <c r="C73" s="208"/>
      <c r="D73" s="210"/>
      <c r="E73" s="8">
        <v>2</v>
      </c>
      <c r="F73" s="8">
        <v>1</v>
      </c>
      <c r="G73" s="8" t="s">
        <v>26</v>
      </c>
      <c r="H73" s="53" t="str">
        <f>VLOOKUP(G73,'Descripcion de actividades'!$A$3:$B$40,2,FALSE)</f>
        <v>Inspeccion de red de tierra en los sistemas</v>
      </c>
      <c r="I73" s="50" t="str">
        <f>VLOOKUP(G73,'Descripcion de actividades'!$A$3:$C$40,3,FALSE)</f>
        <v>Resistencia electrica en la red de tierra física. Equipos de medicion con certificado de calibración vigente para ambos.</v>
      </c>
      <c r="J73" s="48" t="s">
        <v>10</v>
      </c>
      <c r="K73" s="48">
        <f t="shared" si="9"/>
        <v>1</v>
      </c>
      <c r="L73" s="30">
        <f t="shared" si="1"/>
        <v>2</v>
      </c>
      <c r="M73" s="62"/>
      <c r="N73" s="62">
        <f t="shared" si="2"/>
        <v>0</v>
      </c>
      <c r="O73" s="62">
        <f t="shared" si="3"/>
        <v>0</v>
      </c>
      <c r="P73" s="24">
        <f t="shared" si="4"/>
        <v>0</v>
      </c>
      <c r="R73" s="107"/>
      <c r="S73" s="107"/>
    </row>
    <row r="74" spans="1:19" ht="72.75" customHeight="1" x14ac:dyDescent="0.25">
      <c r="A74" s="205"/>
      <c r="B74" s="270"/>
      <c r="C74" s="208"/>
      <c r="D74" s="210"/>
      <c r="E74" s="8">
        <v>2</v>
      </c>
      <c r="F74" s="8">
        <v>1</v>
      </c>
      <c r="G74" s="8" t="s">
        <v>27</v>
      </c>
      <c r="H74" s="53" t="str">
        <f>VLOOKUP(G74,'Descripcion de actividades'!$A$3:$B$40,2,FALSE)</f>
        <v>Inspeccion de red de tierra en los sistemas</v>
      </c>
      <c r="I74" s="50" t="str">
        <f>VLOOKUP(G74,'Descripcion de actividades'!$A$3:$C$40,3,FALSE)</f>
        <v>Pruebas de continuidad en la red de tierra física. Equipos de medicion con certificado de calibración vigente para ambos. para ambos.</v>
      </c>
      <c r="J74" s="48" t="s">
        <v>10</v>
      </c>
      <c r="K74" s="48">
        <f t="shared" si="9"/>
        <v>1</v>
      </c>
      <c r="L74" s="30">
        <f t="shared" si="1"/>
        <v>2</v>
      </c>
      <c r="M74" s="62"/>
      <c r="N74" s="62">
        <f t="shared" si="2"/>
        <v>0</v>
      </c>
      <c r="O74" s="62">
        <f t="shared" si="3"/>
        <v>0</v>
      </c>
      <c r="P74" s="24">
        <f t="shared" si="4"/>
        <v>0</v>
      </c>
      <c r="R74" s="107"/>
      <c r="S74" s="107"/>
    </row>
    <row r="75" spans="1:19" ht="86.25" customHeight="1" x14ac:dyDescent="0.25">
      <c r="A75" s="205"/>
      <c r="B75" s="270"/>
      <c r="C75" s="208"/>
      <c r="D75" s="210"/>
      <c r="E75" s="8">
        <v>2</v>
      </c>
      <c r="F75" s="8">
        <v>3</v>
      </c>
      <c r="G75" s="8" t="s">
        <v>28</v>
      </c>
      <c r="H75" s="53" t="str">
        <f>VLOOKUP(G75,'Descripcion de actividades'!$A$3:$B$40,2,FALSE)</f>
        <v>Desbalance en el suministro electrico (Calidad de la energia)</v>
      </c>
      <c r="I75" s="50" t="str">
        <f>VLOOKUP(G75,'Descripcion de actividades'!$A$3:$C$40,3,FALSE)</f>
        <v>Desequilibrio de tension en sistemas. Equipos de medicion con certificado de calibración vigente para ambos.</v>
      </c>
      <c r="J75" s="48" t="s">
        <v>10</v>
      </c>
      <c r="K75" s="48">
        <f t="shared" si="9"/>
        <v>1</v>
      </c>
      <c r="L75" s="30">
        <f t="shared" si="1"/>
        <v>2</v>
      </c>
      <c r="M75" s="62"/>
      <c r="N75" s="62">
        <f t="shared" si="2"/>
        <v>0</v>
      </c>
      <c r="O75" s="62">
        <f t="shared" si="3"/>
        <v>0</v>
      </c>
      <c r="P75" s="24">
        <f t="shared" si="4"/>
        <v>0</v>
      </c>
      <c r="R75" s="107"/>
      <c r="S75" s="107"/>
    </row>
    <row r="76" spans="1:19" ht="69.75" customHeight="1" x14ac:dyDescent="0.25">
      <c r="A76" s="205"/>
      <c r="B76" s="270"/>
      <c r="C76" s="208"/>
      <c r="D76" s="210"/>
      <c r="E76" s="8">
        <v>2</v>
      </c>
      <c r="F76" s="8">
        <v>3</v>
      </c>
      <c r="G76" s="8" t="s">
        <v>29</v>
      </c>
      <c r="H76" s="53" t="str">
        <f>VLOOKUP(G76,'Descripcion de actividades'!$A$3:$B$40,2,FALSE)</f>
        <v>Desbalance en el suministro electrico (Calidad de la energia)</v>
      </c>
      <c r="I76" s="50" t="str">
        <f>VLOOKUP(G76,'Descripcion de actividades'!$A$3:$C$40,3,FALSE)</f>
        <v>Desequilibrio de corriente en sistemas. Equipos de medicion con certificado de calibración vigente para ambos.</v>
      </c>
      <c r="J76" s="48" t="s">
        <v>10</v>
      </c>
      <c r="K76" s="48">
        <f t="shared" si="9"/>
        <v>1</v>
      </c>
      <c r="L76" s="30">
        <f t="shared" si="1"/>
        <v>2</v>
      </c>
      <c r="M76" s="62"/>
      <c r="N76" s="62">
        <f t="shared" si="2"/>
        <v>0</v>
      </c>
      <c r="O76" s="62">
        <f t="shared" si="3"/>
        <v>0</v>
      </c>
      <c r="P76" s="24">
        <f t="shared" si="4"/>
        <v>0</v>
      </c>
      <c r="R76" s="107"/>
      <c r="S76" s="107"/>
    </row>
    <row r="77" spans="1:19" ht="89.25" customHeight="1" x14ac:dyDescent="0.25">
      <c r="A77" s="205"/>
      <c r="B77" s="270"/>
      <c r="C77" s="208"/>
      <c r="D77" s="210"/>
      <c r="E77" s="8">
        <v>2</v>
      </c>
      <c r="F77" s="8">
        <v>2</v>
      </c>
      <c r="G77" s="8" t="s">
        <v>30</v>
      </c>
      <c r="H77" s="53" t="str">
        <f>VLOOKUP(G77,'Descripcion de actividades'!$A$3:$B$40,2,FALSE)</f>
        <v>Monitoreo de los parametros electricos.</v>
      </c>
      <c r="I77" s="50" t="str">
        <f>VLOOKUP(G77,'Descripcion de actividades'!$A$3:$C$40,3,FALSE)</f>
        <v>Calidad de la energía: Voltaje, corriente, potencia activa, potencia reactiva, armonicos. Equipos de medicion con certificado de calibración vigente para ambos.</v>
      </c>
      <c r="J77" s="48" t="s">
        <v>8</v>
      </c>
      <c r="K77" s="48">
        <f t="shared" si="9"/>
        <v>1</v>
      </c>
      <c r="L77" s="30">
        <f t="shared" si="1"/>
        <v>2</v>
      </c>
      <c r="M77" s="62"/>
      <c r="N77" s="62">
        <f t="shared" si="2"/>
        <v>0</v>
      </c>
      <c r="O77" s="62">
        <f t="shared" si="3"/>
        <v>0</v>
      </c>
      <c r="P77" s="24">
        <f t="shared" si="4"/>
        <v>0</v>
      </c>
      <c r="R77" s="107"/>
      <c r="S77" s="107"/>
    </row>
    <row r="78" spans="1:19" ht="48" customHeight="1" x14ac:dyDescent="0.25">
      <c r="A78" s="205"/>
      <c r="B78" s="270"/>
      <c r="C78" s="208"/>
      <c r="D78" s="210"/>
      <c r="E78" s="8">
        <v>2</v>
      </c>
      <c r="F78" s="8">
        <v>3</v>
      </c>
      <c r="G78" s="8" t="s">
        <v>31</v>
      </c>
      <c r="H78" s="53" t="str">
        <f>VLOOKUP(G78,'Descripcion de actividades'!$A$3:$B$40,2,FALSE)</f>
        <v>Pruebas de arranque en cada uno de los equipos</v>
      </c>
      <c r="I78" s="50" t="str">
        <f>VLOOKUP(G78,'Descripcion de actividades'!$A$3:$C$40,3,FALSE)</f>
        <v xml:space="preserve">Cheque de condiciones de operación, valor de la presion de trabajo </v>
      </c>
      <c r="J78" s="48" t="s">
        <v>5</v>
      </c>
      <c r="K78" s="48">
        <f t="shared" si="9"/>
        <v>9</v>
      </c>
      <c r="L78" s="30">
        <f t="shared" si="1"/>
        <v>18</v>
      </c>
      <c r="M78" s="108"/>
      <c r="N78" s="108">
        <f t="shared" si="2"/>
        <v>0</v>
      </c>
      <c r="O78" s="62">
        <f t="shared" si="3"/>
        <v>0</v>
      </c>
      <c r="P78" s="24">
        <f t="shared" si="4"/>
        <v>0</v>
      </c>
      <c r="R78" s="107"/>
      <c r="S78" s="107"/>
    </row>
    <row r="79" spans="1:19" ht="51" customHeight="1" x14ac:dyDescent="0.25">
      <c r="A79" s="205"/>
      <c r="B79" s="270"/>
      <c r="C79" s="208"/>
      <c r="D79" s="210"/>
      <c r="E79" s="8">
        <v>2</v>
      </c>
      <c r="F79" s="8">
        <v>3</v>
      </c>
      <c r="G79" s="8" t="s">
        <v>32</v>
      </c>
      <c r="H79" s="53" t="str">
        <f>VLOOKUP(G79,'Descripcion de actividades'!$A$3:$B$40,2,FALSE)</f>
        <v>Analisis por termografia</v>
      </c>
      <c r="I79" s="50" t="str">
        <f>VLOOKUP(G79,'Descripcion de actividades'!$A$3:$C$40,3,FALSE)</f>
        <v>Analisis del termograma. Equipos de medicion con certificado de calibración vigente para ambos.</v>
      </c>
      <c r="J79" s="48" t="s">
        <v>10</v>
      </c>
      <c r="K79" s="48">
        <f t="shared" si="9"/>
        <v>1</v>
      </c>
      <c r="L79" s="30">
        <f t="shared" si="1"/>
        <v>2</v>
      </c>
      <c r="M79" s="62"/>
      <c r="N79" s="62">
        <f t="shared" si="2"/>
        <v>0</v>
      </c>
      <c r="O79" s="62">
        <f t="shared" si="3"/>
        <v>0</v>
      </c>
      <c r="P79" s="24">
        <f t="shared" si="4"/>
        <v>0</v>
      </c>
      <c r="R79" s="107"/>
      <c r="S79" s="107"/>
    </row>
    <row r="80" spans="1:19" ht="39" customHeight="1" x14ac:dyDescent="0.25">
      <c r="A80" s="205"/>
      <c r="B80" s="270"/>
      <c r="C80" s="208"/>
      <c r="D80" s="210"/>
      <c r="E80" s="8">
        <v>2</v>
      </c>
      <c r="F80" s="8">
        <v>1</v>
      </c>
      <c r="G80" s="8" t="s">
        <v>33</v>
      </c>
      <c r="H80" s="53" t="str">
        <f>VLOOKUP(G80,'Descripcion de actividades'!$A$3:$B$40,2,FALSE)</f>
        <v>Lubricacion, engrase, revision y ajuste tornilleria de los sistemas (sin desarme)</v>
      </c>
      <c r="I80" s="50">
        <f>VLOOKUP(G80,'Descripcion de actividades'!$A$3:$C$40,3,FALSE)</f>
        <v>0</v>
      </c>
      <c r="J80" s="48" t="s">
        <v>10</v>
      </c>
      <c r="K80" s="48">
        <f t="shared" si="9"/>
        <v>1</v>
      </c>
      <c r="L80" s="30">
        <f t="shared" si="1"/>
        <v>2</v>
      </c>
      <c r="M80" s="62"/>
      <c r="N80" s="62">
        <f t="shared" si="2"/>
        <v>0</v>
      </c>
      <c r="O80" s="62">
        <f t="shared" si="3"/>
        <v>0</v>
      </c>
      <c r="P80" s="24">
        <f t="shared" si="4"/>
        <v>0</v>
      </c>
      <c r="R80" s="107"/>
      <c r="S80" s="107"/>
    </row>
    <row r="81" spans="1:19" ht="79.5" customHeight="1" x14ac:dyDescent="0.25">
      <c r="A81" s="205"/>
      <c r="B81" s="270"/>
      <c r="C81" s="208"/>
      <c r="D81" s="210"/>
      <c r="E81" s="8">
        <v>2</v>
      </c>
      <c r="F81" s="8">
        <v>3</v>
      </c>
      <c r="G81" s="8" t="s">
        <v>37</v>
      </c>
      <c r="H81" s="53" t="str">
        <f>VLOOKUP(G81,'Descripcion de actividades'!$A$3:$B$40,2,FALSE)</f>
        <v>Analisis de aislamiento a los sistemas</v>
      </c>
      <c r="I81" s="50" t="str">
        <f>VLOOKUP(G81,'Descripcion de actividades'!$A$3:$C$40,3,FALSE)</f>
        <v>Analisis de resistencia de aislamiento con correccion de temperatura. Equipos de medicion con certificado de calibración vigente para ambos.</v>
      </c>
      <c r="J81" s="48" t="s">
        <v>10</v>
      </c>
      <c r="K81" s="48">
        <f t="shared" si="9"/>
        <v>1</v>
      </c>
      <c r="L81" s="30">
        <f t="shared" si="1"/>
        <v>2</v>
      </c>
      <c r="M81" s="62"/>
      <c r="N81" s="62">
        <f t="shared" si="2"/>
        <v>0</v>
      </c>
      <c r="O81" s="62">
        <f t="shared" si="3"/>
        <v>0</v>
      </c>
      <c r="P81" s="24">
        <f t="shared" si="4"/>
        <v>0</v>
      </c>
      <c r="R81" s="107"/>
      <c r="S81" s="107"/>
    </row>
    <row r="82" spans="1:19" ht="111.75" customHeight="1" x14ac:dyDescent="0.25">
      <c r="A82" s="205"/>
      <c r="B82" s="270"/>
      <c r="C82" s="240"/>
      <c r="D82" s="239"/>
      <c r="E82" s="8">
        <v>2</v>
      </c>
      <c r="F82" s="8">
        <v>3</v>
      </c>
      <c r="G82" s="8" t="s">
        <v>34</v>
      </c>
      <c r="H82" s="93" t="str">
        <f>VLOOKUP(G82,'Descripcion de actividades'!$A$3:$B$40,2,FALSE)</f>
        <v xml:space="preserve">Informe de analisis de los equipo </v>
      </c>
      <c r="I82" s="90" t="str">
        <f>VLOOKUP(G82,'Descripcion de actividades'!$A$3:$C$40,3,FALSE)</f>
        <v xml:space="preserve">Informe estado o condición del equipo según los parametros descritos en el MANUAL DE OPTIMIZACIÓN DE SISTEMAS DE BOMBEO, eficicia de energetica industrial en colombia, del ministerio de minas y energia </v>
      </c>
      <c r="J82" s="91" t="s">
        <v>10</v>
      </c>
      <c r="K82" s="91">
        <f t="shared" si="9"/>
        <v>1</v>
      </c>
      <c r="L82" s="101">
        <f t="shared" si="1"/>
        <v>2</v>
      </c>
      <c r="M82" s="62"/>
      <c r="N82" s="62">
        <f t="shared" si="2"/>
        <v>0</v>
      </c>
      <c r="O82" s="62">
        <f t="shared" si="3"/>
        <v>0</v>
      </c>
      <c r="P82" s="24">
        <f t="shared" si="4"/>
        <v>0</v>
      </c>
      <c r="R82" s="107"/>
      <c r="S82" s="107"/>
    </row>
    <row r="83" spans="1:19" ht="19.5" customHeight="1" x14ac:dyDescent="0.25">
      <c r="A83" s="205"/>
      <c r="B83" s="270"/>
      <c r="C83" s="236" t="s">
        <v>47</v>
      </c>
      <c r="D83" s="238" t="s">
        <v>48</v>
      </c>
      <c r="E83" s="8">
        <v>2</v>
      </c>
      <c r="F83" s="8">
        <v>1</v>
      </c>
      <c r="G83" s="8" t="s">
        <v>25</v>
      </c>
      <c r="H83" s="95" t="str">
        <f>VLOOKUP(G83,'Descripcion de actividades'!$A$3:$B$40,2,FALSE)</f>
        <v>Limpieza e inspeccion de los sistemas</v>
      </c>
      <c r="I83" s="99">
        <f>VLOOKUP(G83,'Descripcion de actividades'!$A$3:$C$40,3,FALSE)</f>
        <v>0</v>
      </c>
      <c r="J83" s="96" t="s">
        <v>9</v>
      </c>
      <c r="K83" s="96">
        <f t="shared" ref="K83:K93" si="10">VLOOKUP(J83,$H$5:$I$12,2,FALSE)</f>
        <v>1</v>
      </c>
      <c r="L83" s="100">
        <f t="shared" ref="L83:L146" si="11">IF($C$13&lt;=1,IF(F83=1,E83*K83,IF(F83=2,E83*K83,IF(F83=3,0,"Revisar 2"))),E83*K83)</f>
        <v>2</v>
      </c>
      <c r="M83" s="62"/>
      <c r="N83" s="62">
        <f t="shared" ref="N83:N146" si="12">M83*L83</f>
        <v>0</v>
      </c>
      <c r="O83" s="62">
        <f t="shared" ref="O83:O146" si="13">ROUND(N83*0.19,0)</f>
        <v>0</v>
      </c>
      <c r="P83" s="24">
        <f t="shared" ref="P83:P146" si="14">N83+O83</f>
        <v>0</v>
      </c>
      <c r="R83" s="107"/>
      <c r="S83" s="107"/>
    </row>
    <row r="84" spans="1:19" ht="75" customHeight="1" x14ac:dyDescent="0.25">
      <c r="A84" s="205"/>
      <c r="B84" s="270"/>
      <c r="C84" s="208"/>
      <c r="D84" s="210"/>
      <c r="E84" s="8">
        <v>2</v>
      </c>
      <c r="F84" s="8">
        <v>1</v>
      </c>
      <c r="G84" s="8" t="s">
        <v>26</v>
      </c>
      <c r="H84" s="53" t="str">
        <f>VLOOKUP(G84,'Descripcion de actividades'!$A$3:$B$40,2,FALSE)</f>
        <v>Inspeccion de red de tierra en los sistemas</v>
      </c>
      <c r="I84" s="50" t="str">
        <f>VLOOKUP(G84,'Descripcion de actividades'!$A$3:$C$40,3,FALSE)</f>
        <v>Resistencia electrica en la red de tierra física. Equipos de medicion con certificado de calibración vigente para ambos.</v>
      </c>
      <c r="J84" s="48" t="s">
        <v>10</v>
      </c>
      <c r="K84" s="48">
        <f t="shared" si="10"/>
        <v>1</v>
      </c>
      <c r="L84" s="30">
        <f t="shared" si="11"/>
        <v>2</v>
      </c>
      <c r="M84" s="62"/>
      <c r="N84" s="62">
        <f t="shared" si="12"/>
        <v>0</v>
      </c>
      <c r="O84" s="62">
        <f t="shared" si="13"/>
        <v>0</v>
      </c>
      <c r="P84" s="24">
        <f t="shared" si="14"/>
        <v>0</v>
      </c>
      <c r="R84" s="107"/>
      <c r="S84" s="107"/>
    </row>
    <row r="85" spans="1:19" ht="93.75" customHeight="1" x14ac:dyDescent="0.25">
      <c r="A85" s="205"/>
      <c r="B85" s="270"/>
      <c r="C85" s="208"/>
      <c r="D85" s="210"/>
      <c r="E85" s="8">
        <v>2</v>
      </c>
      <c r="F85" s="8">
        <v>1</v>
      </c>
      <c r="G85" s="8" t="s">
        <v>27</v>
      </c>
      <c r="H85" s="53" t="str">
        <f>VLOOKUP(G85,'Descripcion de actividades'!$A$3:$B$40,2,FALSE)</f>
        <v>Inspeccion de red de tierra en los sistemas</v>
      </c>
      <c r="I85" s="50" t="str">
        <f>VLOOKUP(G85,'Descripcion de actividades'!$A$3:$C$40,3,FALSE)</f>
        <v>Pruebas de continuidad en la red de tierra física. Equipos de medicion con certificado de calibración vigente para ambos. para ambos.</v>
      </c>
      <c r="J85" s="48" t="s">
        <v>10</v>
      </c>
      <c r="K85" s="48">
        <f t="shared" si="10"/>
        <v>1</v>
      </c>
      <c r="L85" s="30">
        <f t="shared" si="11"/>
        <v>2</v>
      </c>
      <c r="M85" s="62"/>
      <c r="N85" s="62">
        <f t="shared" si="12"/>
        <v>0</v>
      </c>
      <c r="O85" s="62">
        <f t="shared" si="13"/>
        <v>0</v>
      </c>
      <c r="P85" s="24">
        <f t="shared" si="14"/>
        <v>0</v>
      </c>
      <c r="R85" s="107"/>
      <c r="S85" s="107"/>
    </row>
    <row r="86" spans="1:19" ht="68.25" customHeight="1" x14ac:dyDescent="0.25">
      <c r="A86" s="205"/>
      <c r="B86" s="270"/>
      <c r="C86" s="208"/>
      <c r="D86" s="210"/>
      <c r="E86" s="8">
        <v>2</v>
      </c>
      <c r="F86" s="8">
        <v>3</v>
      </c>
      <c r="G86" s="8" t="s">
        <v>28</v>
      </c>
      <c r="H86" s="53" t="str">
        <f>VLOOKUP(G86,'Descripcion de actividades'!$A$3:$B$40,2,FALSE)</f>
        <v>Desbalance en el suministro electrico (Calidad de la energia)</v>
      </c>
      <c r="I86" s="50" t="str">
        <f>VLOOKUP(G86,'Descripcion de actividades'!$A$3:$C$40,3,FALSE)</f>
        <v>Desequilibrio de tension en sistemas. Equipos de medicion con certificado de calibración vigente para ambos.</v>
      </c>
      <c r="J86" s="48" t="s">
        <v>10</v>
      </c>
      <c r="K86" s="48">
        <f t="shared" si="10"/>
        <v>1</v>
      </c>
      <c r="L86" s="30">
        <f t="shared" si="11"/>
        <v>2</v>
      </c>
      <c r="M86" s="62"/>
      <c r="N86" s="62">
        <f t="shared" si="12"/>
        <v>0</v>
      </c>
      <c r="O86" s="62">
        <f t="shared" si="13"/>
        <v>0</v>
      </c>
      <c r="P86" s="24">
        <f t="shared" si="14"/>
        <v>0</v>
      </c>
      <c r="R86" s="107"/>
      <c r="S86" s="107"/>
    </row>
    <row r="87" spans="1:19" ht="81.75" customHeight="1" x14ac:dyDescent="0.25">
      <c r="A87" s="205"/>
      <c r="B87" s="270"/>
      <c r="C87" s="208"/>
      <c r="D87" s="210"/>
      <c r="E87" s="8">
        <v>2</v>
      </c>
      <c r="F87" s="8">
        <v>3</v>
      </c>
      <c r="G87" s="8" t="s">
        <v>29</v>
      </c>
      <c r="H87" s="53" t="str">
        <f>VLOOKUP(G87,'Descripcion de actividades'!$A$3:$B$40,2,FALSE)</f>
        <v>Desbalance en el suministro electrico (Calidad de la energia)</v>
      </c>
      <c r="I87" s="50" t="str">
        <f>VLOOKUP(G87,'Descripcion de actividades'!$A$3:$C$40,3,FALSE)</f>
        <v>Desequilibrio de corriente en sistemas. Equipos de medicion con certificado de calibración vigente para ambos.</v>
      </c>
      <c r="J87" s="48" t="s">
        <v>10</v>
      </c>
      <c r="K87" s="48">
        <f t="shared" si="10"/>
        <v>1</v>
      </c>
      <c r="L87" s="30">
        <f t="shared" si="11"/>
        <v>2</v>
      </c>
      <c r="M87" s="62"/>
      <c r="N87" s="62">
        <f t="shared" si="12"/>
        <v>0</v>
      </c>
      <c r="O87" s="62">
        <f t="shared" si="13"/>
        <v>0</v>
      </c>
      <c r="P87" s="24">
        <f t="shared" si="14"/>
        <v>0</v>
      </c>
      <c r="R87" s="107"/>
      <c r="S87" s="107"/>
    </row>
    <row r="88" spans="1:19" ht="80.25" customHeight="1" x14ac:dyDescent="0.25">
      <c r="A88" s="205"/>
      <c r="B88" s="270"/>
      <c r="C88" s="208"/>
      <c r="D88" s="210"/>
      <c r="E88" s="8">
        <v>2</v>
      </c>
      <c r="F88" s="8">
        <v>2</v>
      </c>
      <c r="G88" s="8" t="s">
        <v>30</v>
      </c>
      <c r="H88" s="53" t="str">
        <f>VLOOKUP(G88,'Descripcion de actividades'!$A$3:$B$40,2,FALSE)</f>
        <v>Monitoreo de los parametros electricos.</v>
      </c>
      <c r="I88" s="50" t="str">
        <f>VLOOKUP(G88,'Descripcion de actividades'!$A$3:$C$40,3,FALSE)</f>
        <v>Calidad de la energía: Voltaje, corriente, potencia activa, potencia reactiva, armonicos. Equipos de medicion con certificado de calibración vigente para ambos.</v>
      </c>
      <c r="J88" s="48" t="s">
        <v>8</v>
      </c>
      <c r="K88" s="48">
        <f t="shared" si="10"/>
        <v>1</v>
      </c>
      <c r="L88" s="30">
        <f t="shared" si="11"/>
        <v>2</v>
      </c>
      <c r="M88" s="62"/>
      <c r="N88" s="62">
        <f t="shared" si="12"/>
        <v>0</v>
      </c>
      <c r="O88" s="62">
        <f t="shared" si="13"/>
        <v>0</v>
      </c>
      <c r="P88" s="24">
        <f t="shared" si="14"/>
        <v>0</v>
      </c>
      <c r="R88" s="107"/>
      <c r="S88" s="107"/>
    </row>
    <row r="89" spans="1:19" ht="51.75" customHeight="1" x14ac:dyDescent="0.25">
      <c r="A89" s="205"/>
      <c r="B89" s="270"/>
      <c r="C89" s="208"/>
      <c r="D89" s="210"/>
      <c r="E89" s="8">
        <v>2</v>
      </c>
      <c r="F89" s="8">
        <v>3</v>
      </c>
      <c r="G89" s="8" t="s">
        <v>31</v>
      </c>
      <c r="H89" s="53" t="str">
        <f>VLOOKUP(G89,'Descripcion de actividades'!$A$3:$B$40,2,FALSE)</f>
        <v>Pruebas de arranque en cada uno de los equipos</v>
      </c>
      <c r="I89" s="50" t="str">
        <f>VLOOKUP(G89,'Descripcion de actividades'!$A$3:$C$40,3,FALSE)</f>
        <v xml:space="preserve">Cheque de condiciones de operación, valor de la presion de trabajo </v>
      </c>
      <c r="J89" s="48" t="s">
        <v>5</v>
      </c>
      <c r="K89" s="48">
        <f t="shared" si="10"/>
        <v>9</v>
      </c>
      <c r="L89" s="30">
        <f t="shared" si="11"/>
        <v>18</v>
      </c>
      <c r="M89" s="108"/>
      <c r="N89" s="108">
        <f t="shared" si="12"/>
        <v>0</v>
      </c>
      <c r="O89" s="62">
        <f t="shared" si="13"/>
        <v>0</v>
      </c>
      <c r="P89" s="24">
        <f t="shared" si="14"/>
        <v>0</v>
      </c>
      <c r="R89" s="107"/>
      <c r="S89" s="107"/>
    </row>
    <row r="90" spans="1:19" ht="54.75" customHeight="1" x14ac:dyDescent="0.25">
      <c r="A90" s="205"/>
      <c r="B90" s="270"/>
      <c r="C90" s="208"/>
      <c r="D90" s="210"/>
      <c r="E90" s="8">
        <v>2</v>
      </c>
      <c r="F90" s="8">
        <v>3</v>
      </c>
      <c r="G90" s="8" t="s">
        <v>32</v>
      </c>
      <c r="H90" s="53" t="str">
        <f>VLOOKUP(G90,'Descripcion de actividades'!$A$3:$B$40,2,FALSE)</f>
        <v>Analisis por termografia</v>
      </c>
      <c r="I90" s="50" t="str">
        <f>VLOOKUP(G90,'Descripcion de actividades'!$A$3:$C$40,3,FALSE)</f>
        <v>Analisis del termograma. Equipos de medicion con certificado de calibración vigente para ambos.</v>
      </c>
      <c r="J90" s="48" t="s">
        <v>10</v>
      </c>
      <c r="K90" s="48">
        <f t="shared" si="10"/>
        <v>1</v>
      </c>
      <c r="L90" s="30">
        <f t="shared" si="11"/>
        <v>2</v>
      </c>
      <c r="M90" s="62"/>
      <c r="N90" s="62">
        <f t="shared" si="12"/>
        <v>0</v>
      </c>
      <c r="O90" s="62">
        <f t="shared" si="13"/>
        <v>0</v>
      </c>
      <c r="P90" s="24">
        <f t="shared" si="14"/>
        <v>0</v>
      </c>
      <c r="R90" s="107"/>
      <c r="S90" s="107"/>
    </row>
    <row r="91" spans="1:19" ht="15" customHeight="1" x14ac:dyDescent="0.25">
      <c r="A91" s="205"/>
      <c r="B91" s="270"/>
      <c r="C91" s="208"/>
      <c r="D91" s="210"/>
      <c r="E91" s="8">
        <v>2</v>
      </c>
      <c r="F91" s="8">
        <v>1</v>
      </c>
      <c r="G91" s="8" t="s">
        <v>33</v>
      </c>
      <c r="H91" s="53" t="str">
        <f>VLOOKUP(G91,'Descripcion de actividades'!$A$3:$B$40,2,FALSE)</f>
        <v>Lubricacion, engrase, revision y ajuste tornilleria de los sistemas (sin desarme)</v>
      </c>
      <c r="I91" s="50">
        <f>VLOOKUP(G91,'Descripcion de actividades'!$A$3:$C$40,3,FALSE)</f>
        <v>0</v>
      </c>
      <c r="J91" s="48" t="s">
        <v>10</v>
      </c>
      <c r="K91" s="48">
        <f t="shared" si="10"/>
        <v>1</v>
      </c>
      <c r="L91" s="30">
        <f t="shared" si="11"/>
        <v>2</v>
      </c>
      <c r="M91" s="62"/>
      <c r="N91" s="62">
        <f t="shared" si="12"/>
        <v>0</v>
      </c>
      <c r="O91" s="62">
        <f t="shared" si="13"/>
        <v>0</v>
      </c>
      <c r="P91" s="24">
        <f t="shared" si="14"/>
        <v>0</v>
      </c>
      <c r="R91" s="107"/>
      <c r="S91" s="107"/>
    </row>
    <row r="92" spans="1:19" ht="87" customHeight="1" x14ac:dyDescent="0.25">
      <c r="A92" s="205"/>
      <c r="B92" s="270"/>
      <c r="C92" s="208"/>
      <c r="D92" s="210"/>
      <c r="E92" s="8">
        <v>2</v>
      </c>
      <c r="F92" s="8">
        <v>3</v>
      </c>
      <c r="G92" s="8" t="s">
        <v>37</v>
      </c>
      <c r="H92" s="53" t="str">
        <f>VLOOKUP(G92,'Descripcion de actividades'!$A$3:$B$40,2,FALSE)</f>
        <v>Analisis de aislamiento a los sistemas</v>
      </c>
      <c r="I92" s="50" t="str">
        <f>VLOOKUP(G92,'Descripcion de actividades'!$A$3:$C$40,3,FALSE)</f>
        <v>Analisis de resistencia de aislamiento con correccion de temperatura. Equipos de medicion con certificado de calibración vigente para ambos.</v>
      </c>
      <c r="J92" s="48" t="s">
        <v>10</v>
      </c>
      <c r="K92" s="48">
        <f t="shared" si="10"/>
        <v>1</v>
      </c>
      <c r="L92" s="30">
        <f t="shared" si="11"/>
        <v>2</v>
      </c>
      <c r="M92" s="62"/>
      <c r="N92" s="62">
        <f t="shared" si="12"/>
        <v>0</v>
      </c>
      <c r="O92" s="62">
        <f t="shared" si="13"/>
        <v>0</v>
      </c>
      <c r="P92" s="24">
        <f t="shared" si="14"/>
        <v>0</v>
      </c>
      <c r="R92" s="107"/>
      <c r="S92" s="107"/>
    </row>
    <row r="93" spans="1:19" ht="116.25" customHeight="1" thickBot="1" x14ac:dyDescent="0.3">
      <c r="A93" s="206"/>
      <c r="B93" s="271"/>
      <c r="C93" s="237"/>
      <c r="D93" s="215"/>
      <c r="E93" s="10">
        <v>2</v>
      </c>
      <c r="F93" s="10">
        <v>3</v>
      </c>
      <c r="G93" s="10" t="s">
        <v>34</v>
      </c>
      <c r="H93" s="54" t="str">
        <f>VLOOKUP(G93,'Descripcion de actividades'!$A$3:$B$40,2,FALSE)</f>
        <v xml:space="preserve">Informe de analisis de los equipo </v>
      </c>
      <c r="I93" s="51" t="str">
        <f>VLOOKUP(G93,'Descripcion de actividades'!$A$3:$C$40,3,FALSE)</f>
        <v xml:space="preserve">Informe estado o condición del equipo según los parametros descritos en el MANUAL DE OPTIMIZACIÓN DE SISTEMAS DE BOMBEO, eficicia de energetica industrial en colombia, del ministerio de minas y energia </v>
      </c>
      <c r="J93" s="60" t="s">
        <v>10</v>
      </c>
      <c r="K93" s="60">
        <f t="shared" si="10"/>
        <v>1</v>
      </c>
      <c r="L93" s="31">
        <f t="shared" si="11"/>
        <v>2</v>
      </c>
      <c r="M93" s="68"/>
      <c r="N93" s="68">
        <f t="shared" si="12"/>
        <v>0</v>
      </c>
      <c r="O93" s="68">
        <f t="shared" si="13"/>
        <v>0</v>
      </c>
      <c r="P93" s="25">
        <f t="shared" si="14"/>
        <v>0</v>
      </c>
      <c r="R93" s="107"/>
      <c r="S93" s="107"/>
    </row>
    <row r="94" spans="1:19" ht="15" customHeight="1" x14ac:dyDescent="0.25">
      <c r="A94" s="185">
        <v>2</v>
      </c>
      <c r="B94" s="269" t="s">
        <v>49</v>
      </c>
      <c r="C94" s="211" t="s">
        <v>50</v>
      </c>
      <c r="D94" s="209" t="s">
        <v>51</v>
      </c>
      <c r="E94" s="9">
        <v>10</v>
      </c>
      <c r="F94" s="9">
        <v>3</v>
      </c>
      <c r="G94" s="9" t="s">
        <v>25</v>
      </c>
      <c r="H94" s="52" t="str">
        <f>VLOOKUP(G94,'Descripcion de actividades'!$A$3:$B$40,2,FALSE)</f>
        <v>Limpieza e inspeccion de los sistemas</v>
      </c>
      <c r="I94" s="49">
        <f>VLOOKUP(G94,'Descripcion de actividades'!$A$3:$C$40,3,FALSE)</f>
        <v>0</v>
      </c>
      <c r="J94" s="59" t="s">
        <v>5</v>
      </c>
      <c r="K94" s="59">
        <f t="shared" ref="K94:K109" si="15">VLOOKUP(J94,$H$5:$I$12,2,FALSE)</f>
        <v>9</v>
      </c>
      <c r="L94" s="29">
        <f t="shared" si="11"/>
        <v>90</v>
      </c>
      <c r="M94" s="109"/>
      <c r="N94" s="109">
        <f t="shared" si="12"/>
        <v>0</v>
      </c>
      <c r="O94" s="79">
        <f t="shared" si="13"/>
        <v>0</v>
      </c>
      <c r="P94" s="23">
        <f t="shared" si="14"/>
        <v>0</v>
      </c>
      <c r="R94" s="107"/>
      <c r="S94" s="107"/>
    </row>
    <row r="95" spans="1:19" ht="74.25" customHeight="1" x14ac:dyDescent="0.25">
      <c r="A95" s="186"/>
      <c r="B95" s="270"/>
      <c r="C95" s="212"/>
      <c r="D95" s="210"/>
      <c r="E95" s="8">
        <v>10</v>
      </c>
      <c r="F95" s="8">
        <v>2</v>
      </c>
      <c r="G95" s="8" t="s">
        <v>27</v>
      </c>
      <c r="H95" s="53" t="str">
        <f>VLOOKUP(G95,'Descripcion de actividades'!$A$3:$B$40,2,FALSE)</f>
        <v>Inspeccion de red de tierra en los sistemas</v>
      </c>
      <c r="I95" s="50" t="str">
        <f>VLOOKUP(G95,'Descripcion de actividades'!$A$3:$C$40,3,FALSE)</f>
        <v>Pruebas de continuidad en la red de tierra física. Equipos de medicion con certificado de calibración vigente para ambos. para ambos.</v>
      </c>
      <c r="J95" s="48" t="s">
        <v>10</v>
      </c>
      <c r="K95" s="48">
        <f t="shared" si="15"/>
        <v>1</v>
      </c>
      <c r="L95" s="30">
        <f t="shared" si="11"/>
        <v>10</v>
      </c>
      <c r="M95" s="62"/>
      <c r="N95" s="62">
        <f t="shared" si="12"/>
        <v>0</v>
      </c>
      <c r="O95" s="62">
        <f t="shared" si="13"/>
        <v>0</v>
      </c>
      <c r="P95" s="24">
        <f t="shared" si="14"/>
        <v>0</v>
      </c>
      <c r="R95" s="107"/>
      <c r="S95" s="107"/>
    </row>
    <row r="96" spans="1:19" ht="82.5" customHeight="1" x14ac:dyDescent="0.25">
      <c r="A96" s="186"/>
      <c r="B96" s="270"/>
      <c r="C96" s="212"/>
      <c r="D96" s="210"/>
      <c r="E96" s="8">
        <v>10</v>
      </c>
      <c r="F96" s="8">
        <v>3</v>
      </c>
      <c r="G96" s="8" t="s">
        <v>30</v>
      </c>
      <c r="H96" s="53" t="str">
        <f>VLOOKUP(G96,'Descripcion de actividades'!$A$3:$B$40,2,FALSE)</f>
        <v>Monitoreo de los parametros electricos.</v>
      </c>
      <c r="I96" s="50" t="str">
        <f>VLOOKUP(G96,'Descripcion de actividades'!$A$3:$C$40,3,FALSE)</f>
        <v>Calidad de la energía: Voltaje, corriente, potencia activa, potencia reactiva, armonicos. Equipos de medicion con certificado de calibración vigente para ambos.</v>
      </c>
      <c r="J96" s="47" t="s">
        <v>9</v>
      </c>
      <c r="K96" s="48">
        <f t="shared" si="15"/>
        <v>1</v>
      </c>
      <c r="L96" s="30">
        <f t="shared" si="11"/>
        <v>10</v>
      </c>
      <c r="M96" s="62"/>
      <c r="N96" s="62">
        <f t="shared" si="12"/>
        <v>0</v>
      </c>
      <c r="O96" s="62">
        <f t="shared" si="13"/>
        <v>0</v>
      </c>
      <c r="P96" s="24">
        <f t="shared" si="14"/>
        <v>0</v>
      </c>
      <c r="R96" s="107"/>
      <c r="S96" s="107"/>
    </row>
    <row r="97" spans="1:19" ht="57" customHeight="1" x14ac:dyDescent="0.25">
      <c r="A97" s="186"/>
      <c r="B97" s="270"/>
      <c r="C97" s="212"/>
      <c r="D97" s="210"/>
      <c r="E97" s="8">
        <v>10</v>
      </c>
      <c r="F97" s="8">
        <v>3</v>
      </c>
      <c r="G97" s="8" t="s">
        <v>32</v>
      </c>
      <c r="H97" s="53" t="str">
        <f>VLOOKUP(G97,'Descripcion de actividades'!$A$3:$B$40,2,FALSE)</f>
        <v>Analisis por termografia</v>
      </c>
      <c r="I97" s="50" t="str">
        <f>VLOOKUP(G97,'Descripcion de actividades'!$A$3:$C$40,3,FALSE)</f>
        <v>Analisis del termograma. Equipos de medicion con certificado de calibración vigente para ambos.</v>
      </c>
      <c r="J97" s="48" t="s">
        <v>10</v>
      </c>
      <c r="K97" s="48">
        <f t="shared" si="15"/>
        <v>1</v>
      </c>
      <c r="L97" s="30">
        <f t="shared" si="11"/>
        <v>10</v>
      </c>
      <c r="M97" s="62"/>
      <c r="N97" s="62">
        <f t="shared" si="12"/>
        <v>0</v>
      </c>
      <c r="O97" s="62">
        <f t="shared" si="13"/>
        <v>0</v>
      </c>
      <c r="P97" s="24">
        <f t="shared" si="14"/>
        <v>0</v>
      </c>
      <c r="R97" s="107"/>
      <c r="S97" s="107"/>
    </row>
    <row r="98" spans="1:19" ht="15" customHeight="1" x14ac:dyDescent="0.25">
      <c r="A98" s="186"/>
      <c r="B98" s="270"/>
      <c r="C98" s="212"/>
      <c r="D98" s="210"/>
      <c r="E98" s="8">
        <v>10</v>
      </c>
      <c r="F98" s="8">
        <v>1</v>
      </c>
      <c r="G98" s="8" t="s">
        <v>52</v>
      </c>
      <c r="H98" s="53" t="str">
        <f>VLOOKUP(G98,'Descripcion de actividades'!$A$3:$B$40,2,FALSE)</f>
        <v>Revision e inspeccion de fugas en todo el sistema</v>
      </c>
      <c r="I98" s="50">
        <f>VLOOKUP(G98,'Descripcion de actividades'!$A$3:$C$40,3,FALSE)</f>
        <v>0</v>
      </c>
      <c r="J98" s="48" t="s">
        <v>7</v>
      </c>
      <c r="K98" s="48">
        <f t="shared" si="15"/>
        <v>2</v>
      </c>
      <c r="L98" s="30">
        <f t="shared" si="11"/>
        <v>20</v>
      </c>
      <c r="M98" s="108"/>
      <c r="N98" s="108">
        <f t="shared" si="12"/>
        <v>0</v>
      </c>
      <c r="O98" s="62">
        <f t="shared" si="13"/>
        <v>0</v>
      </c>
      <c r="P98" s="24">
        <f t="shared" si="14"/>
        <v>0</v>
      </c>
      <c r="R98" s="107"/>
      <c r="S98" s="107"/>
    </row>
    <row r="99" spans="1:19" ht="42" customHeight="1" x14ac:dyDescent="0.25">
      <c r="A99" s="186"/>
      <c r="B99" s="270"/>
      <c r="C99" s="212"/>
      <c r="D99" s="210"/>
      <c r="E99" s="8">
        <v>10</v>
      </c>
      <c r="F99" s="8">
        <v>3</v>
      </c>
      <c r="G99" s="8" t="s">
        <v>53</v>
      </c>
      <c r="H99" s="53" t="str">
        <f>VLOOKUP(G99,'Descripcion de actividades'!$A$3:$B$40,2,FALSE)</f>
        <v xml:space="preserve">Revision y analisis de ajuste e interferencias mecanicas </v>
      </c>
      <c r="I99" s="50" t="str">
        <f>VLOOKUP(G99,'Descripcion de actividades'!$A$3:$C$40,3,FALSE)</f>
        <v xml:space="preserve">Revision de anclajes, cimentaciones  y soporteria de los equipo </v>
      </c>
      <c r="J99" s="48" t="s">
        <v>10</v>
      </c>
      <c r="K99" s="48">
        <f t="shared" si="15"/>
        <v>1</v>
      </c>
      <c r="L99" s="30">
        <f t="shared" si="11"/>
        <v>10</v>
      </c>
      <c r="M99" s="62"/>
      <c r="N99" s="62">
        <f t="shared" si="12"/>
        <v>0</v>
      </c>
      <c r="O99" s="62">
        <f t="shared" si="13"/>
        <v>0</v>
      </c>
      <c r="P99" s="24">
        <f t="shared" si="14"/>
        <v>0</v>
      </c>
      <c r="R99" s="107"/>
      <c r="S99" s="107"/>
    </row>
    <row r="100" spans="1:19" ht="47.45" customHeight="1" x14ac:dyDescent="0.25">
      <c r="A100" s="186"/>
      <c r="B100" s="270"/>
      <c r="C100" s="212"/>
      <c r="D100" s="210"/>
      <c r="E100" s="8">
        <v>10</v>
      </c>
      <c r="F100" s="8">
        <v>2</v>
      </c>
      <c r="G100" s="8" t="s">
        <v>33</v>
      </c>
      <c r="H100" s="53" t="str">
        <f>VLOOKUP(G100,'Descripcion de actividades'!$A$3:$B$40,2,FALSE)</f>
        <v>Lubricacion, engrase, revision y ajuste tornilleria de los sistemas (sin desarme)</v>
      </c>
      <c r="I100" s="50">
        <f>VLOOKUP(G100,'Descripcion de actividades'!$A$3:$C$40,3,FALSE)</f>
        <v>0</v>
      </c>
      <c r="J100" s="48" t="s">
        <v>8</v>
      </c>
      <c r="K100" s="48">
        <f t="shared" ref="K100:K103" si="16">VLOOKUP(J100,$H$5:$I$12,2,FALSE)</f>
        <v>1</v>
      </c>
      <c r="L100" s="30">
        <f t="shared" si="11"/>
        <v>10</v>
      </c>
      <c r="M100" s="62"/>
      <c r="N100" s="62">
        <f t="shared" si="12"/>
        <v>0</v>
      </c>
      <c r="O100" s="62">
        <f t="shared" si="13"/>
        <v>0</v>
      </c>
      <c r="P100" s="24">
        <f t="shared" si="14"/>
        <v>0</v>
      </c>
      <c r="R100" s="107"/>
      <c r="S100" s="107"/>
    </row>
    <row r="101" spans="1:19" ht="116.25" customHeight="1" x14ac:dyDescent="0.25">
      <c r="A101" s="186"/>
      <c r="B101" s="270"/>
      <c r="C101" s="212"/>
      <c r="D101" s="210"/>
      <c r="E101" s="8">
        <v>10</v>
      </c>
      <c r="F101" s="8">
        <v>3</v>
      </c>
      <c r="G101" s="8" t="s">
        <v>54</v>
      </c>
      <c r="H101" s="53" t="str">
        <f>VLOOKUP(G101,'Descripcion de actividades'!$A$3:$B$40,2,FALSE)</f>
        <v>Chequeo de presion  y caudal de entrada y salida del sistema</v>
      </c>
      <c r="I101" s="50" t="str">
        <f>VLOOKUP(G101,'Descripcion de actividades'!$A$3:$C$40,3,FALSE)</f>
        <v>Monitoreo de la curva caudal vs adt del sistema: Medición de caudal volumétrico por ultrasonido no intrusivo,altura dinámica total con celda de presión diferencial con certificado de calibración vigente para ambos.</v>
      </c>
      <c r="J101" s="48" t="s">
        <v>10</v>
      </c>
      <c r="K101" s="48">
        <f t="shared" si="16"/>
        <v>1</v>
      </c>
      <c r="L101" s="30">
        <f t="shared" si="11"/>
        <v>10</v>
      </c>
      <c r="M101" s="62"/>
      <c r="N101" s="62">
        <f t="shared" si="12"/>
        <v>0</v>
      </c>
      <c r="O101" s="62">
        <f t="shared" si="13"/>
        <v>0</v>
      </c>
      <c r="P101" s="24">
        <f t="shared" si="14"/>
        <v>0</v>
      </c>
      <c r="R101" s="107"/>
      <c r="S101" s="107"/>
    </row>
    <row r="102" spans="1:19" ht="99.75" customHeight="1" x14ac:dyDescent="0.25">
      <c r="A102" s="186"/>
      <c r="B102" s="270"/>
      <c r="C102" s="212"/>
      <c r="D102" s="210"/>
      <c r="E102" s="8">
        <v>10</v>
      </c>
      <c r="F102" s="8">
        <v>3</v>
      </c>
      <c r="G102" s="8" t="s">
        <v>55</v>
      </c>
      <c r="H102" s="53" t="str">
        <f>VLOOKUP(G102,'Descripcion de actividades'!$A$3:$B$40,2,FALSE)</f>
        <v>Analisis de vibraciones</v>
      </c>
      <c r="I102" s="50" t="str">
        <f>VLOOKUP(G102,'Descripcion de actividades'!$A$3:$C$40,3,FALSE)</f>
        <v>Analisis de vibraciones: Medición de vibraciones  conjunto bomba motor que cumplan con la reglamentación ISO 10816-3 con certificado de calibración vigente para ambos.</v>
      </c>
      <c r="J102" s="48" t="s">
        <v>10</v>
      </c>
      <c r="K102" s="48">
        <f t="shared" si="16"/>
        <v>1</v>
      </c>
      <c r="L102" s="30">
        <f t="shared" si="11"/>
        <v>10</v>
      </c>
      <c r="M102" s="62"/>
      <c r="N102" s="62">
        <f t="shared" si="12"/>
        <v>0</v>
      </c>
      <c r="O102" s="62">
        <f t="shared" si="13"/>
        <v>0</v>
      </c>
      <c r="P102" s="24">
        <f t="shared" si="14"/>
        <v>0</v>
      </c>
      <c r="R102" s="107"/>
      <c r="S102" s="107"/>
    </row>
    <row r="103" spans="1:19" ht="127.5" customHeight="1" x14ac:dyDescent="0.25">
      <c r="A103" s="186"/>
      <c r="B103" s="270"/>
      <c r="C103" s="212"/>
      <c r="D103" s="210"/>
      <c r="E103" s="8">
        <v>10</v>
      </c>
      <c r="F103" s="8">
        <v>3</v>
      </c>
      <c r="G103" s="8" t="s">
        <v>56</v>
      </c>
      <c r="H103" s="53" t="str">
        <f>VLOOKUP(G103,'Descripcion de actividades'!$A$3:$B$40,2,FALSE)</f>
        <v>Analisis de alineacion por equipo de alineacion laser</v>
      </c>
      <c r="I103" s="50" t="str">
        <f>VLOOKUP(G103,'Descripcion de actividades'!$A$3:$C$40,3,FALSE)</f>
        <v>Verificacion con alineacion laser con el método 1: 9-12-3. El método del reloj, también conocido como 9-12-3, es el origen de todas las alineaciones de ejes. Equipos de medicion con certificado de calibración vigente para ambos.</v>
      </c>
      <c r="J103" s="48" t="s">
        <v>10</v>
      </c>
      <c r="K103" s="48">
        <f t="shared" si="16"/>
        <v>1</v>
      </c>
      <c r="L103" s="30">
        <f t="shared" si="11"/>
        <v>10</v>
      </c>
      <c r="M103" s="62"/>
      <c r="N103" s="62">
        <f t="shared" si="12"/>
        <v>0</v>
      </c>
      <c r="O103" s="62">
        <f t="shared" si="13"/>
        <v>0</v>
      </c>
      <c r="P103" s="24">
        <f t="shared" si="14"/>
        <v>0</v>
      </c>
      <c r="R103" s="107"/>
      <c r="S103" s="107"/>
    </row>
    <row r="104" spans="1:19" ht="50.25" customHeight="1" x14ac:dyDescent="0.25">
      <c r="A104" s="186"/>
      <c r="B104" s="270"/>
      <c r="C104" s="212"/>
      <c r="D104" s="210"/>
      <c r="E104" s="8">
        <v>10</v>
      </c>
      <c r="F104" s="8">
        <v>3</v>
      </c>
      <c r="G104" s="8" t="s">
        <v>57</v>
      </c>
      <c r="H104" s="53" t="str">
        <f>VLOOKUP(G104,'Descripcion de actividades'!$A$3:$B$40,2,FALSE)</f>
        <v>Analisis de balanceo mecanico del sistema</v>
      </c>
      <c r="I104" s="50" t="str">
        <f>VLOOKUP(G104,'Descripcion de actividades'!$A$3:$C$40,3,FALSE)</f>
        <v>Analisis de balanceo mecanico del sistema con la reglamentacion ISO 1940</v>
      </c>
      <c r="J104" s="48" t="s">
        <v>10</v>
      </c>
      <c r="K104" s="48">
        <f t="shared" si="15"/>
        <v>1</v>
      </c>
      <c r="L104" s="30">
        <f t="shared" si="11"/>
        <v>10</v>
      </c>
      <c r="M104" s="62"/>
      <c r="N104" s="62">
        <f t="shared" si="12"/>
        <v>0</v>
      </c>
      <c r="O104" s="62">
        <f t="shared" si="13"/>
        <v>0</v>
      </c>
      <c r="P104" s="24">
        <f t="shared" si="14"/>
        <v>0</v>
      </c>
      <c r="R104" s="107"/>
      <c r="S104" s="107"/>
    </row>
    <row r="105" spans="1:19" ht="90" customHeight="1" x14ac:dyDescent="0.25">
      <c r="A105" s="186"/>
      <c r="B105" s="270"/>
      <c r="C105" s="212"/>
      <c r="D105" s="210"/>
      <c r="E105" s="8">
        <v>10</v>
      </c>
      <c r="F105" s="8">
        <v>3</v>
      </c>
      <c r="G105" s="8" t="s">
        <v>37</v>
      </c>
      <c r="H105" s="53" t="str">
        <f>VLOOKUP(G105,'Descripcion de actividades'!$A$3:$B$40,2,FALSE)</f>
        <v>Analisis de aislamiento a los sistemas</v>
      </c>
      <c r="I105" s="50" t="str">
        <f>VLOOKUP(G105,'Descripcion de actividades'!$A$3:$C$40,3,FALSE)</f>
        <v>Analisis de resistencia de aislamiento con correccion de temperatura. Equipos de medicion con certificado de calibración vigente para ambos.</v>
      </c>
      <c r="J105" s="47" t="s">
        <v>10</v>
      </c>
      <c r="K105" s="48">
        <f t="shared" si="15"/>
        <v>1</v>
      </c>
      <c r="L105" s="30">
        <f t="shared" si="11"/>
        <v>10</v>
      </c>
      <c r="M105" s="62"/>
      <c r="N105" s="62">
        <f t="shared" si="12"/>
        <v>0</v>
      </c>
      <c r="O105" s="62">
        <f t="shared" si="13"/>
        <v>0</v>
      </c>
      <c r="P105" s="24">
        <f t="shared" si="14"/>
        <v>0</v>
      </c>
      <c r="R105" s="107"/>
      <c r="S105" s="107"/>
    </row>
    <row r="106" spans="1:19" ht="58.5" customHeight="1" x14ac:dyDescent="0.25">
      <c r="A106" s="186"/>
      <c r="B106" s="270"/>
      <c r="C106" s="212"/>
      <c r="D106" s="210"/>
      <c r="E106" s="8">
        <v>10</v>
      </c>
      <c r="F106" s="8">
        <v>3</v>
      </c>
      <c r="G106" s="8" t="s">
        <v>58</v>
      </c>
      <c r="H106" s="53" t="str">
        <f>VLOOKUP(G106,'Descripcion de actividades'!$A$3:$B$40,2,FALSE)</f>
        <v>Analisis de aislamiento a los sistemas</v>
      </c>
      <c r="I106" s="50" t="str">
        <f>VLOOKUP(G106,'Descripcion de actividades'!$A$3:$C$40,3,FALSE)</f>
        <v>Indice de polarizacion. Equipos de medicion con certificado de calibración vigente para ambos.</v>
      </c>
      <c r="J106" s="48" t="s">
        <v>10</v>
      </c>
      <c r="K106" s="48">
        <f t="shared" si="15"/>
        <v>1</v>
      </c>
      <c r="L106" s="30">
        <f t="shared" si="11"/>
        <v>10</v>
      </c>
      <c r="M106" s="62"/>
      <c r="N106" s="62">
        <f t="shared" si="12"/>
        <v>0</v>
      </c>
      <c r="O106" s="62">
        <f t="shared" si="13"/>
        <v>0</v>
      </c>
      <c r="P106" s="24">
        <f t="shared" si="14"/>
        <v>0</v>
      </c>
      <c r="R106" s="107"/>
      <c r="S106" s="107"/>
    </row>
    <row r="107" spans="1:19" ht="61.5" customHeight="1" x14ac:dyDescent="0.25">
      <c r="A107" s="186"/>
      <c r="B107" s="270"/>
      <c r="C107" s="212"/>
      <c r="D107" s="210"/>
      <c r="E107" s="8">
        <v>10</v>
      </c>
      <c r="F107" s="8">
        <v>3</v>
      </c>
      <c r="G107" s="8" t="s">
        <v>59</v>
      </c>
      <c r="H107" s="53" t="str">
        <f>VLOOKUP(G107,'Descripcion de actividades'!$A$3:$B$40,2,FALSE)</f>
        <v>Analisis de aislamiento a los sistemas</v>
      </c>
      <c r="I107" s="50" t="str">
        <f>VLOOKUP(G107,'Descripcion de actividades'!$A$3:$C$40,3,FALSE)</f>
        <v>Absorcion dielectrica. Equipos de medicion con certificado de calibración vigente para ambos.</v>
      </c>
      <c r="J107" s="48" t="s">
        <v>10</v>
      </c>
      <c r="K107" s="48">
        <f t="shared" si="15"/>
        <v>1</v>
      </c>
      <c r="L107" s="30">
        <f t="shared" si="11"/>
        <v>10</v>
      </c>
      <c r="M107" s="62"/>
      <c r="N107" s="62">
        <f t="shared" si="12"/>
        <v>0</v>
      </c>
      <c r="O107" s="62">
        <f t="shared" si="13"/>
        <v>0</v>
      </c>
      <c r="P107" s="24">
        <f t="shared" si="14"/>
        <v>0</v>
      </c>
      <c r="R107" s="107"/>
      <c r="S107" s="107"/>
    </row>
    <row r="108" spans="1:19" ht="136.5" customHeight="1" x14ac:dyDescent="0.25">
      <c r="A108" s="186"/>
      <c r="B108" s="270"/>
      <c r="C108" s="212"/>
      <c r="D108" s="210"/>
      <c r="E108" s="8">
        <v>10</v>
      </c>
      <c r="F108" s="8">
        <v>3</v>
      </c>
      <c r="G108" s="8" t="s">
        <v>34</v>
      </c>
      <c r="H108" s="53" t="str">
        <f>VLOOKUP(G108,'Descripcion de actividades'!$A$3:$B$40,2,FALSE)</f>
        <v xml:space="preserve">Informe de analisis de los equipo </v>
      </c>
      <c r="I108" s="50" t="str">
        <f>VLOOKUP(G108,'Descripcion de actividades'!$A$3:$C$40,3,FALSE)</f>
        <v xml:space="preserve">Informe estado o condición del equipo según los parametros descritos en el MANUAL DE OPTIMIZACIÓN DE SISTEMAS DE BOMBEO, eficicia de energetica industrial en colombia, del ministerio de minas y energia </v>
      </c>
      <c r="J108" s="48" t="s">
        <v>10</v>
      </c>
      <c r="K108" s="48">
        <f t="shared" si="15"/>
        <v>1</v>
      </c>
      <c r="L108" s="30">
        <f t="shared" si="11"/>
        <v>10</v>
      </c>
      <c r="M108" s="62"/>
      <c r="N108" s="62">
        <f t="shared" si="12"/>
        <v>0</v>
      </c>
      <c r="O108" s="62">
        <f t="shared" si="13"/>
        <v>0</v>
      </c>
      <c r="P108" s="24">
        <f t="shared" si="14"/>
        <v>0</v>
      </c>
      <c r="R108" s="107"/>
      <c r="S108" s="107"/>
    </row>
    <row r="109" spans="1:19" ht="21.75" customHeight="1" x14ac:dyDescent="0.25">
      <c r="A109" s="186"/>
      <c r="B109" s="270"/>
      <c r="C109" s="212"/>
      <c r="D109" s="210"/>
      <c r="E109" s="7">
        <v>10</v>
      </c>
      <c r="F109" s="7">
        <v>3</v>
      </c>
      <c r="G109" s="7" t="s">
        <v>60</v>
      </c>
      <c r="H109" s="86" t="str">
        <f>VLOOKUP(G109,'Descripcion de actividades'!$A$3:$B$40,2,FALSE)</f>
        <v>Cambios de empaquetadura de los sistemas</v>
      </c>
      <c r="I109" s="55">
        <f>VLOOKUP(G109,'Descripcion de actividades'!$A$3:$C$40,3,FALSE)</f>
        <v>0</v>
      </c>
      <c r="J109" s="61" t="s">
        <v>10</v>
      </c>
      <c r="K109" s="61">
        <f t="shared" si="15"/>
        <v>1</v>
      </c>
      <c r="L109" s="32">
        <f t="shared" si="11"/>
        <v>10</v>
      </c>
      <c r="M109" s="62"/>
      <c r="N109" s="62">
        <f t="shared" si="12"/>
        <v>0</v>
      </c>
      <c r="O109" s="62">
        <f t="shared" si="13"/>
        <v>0</v>
      </c>
      <c r="P109" s="24">
        <f t="shared" si="14"/>
        <v>0</v>
      </c>
      <c r="R109" s="107"/>
      <c r="S109" s="107"/>
    </row>
    <row r="110" spans="1:19" ht="15" customHeight="1" x14ac:dyDescent="0.25">
      <c r="A110" s="186"/>
      <c r="B110" s="270"/>
      <c r="C110" s="236" t="s">
        <v>61</v>
      </c>
      <c r="D110" s="238" t="s">
        <v>62</v>
      </c>
      <c r="E110" s="8">
        <v>5</v>
      </c>
      <c r="F110" s="8">
        <v>3</v>
      </c>
      <c r="G110" s="8" t="s">
        <v>25</v>
      </c>
      <c r="H110" s="95" t="str">
        <f>VLOOKUP(G110,'Descripcion de actividades'!$A$3:$B$40,2,FALSE)</f>
        <v>Limpieza e inspeccion de los sistemas</v>
      </c>
      <c r="I110" s="99">
        <f>VLOOKUP(G110,'Descripcion de actividades'!$A$3:$C$40,3,FALSE)</f>
        <v>0</v>
      </c>
      <c r="J110" s="96" t="s">
        <v>5</v>
      </c>
      <c r="K110" s="96">
        <f t="shared" ref="K110:K125" si="17">VLOOKUP(J110,$H$5:$I$12,2,FALSE)</f>
        <v>9</v>
      </c>
      <c r="L110" s="118">
        <f t="shared" si="11"/>
        <v>45</v>
      </c>
      <c r="M110" s="108"/>
      <c r="N110" s="108">
        <f t="shared" si="12"/>
        <v>0</v>
      </c>
      <c r="O110" s="62">
        <f t="shared" si="13"/>
        <v>0</v>
      </c>
      <c r="P110" s="24">
        <f t="shared" si="14"/>
        <v>0</v>
      </c>
      <c r="R110" s="107"/>
      <c r="S110" s="107"/>
    </row>
    <row r="111" spans="1:19" ht="65.25" customHeight="1" x14ac:dyDescent="0.25">
      <c r="A111" s="186"/>
      <c r="B111" s="270"/>
      <c r="C111" s="208"/>
      <c r="D111" s="210"/>
      <c r="E111" s="8">
        <v>5</v>
      </c>
      <c r="F111" s="8">
        <v>2</v>
      </c>
      <c r="G111" s="8" t="s">
        <v>27</v>
      </c>
      <c r="H111" s="53" t="str">
        <f>VLOOKUP(G111,'Descripcion de actividades'!$A$3:$B$40,2,FALSE)</f>
        <v>Inspeccion de red de tierra en los sistemas</v>
      </c>
      <c r="I111" s="50" t="str">
        <f>VLOOKUP(G111,'Descripcion de actividades'!$A$3:$C$40,3,FALSE)</f>
        <v>Pruebas de continuidad en la red de tierra física. Equipos de medicion con certificado de calibración vigente para ambos. para ambos.</v>
      </c>
      <c r="J111" s="48" t="s">
        <v>10</v>
      </c>
      <c r="K111" s="48">
        <f t="shared" si="17"/>
        <v>1</v>
      </c>
      <c r="L111" s="92">
        <f t="shared" si="11"/>
        <v>5</v>
      </c>
      <c r="M111" s="62"/>
      <c r="N111" s="62">
        <f t="shared" si="12"/>
        <v>0</v>
      </c>
      <c r="O111" s="62">
        <f t="shared" si="13"/>
        <v>0</v>
      </c>
      <c r="P111" s="24">
        <f t="shared" si="14"/>
        <v>0</v>
      </c>
      <c r="R111" s="107"/>
      <c r="S111" s="107"/>
    </row>
    <row r="112" spans="1:19" ht="100.5" customHeight="1" x14ac:dyDescent="0.25">
      <c r="A112" s="186"/>
      <c r="B112" s="270"/>
      <c r="C112" s="208"/>
      <c r="D112" s="210"/>
      <c r="E112" s="8">
        <v>5</v>
      </c>
      <c r="F112" s="8">
        <v>3</v>
      </c>
      <c r="G112" s="8" t="s">
        <v>30</v>
      </c>
      <c r="H112" s="53" t="str">
        <f>VLOOKUP(G112,'Descripcion de actividades'!$A$3:$B$40,2,FALSE)</f>
        <v>Monitoreo de los parametros electricos.</v>
      </c>
      <c r="I112" s="50" t="str">
        <f>VLOOKUP(G112,'Descripcion de actividades'!$A$3:$C$40,3,FALSE)</f>
        <v>Calidad de la energía: Voltaje, corriente, potencia activa, potencia reactiva, armonicos. Equipos de medicion con certificado de calibración vigente para ambos.</v>
      </c>
      <c r="J112" s="47" t="s">
        <v>9</v>
      </c>
      <c r="K112" s="48">
        <f t="shared" si="17"/>
        <v>1</v>
      </c>
      <c r="L112" s="92">
        <f t="shared" si="11"/>
        <v>5</v>
      </c>
      <c r="M112" s="62"/>
      <c r="N112" s="62">
        <f t="shared" si="12"/>
        <v>0</v>
      </c>
      <c r="O112" s="62">
        <f t="shared" si="13"/>
        <v>0</v>
      </c>
      <c r="P112" s="24">
        <f t="shared" si="14"/>
        <v>0</v>
      </c>
      <c r="R112" s="107"/>
      <c r="S112" s="107"/>
    </row>
    <row r="113" spans="1:19" ht="45.75" customHeight="1" x14ac:dyDescent="0.25">
      <c r="A113" s="186"/>
      <c r="B113" s="270"/>
      <c r="C113" s="208"/>
      <c r="D113" s="210"/>
      <c r="E113" s="8">
        <v>5</v>
      </c>
      <c r="F113" s="8">
        <v>3</v>
      </c>
      <c r="G113" s="8" t="s">
        <v>32</v>
      </c>
      <c r="H113" s="53" t="str">
        <f>VLOOKUP(G113,'Descripcion de actividades'!$A$3:$B$40,2,FALSE)</f>
        <v>Analisis por termografia</v>
      </c>
      <c r="I113" s="50" t="str">
        <f>VLOOKUP(G113,'Descripcion de actividades'!$A$3:$C$40,3,FALSE)</f>
        <v>Analisis del termograma. Equipos de medicion con certificado de calibración vigente para ambos.</v>
      </c>
      <c r="J113" s="48" t="s">
        <v>10</v>
      </c>
      <c r="K113" s="48">
        <f t="shared" si="17"/>
        <v>1</v>
      </c>
      <c r="L113" s="92">
        <f t="shared" si="11"/>
        <v>5</v>
      </c>
      <c r="M113" s="62"/>
      <c r="N113" s="62">
        <f t="shared" si="12"/>
        <v>0</v>
      </c>
      <c r="O113" s="62">
        <f t="shared" si="13"/>
        <v>0</v>
      </c>
      <c r="P113" s="24">
        <f t="shared" si="14"/>
        <v>0</v>
      </c>
      <c r="R113" s="107"/>
      <c r="S113" s="107"/>
    </row>
    <row r="114" spans="1:19" ht="31.15" customHeight="1" x14ac:dyDescent="0.25">
      <c r="A114" s="186"/>
      <c r="B114" s="270"/>
      <c r="C114" s="208"/>
      <c r="D114" s="210"/>
      <c r="E114" s="8">
        <v>5</v>
      </c>
      <c r="F114" s="8">
        <v>1</v>
      </c>
      <c r="G114" s="8" t="s">
        <v>52</v>
      </c>
      <c r="H114" s="53" t="str">
        <f>VLOOKUP(G114,'Descripcion de actividades'!$A$3:$B$40,2,FALSE)</f>
        <v>Revision e inspeccion de fugas en todo el sistema</v>
      </c>
      <c r="I114" s="50">
        <f>VLOOKUP(G114,'Descripcion de actividades'!$A$3:$C$40,3,FALSE)</f>
        <v>0</v>
      </c>
      <c r="J114" s="48" t="s">
        <v>7</v>
      </c>
      <c r="K114" s="48">
        <f t="shared" ref="K114:K117" si="18">VLOOKUP(J114,$H$5:$I$12,2,FALSE)</f>
        <v>2</v>
      </c>
      <c r="L114" s="92">
        <f t="shared" si="11"/>
        <v>10</v>
      </c>
      <c r="M114" s="108"/>
      <c r="N114" s="108">
        <f t="shared" si="12"/>
        <v>0</v>
      </c>
      <c r="O114" s="62">
        <f t="shared" si="13"/>
        <v>0</v>
      </c>
      <c r="P114" s="24">
        <f t="shared" si="14"/>
        <v>0</v>
      </c>
      <c r="R114" s="107"/>
      <c r="S114" s="107"/>
    </row>
    <row r="115" spans="1:19" ht="39.75" customHeight="1" x14ac:dyDescent="0.25">
      <c r="A115" s="186"/>
      <c r="B115" s="270"/>
      <c r="C115" s="208"/>
      <c r="D115" s="210"/>
      <c r="E115" s="8">
        <v>5</v>
      </c>
      <c r="F115" s="8">
        <v>3</v>
      </c>
      <c r="G115" s="8" t="s">
        <v>53</v>
      </c>
      <c r="H115" s="53" t="str">
        <f>VLOOKUP(G115,'Descripcion de actividades'!$A$3:$B$40,2,FALSE)</f>
        <v xml:space="preserve">Revision y analisis de ajuste e interferencias mecanicas </v>
      </c>
      <c r="I115" s="50" t="str">
        <f>VLOOKUP(G115,'Descripcion de actividades'!$A$3:$C$40,3,FALSE)</f>
        <v xml:space="preserve">Revision de anclajes, cimentaciones  y soporteria de los equipo </v>
      </c>
      <c r="J115" s="48" t="s">
        <v>10</v>
      </c>
      <c r="K115" s="48">
        <f t="shared" si="18"/>
        <v>1</v>
      </c>
      <c r="L115" s="92">
        <f t="shared" si="11"/>
        <v>5</v>
      </c>
      <c r="M115" s="62"/>
      <c r="N115" s="62">
        <f t="shared" si="12"/>
        <v>0</v>
      </c>
      <c r="O115" s="62">
        <f t="shared" si="13"/>
        <v>0</v>
      </c>
      <c r="P115" s="24">
        <f t="shared" si="14"/>
        <v>0</v>
      </c>
      <c r="R115" s="107"/>
      <c r="S115" s="107"/>
    </row>
    <row r="116" spans="1:19" ht="49.9" customHeight="1" x14ac:dyDescent="0.25">
      <c r="A116" s="186"/>
      <c r="B116" s="270"/>
      <c r="C116" s="208"/>
      <c r="D116" s="210"/>
      <c r="E116" s="8">
        <v>5</v>
      </c>
      <c r="F116" s="8">
        <v>2</v>
      </c>
      <c r="G116" s="8" t="s">
        <v>33</v>
      </c>
      <c r="H116" s="53" t="str">
        <f>VLOOKUP(G116,'Descripcion de actividades'!$A$3:$B$40,2,FALSE)</f>
        <v>Lubricacion, engrase, revision y ajuste tornilleria de los sistemas (sin desarme)</v>
      </c>
      <c r="I116" s="50">
        <f>VLOOKUP(G116,'Descripcion de actividades'!$A$3:$C$40,3,FALSE)</f>
        <v>0</v>
      </c>
      <c r="J116" s="48" t="s">
        <v>8</v>
      </c>
      <c r="K116" s="48">
        <f t="shared" si="18"/>
        <v>1</v>
      </c>
      <c r="L116" s="92">
        <f t="shared" si="11"/>
        <v>5</v>
      </c>
      <c r="M116" s="62"/>
      <c r="N116" s="62">
        <f t="shared" si="12"/>
        <v>0</v>
      </c>
      <c r="O116" s="62">
        <f t="shared" si="13"/>
        <v>0</v>
      </c>
      <c r="P116" s="24">
        <f t="shared" si="14"/>
        <v>0</v>
      </c>
      <c r="R116" s="107"/>
      <c r="S116" s="107"/>
    </row>
    <row r="117" spans="1:19" ht="120" customHeight="1" x14ac:dyDescent="0.25">
      <c r="A117" s="186"/>
      <c r="B117" s="270"/>
      <c r="C117" s="208"/>
      <c r="D117" s="210"/>
      <c r="E117" s="8">
        <v>5</v>
      </c>
      <c r="F117" s="8">
        <v>3</v>
      </c>
      <c r="G117" s="8" t="s">
        <v>54</v>
      </c>
      <c r="H117" s="53" t="str">
        <f>VLOOKUP(G117,'Descripcion de actividades'!$A$3:$B$40,2,FALSE)</f>
        <v>Chequeo de presion  y caudal de entrada y salida del sistema</v>
      </c>
      <c r="I117" s="50" t="str">
        <f>VLOOKUP(G117,'Descripcion de actividades'!$A$3:$C$40,3,FALSE)</f>
        <v>Monitoreo de la curva caudal vs adt del sistema: Medición de caudal volumétrico por ultrasonido no intrusivo,altura dinámica total con celda de presión diferencial con certificado de calibración vigente para ambos.</v>
      </c>
      <c r="J117" s="48" t="s">
        <v>10</v>
      </c>
      <c r="K117" s="48">
        <f t="shared" si="18"/>
        <v>1</v>
      </c>
      <c r="L117" s="92">
        <f t="shared" si="11"/>
        <v>5</v>
      </c>
      <c r="M117" s="62"/>
      <c r="N117" s="62">
        <f t="shared" si="12"/>
        <v>0</v>
      </c>
      <c r="O117" s="62">
        <f t="shared" si="13"/>
        <v>0</v>
      </c>
      <c r="P117" s="24">
        <f t="shared" si="14"/>
        <v>0</v>
      </c>
      <c r="R117" s="107"/>
      <c r="S117" s="107"/>
    </row>
    <row r="118" spans="1:19" ht="85.5" customHeight="1" x14ac:dyDescent="0.25">
      <c r="A118" s="186"/>
      <c r="B118" s="270"/>
      <c r="C118" s="208"/>
      <c r="D118" s="210"/>
      <c r="E118" s="8">
        <v>5</v>
      </c>
      <c r="F118" s="8">
        <v>3</v>
      </c>
      <c r="G118" s="8" t="s">
        <v>55</v>
      </c>
      <c r="H118" s="53" t="str">
        <f>VLOOKUP(G118,'Descripcion de actividades'!$A$3:$B$40,2,FALSE)</f>
        <v>Analisis de vibraciones</v>
      </c>
      <c r="I118" s="50" t="str">
        <f>VLOOKUP(G118,'Descripcion de actividades'!$A$3:$C$40,3,FALSE)</f>
        <v>Analisis de vibraciones: Medición de vibraciones  conjunto bomba motor que cumplan con la reglamentación ISO 10816-3 con certificado de calibración vigente para ambos.</v>
      </c>
      <c r="J118" s="48" t="s">
        <v>10</v>
      </c>
      <c r="K118" s="48">
        <f t="shared" si="17"/>
        <v>1</v>
      </c>
      <c r="L118" s="92">
        <f t="shared" si="11"/>
        <v>5</v>
      </c>
      <c r="M118" s="62"/>
      <c r="N118" s="62">
        <f t="shared" si="12"/>
        <v>0</v>
      </c>
      <c r="O118" s="62">
        <f t="shared" si="13"/>
        <v>0</v>
      </c>
      <c r="P118" s="24">
        <f t="shared" si="14"/>
        <v>0</v>
      </c>
      <c r="R118" s="107"/>
      <c r="S118" s="107"/>
    </row>
    <row r="119" spans="1:19" ht="121.5" customHeight="1" x14ac:dyDescent="0.25">
      <c r="A119" s="186"/>
      <c r="B119" s="270"/>
      <c r="C119" s="208"/>
      <c r="D119" s="210"/>
      <c r="E119" s="8">
        <v>5</v>
      </c>
      <c r="F119" s="8">
        <v>3</v>
      </c>
      <c r="G119" s="8" t="s">
        <v>56</v>
      </c>
      <c r="H119" s="53" t="str">
        <f>VLOOKUP(G119,'Descripcion de actividades'!$A$3:$B$40,2,FALSE)</f>
        <v>Analisis de alineacion por equipo de alineacion laser</v>
      </c>
      <c r="I119" s="50" t="str">
        <f>VLOOKUP(G119,'Descripcion de actividades'!$A$3:$C$40,3,FALSE)</f>
        <v>Verificacion con alineacion laser con el método 1: 9-12-3. El método del reloj, también conocido como 9-12-3, es el origen de todas las alineaciones de ejes. Equipos de medicion con certificado de calibración vigente para ambos.</v>
      </c>
      <c r="J119" s="48" t="s">
        <v>10</v>
      </c>
      <c r="K119" s="48">
        <f t="shared" si="17"/>
        <v>1</v>
      </c>
      <c r="L119" s="92">
        <f t="shared" si="11"/>
        <v>5</v>
      </c>
      <c r="M119" s="62"/>
      <c r="N119" s="62">
        <f t="shared" si="12"/>
        <v>0</v>
      </c>
      <c r="O119" s="62">
        <f t="shared" si="13"/>
        <v>0</v>
      </c>
      <c r="P119" s="24">
        <f t="shared" si="14"/>
        <v>0</v>
      </c>
      <c r="R119" s="107"/>
      <c r="S119" s="107"/>
    </row>
    <row r="120" spans="1:19" ht="69.75" customHeight="1" x14ac:dyDescent="0.25">
      <c r="A120" s="186"/>
      <c r="B120" s="270"/>
      <c r="C120" s="208"/>
      <c r="D120" s="210"/>
      <c r="E120" s="8">
        <v>5</v>
      </c>
      <c r="F120" s="8">
        <v>3</v>
      </c>
      <c r="G120" s="8" t="s">
        <v>57</v>
      </c>
      <c r="H120" s="53" t="str">
        <f>VLOOKUP(G120,'Descripcion de actividades'!$A$3:$B$40,2,FALSE)</f>
        <v>Analisis de balanceo mecanico del sistema</v>
      </c>
      <c r="I120" s="50" t="str">
        <f>VLOOKUP(G120,'Descripcion de actividades'!$A$3:$C$40,3,FALSE)</f>
        <v>Analisis de balanceo mecanico del sistema con la reglamentacion ISO 1940</v>
      </c>
      <c r="J120" s="48" t="s">
        <v>10</v>
      </c>
      <c r="K120" s="48">
        <f t="shared" si="17"/>
        <v>1</v>
      </c>
      <c r="L120" s="92">
        <f t="shared" si="11"/>
        <v>5</v>
      </c>
      <c r="M120" s="62"/>
      <c r="N120" s="62">
        <f t="shared" si="12"/>
        <v>0</v>
      </c>
      <c r="O120" s="62">
        <f t="shared" si="13"/>
        <v>0</v>
      </c>
      <c r="P120" s="24">
        <f t="shared" si="14"/>
        <v>0</v>
      </c>
      <c r="R120" s="107"/>
      <c r="S120" s="107"/>
    </row>
    <row r="121" spans="1:19" ht="91.5" customHeight="1" x14ac:dyDescent="0.25">
      <c r="A121" s="186"/>
      <c r="B121" s="270"/>
      <c r="C121" s="208"/>
      <c r="D121" s="210"/>
      <c r="E121" s="8">
        <v>5</v>
      </c>
      <c r="F121" s="8">
        <v>3</v>
      </c>
      <c r="G121" s="8" t="s">
        <v>37</v>
      </c>
      <c r="H121" s="53" t="str">
        <f>VLOOKUP(G121,'Descripcion de actividades'!$A$3:$B$40,2,FALSE)</f>
        <v>Analisis de aislamiento a los sistemas</v>
      </c>
      <c r="I121" s="50" t="str">
        <f>VLOOKUP(G121,'Descripcion de actividades'!$A$3:$C$40,3,FALSE)</f>
        <v>Analisis de resistencia de aislamiento con correccion de temperatura. Equipos de medicion con certificado de calibración vigente para ambos.</v>
      </c>
      <c r="J121" s="47" t="s">
        <v>10</v>
      </c>
      <c r="K121" s="48">
        <f t="shared" si="17"/>
        <v>1</v>
      </c>
      <c r="L121" s="92">
        <f t="shared" si="11"/>
        <v>5</v>
      </c>
      <c r="M121" s="62"/>
      <c r="N121" s="62">
        <f t="shared" si="12"/>
        <v>0</v>
      </c>
      <c r="O121" s="62">
        <f t="shared" si="13"/>
        <v>0</v>
      </c>
      <c r="P121" s="24">
        <f t="shared" si="14"/>
        <v>0</v>
      </c>
      <c r="R121" s="107"/>
      <c r="S121" s="107"/>
    </row>
    <row r="122" spans="1:19" ht="69.75" customHeight="1" x14ac:dyDescent="0.25">
      <c r="A122" s="186"/>
      <c r="B122" s="270"/>
      <c r="C122" s="208"/>
      <c r="D122" s="210"/>
      <c r="E122" s="8">
        <v>5</v>
      </c>
      <c r="F122" s="8">
        <v>3</v>
      </c>
      <c r="G122" s="8" t="s">
        <v>58</v>
      </c>
      <c r="H122" s="53" t="str">
        <f>VLOOKUP(G122,'Descripcion de actividades'!$A$3:$B$40,2,FALSE)</f>
        <v>Analisis de aislamiento a los sistemas</v>
      </c>
      <c r="I122" s="50" t="str">
        <f>VLOOKUP(G122,'Descripcion de actividades'!$A$3:$C$40,3,FALSE)</f>
        <v>Indice de polarizacion. Equipos de medicion con certificado de calibración vigente para ambos.</v>
      </c>
      <c r="J122" s="48" t="s">
        <v>10</v>
      </c>
      <c r="K122" s="48">
        <f t="shared" si="17"/>
        <v>1</v>
      </c>
      <c r="L122" s="92">
        <f t="shared" si="11"/>
        <v>5</v>
      </c>
      <c r="M122" s="62"/>
      <c r="N122" s="62">
        <f t="shared" si="12"/>
        <v>0</v>
      </c>
      <c r="O122" s="62">
        <f t="shared" si="13"/>
        <v>0</v>
      </c>
      <c r="P122" s="24">
        <f t="shared" si="14"/>
        <v>0</v>
      </c>
      <c r="R122" s="107"/>
      <c r="S122" s="107"/>
    </row>
    <row r="123" spans="1:19" ht="78" customHeight="1" x14ac:dyDescent="0.25">
      <c r="A123" s="186"/>
      <c r="B123" s="270"/>
      <c r="C123" s="208"/>
      <c r="D123" s="210"/>
      <c r="E123" s="8">
        <v>5</v>
      </c>
      <c r="F123" s="8">
        <v>3</v>
      </c>
      <c r="G123" s="8" t="s">
        <v>59</v>
      </c>
      <c r="H123" s="53" t="str">
        <f>VLOOKUP(G123,'Descripcion de actividades'!$A$3:$B$40,2,FALSE)</f>
        <v>Analisis de aislamiento a los sistemas</v>
      </c>
      <c r="I123" s="50" t="str">
        <f>VLOOKUP(G123,'Descripcion de actividades'!$A$3:$C$40,3,FALSE)</f>
        <v>Absorcion dielectrica. Equipos de medicion con certificado de calibración vigente para ambos.</v>
      </c>
      <c r="J123" s="48" t="s">
        <v>10</v>
      </c>
      <c r="K123" s="48">
        <f t="shared" si="17"/>
        <v>1</v>
      </c>
      <c r="L123" s="92">
        <f t="shared" si="11"/>
        <v>5</v>
      </c>
      <c r="M123" s="62"/>
      <c r="N123" s="62">
        <f t="shared" si="12"/>
        <v>0</v>
      </c>
      <c r="O123" s="62">
        <f t="shared" si="13"/>
        <v>0</v>
      </c>
      <c r="P123" s="24">
        <f t="shared" si="14"/>
        <v>0</v>
      </c>
      <c r="R123" s="107"/>
      <c r="S123" s="107"/>
    </row>
    <row r="124" spans="1:19" ht="114.75" customHeight="1" x14ac:dyDescent="0.25">
      <c r="A124" s="186"/>
      <c r="B124" s="270"/>
      <c r="C124" s="208"/>
      <c r="D124" s="210"/>
      <c r="E124" s="8">
        <v>5</v>
      </c>
      <c r="F124" s="8">
        <v>3</v>
      </c>
      <c r="G124" s="8" t="s">
        <v>34</v>
      </c>
      <c r="H124" s="53" t="str">
        <f>VLOOKUP(G124,'Descripcion de actividades'!$A$3:$B$40,2,FALSE)</f>
        <v xml:space="preserve">Informe de analisis de los equipo </v>
      </c>
      <c r="I124" s="50" t="str">
        <f>VLOOKUP(G124,'Descripcion de actividades'!$A$3:$C$40,3,FALSE)</f>
        <v xml:space="preserve">Informe estado o condición del equipo según los parametros descritos en el MANUAL DE OPTIMIZACIÓN DE SISTEMAS DE BOMBEO, eficicia de energetica industrial en colombia, del ministerio de minas y energia </v>
      </c>
      <c r="J124" s="48" t="s">
        <v>10</v>
      </c>
      <c r="K124" s="48">
        <f t="shared" si="17"/>
        <v>1</v>
      </c>
      <c r="L124" s="92">
        <f t="shared" si="11"/>
        <v>5</v>
      </c>
      <c r="M124" s="62"/>
      <c r="N124" s="62">
        <f t="shared" si="12"/>
        <v>0</v>
      </c>
      <c r="O124" s="62">
        <f t="shared" si="13"/>
        <v>0</v>
      </c>
      <c r="P124" s="24">
        <f t="shared" si="14"/>
        <v>0</v>
      </c>
      <c r="R124" s="107"/>
      <c r="S124" s="107"/>
    </row>
    <row r="125" spans="1:19" ht="15" customHeight="1" x14ac:dyDescent="0.25">
      <c r="A125" s="186"/>
      <c r="B125" s="270"/>
      <c r="C125" s="240"/>
      <c r="D125" s="239"/>
      <c r="E125" s="8">
        <v>5</v>
      </c>
      <c r="F125" s="8">
        <v>3</v>
      </c>
      <c r="G125" s="8" t="s">
        <v>60</v>
      </c>
      <c r="H125" s="93" t="str">
        <f>VLOOKUP(G125,'Descripcion de actividades'!$A$3:$B$40,2,FALSE)</f>
        <v>Cambios de empaquetadura de los sistemas</v>
      </c>
      <c r="I125" s="90">
        <f>VLOOKUP(G125,'Descripcion de actividades'!$A$3:$C$40,3,FALSE)</f>
        <v>0</v>
      </c>
      <c r="J125" s="91" t="s">
        <v>10</v>
      </c>
      <c r="K125" s="91">
        <f t="shared" si="17"/>
        <v>1</v>
      </c>
      <c r="L125" s="94">
        <f t="shared" si="11"/>
        <v>5</v>
      </c>
      <c r="M125" s="62"/>
      <c r="N125" s="62">
        <f t="shared" si="12"/>
        <v>0</v>
      </c>
      <c r="O125" s="62">
        <f t="shared" si="13"/>
        <v>0</v>
      </c>
      <c r="P125" s="24">
        <f t="shared" si="14"/>
        <v>0</v>
      </c>
      <c r="R125" s="107"/>
      <c r="S125" s="107"/>
    </row>
    <row r="126" spans="1:19" ht="15" customHeight="1" x14ac:dyDescent="0.25">
      <c r="A126" s="186"/>
      <c r="B126" s="270"/>
      <c r="C126" s="236" t="s">
        <v>63</v>
      </c>
      <c r="D126" s="238" t="s">
        <v>64</v>
      </c>
      <c r="E126" s="8">
        <v>2</v>
      </c>
      <c r="F126" s="8">
        <v>3</v>
      </c>
      <c r="G126" s="8" t="s">
        <v>25</v>
      </c>
      <c r="H126" s="95" t="str">
        <f>VLOOKUP(G126,'Descripcion de actividades'!$A$3:$B$40,2,FALSE)</f>
        <v>Limpieza e inspeccion de los sistemas</v>
      </c>
      <c r="I126" s="99">
        <f>VLOOKUP(G126,'Descripcion de actividades'!$A$3:$C$40,3,FALSE)</f>
        <v>0</v>
      </c>
      <c r="J126" s="96" t="s">
        <v>5</v>
      </c>
      <c r="K126" s="96">
        <f t="shared" ref="K126:K141" si="19">VLOOKUP(J126,$H$5:$I$12,2,FALSE)</f>
        <v>9</v>
      </c>
      <c r="L126" s="118">
        <f t="shared" si="11"/>
        <v>18</v>
      </c>
      <c r="M126" s="108"/>
      <c r="N126" s="108">
        <f t="shared" si="12"/>
        <v>0</v>
      </c>
      <c r="O126" s="62">
        <f t="shared" si="13"/>
        <v>0</v>
      </c>
      <c r="P126" s="24">
        <f t="shared" si="14"/>
        <v>0</v>
      </c>
      <c r="R126" s="107"/>
      <c r="S126" s="107"/>
    </row>
    <row r="127" spans="1:19" ht="72" customHeight="1" x14ac:dyDescent="0.25">
      <c r="A127" s="186"/>
      <c r="B127" s="270"/>
      <c r="C127" s="208"/>
      <c r="D127" s="210"/>
      <c r="E127" s="8">
        <v>2</v>
      </c>
      <c r="F127" s="8">
        <v>2</v>
      </c>
      <c r="G127" s="8" t="s">
        <v>27</v>
      </c>
      <c r="H127" s="53" t="str">
        <f>VLOOKUP(G127,'Descripcion de actividades'!$A$3:$B$40,2,FALSE)</f>
        <v>Inspeccion de red de tierra en los sistemas</v>
      </c>
      <c r="I127" s="50" t="str">
        <f>VLOOKUP(G127,'Descripcion de actividades'!$A$3:$C$40,3,FALSE)</f>
        <v>Pruebas de continuidad en la red de tierra física. Equipos de medicion con certificado de calibración vigente para ambos. para ambos.</v>
      </c>
      <c r="J127" s="48" t="s">
        <v>10</v>
      </c>
      <c r="K127" s="48">
        <f t="shared" si="19"/>
        <v>1</v>
      </c>
      <c r="L127" s="92">
        <f t="shared" si="11"/>
        <v>2</v>
      </c>
      <c r="M127" s="62"/>
      <c r="N127" s="62">
        <f t="shared" si="12"/>
        <v>0</v>
      </c>
      <c r="O127" s="62">
        <f t="shared" si="13"/>
        <v>0</v>
      </c>
      <c r="P127" s="24">
        <f t="shared" si="14"/>
        <v>0</v>
      </c>
      <c r="R127" s="107"/>
      <c r="S127" s="107"/>
    </row>
    <row r="128" spans="1:19" ht="96" customHeight="1" x14ac:dyDescent="0.25">
      <c r="A128" s="186"/>
      <c r="B128" s="270"/>
      <c r="C128" s="208"/>
      <c r="D128" s="210"/>
      <c r="E128" s="8">
        <v>2</v>
      </c>
      <c r="F128" s="8">
        <v>3</v>
      </c>
      <c r="G128" s="8" t="s">
        <v>30</v>
      </c>
      <c r="H128" s="53" t="str">
        <f>VLOOKUP(G128,'Descripcion de actividades'!$A$3:$B$40,2,FALSE)</f>
        <v>Monitoreo de los parametros electricos.</v>
      </c>
      <c r="I128" s="50" t="str">
        <f>VLOOKUP(G128,'Descripcion de actividades'!$A$3:$C$40,3,FALSE)</f>
        <v>Calidad de la energía: Voltaje, corriente, potencia activa, potencia reactiva, armonicos. Equipos de medicion con certificado de calibración vigente para ambos.</v>
      </c>
      <c r="J128" s="47" t="s">
        <v>9</v>
      </c>
      <c r="K128" s="48">
        <f t="shared" si="19"/>
        <v>1</v>
      </c>
      <c r="L128" s="92">
        <f t="shared" si="11"/>
        <v>2</v>
      </c>
      <c r="M128" s="62"/>
      <c r="N128" s="62">
        <f t="shared" si="12"/>
        <v>0</v>
      </c>
      <c r="O128" s="62">
        <f t="shared" si="13"/>
        <v>0</v>
      </c>
      <c r="P128" s="24">
        <f t="shared" si="14"/>
        <v>0</v>
      </c>
      <c r="R128" s="107"/>
      <c r="S128" s="107"/>
    </row>
    <row r="129" spans="1:19" ht="74.25" customHeight="1" x14ac:dyDescent="0.25">
      <c r="A129" s="186"/>
      <c r="B129" s="270"/>
      <c r="C129" s="208"/>
      <c r="D129" s="210"/>
      <c r="E129" s="8">
        <v>2</v>
      </c>
      <c r="F129" s="8">
        <v>3</v>
      </c>
      <c r="G129" s="8" t="s">
        <v>32</v>
      </c>
      <c r="H129" s="53" t="str">
        <f>VLOOKUP(G129,'Descripcion de actividades'!$A$3:$B$40,2,FALSE)</f>
        <v>Analisis por termografia</v>
      </c>
      <c r="I129" s="50" t="str">
        <f>VLOOKUP(G129,'Descripcion de actividades'!$A$3:$C$40,3,FALSE)</f>
        <v>Analisis del termograma. Equipos de medicion con certificado de calibración vigente para ambos.</v>
      </c>
      <c r="J129" s="48" t="s">
        <v>10</v>
      </c>
      <c r="K129" s="48">
        <f t="shared" si="19"/>
        <v>1</v>
      </c>
      <c r="L129" s="92">
        <f t="shared" si="11"/>
        <v>2</v>
      </c>
      <c r="M129" s="62"/>
      <c r="N129" s="62">
        <f t="shared" si="12"/>
        <v>0</v>
      </c>
      <c r="O129" s="62">
        <f t="shared" si="13"/>
        <v>0</v>
      </c>
      <c r="P129" s="24">
        <f t="shared" si="14"/>
        <v>0</v>
      </c>
      <c r="R129" s="107"/>
      <c r="S129" s="107"/>
    </row>
    <row r="130" spans="1:19" ht="15" customHeight="1" x14ac:dyDescent="0.25">
      <c r="A130" s="186"/>
      <c r="B130" s="270"/>
      <c r="C130" s="208"/>
      <c r="D130" s="210"/>
      <c r="E130" s="8">
        <v>2</v>
      </c>
      <c r="F130" s="8">
        <v>1</v>
      </c>
      <c r="G130" s="8" t="s">
        <v>52</v>
      </c>
      <c r="H130" s="53" t="str">
        <f>VLOOKUP(G130,'Descripcion de actividades'!$A$3:$B$40,2,FALSE)</f>
        <v>Revision e inspeccion de fugas en todo el sistema</v>
      </c>
      <c r="I130" s="50">
        <f>VLOOKUP(G130,'Descripcion de actividades'!$A$3:$C$40,3,FALSE)</f>
        <v>0</v>
      </c>
      <c r="J130" s="48" t="s">
        <v>7</v>
      </c>
      <c r="K130" s="48">
        <f t="shared" si="19"/>
        <v>2</v>
      </c>
      <c r="L130" s="92">
        <f t="shared" si="11"/>
        <v>4</v>
      </c>
      <c r="M130" s="108"/>
      <c r="N130" s="108">
        <f t="shared" si="12"/>
        <v>0</v>
      </c>
      <c r="O130" s="62">
        <f t="shared" si="13"/>
        <v>0</v>
      </c>
      <c r="P130" s="24">
        <f t="shared" si="14"/>
        <v>0</v>
      </c>
      <c r="R130" s="107"/>
      <c r="S130" s="107"/>
    </row>
    <row r="131" spans="1:19" ht="48" customHeight="1" x14ac:dyDescent="0.25">
      <c r="A131" s="186"/>
      <c r="B131" s="270"/>
      <c r="C131" s="208"/>
      <c r="D131" s="210"/>
      <c r="E131" s="8">
        <v>2</v>
      </c>
      <c r="F131" s="8">
        <v>3</v>
      </c>
      <c r="G131" s="8" t="s">
        <v>53</v>
      </c>
      <c r="H131" s="53" t="str">
        <f>VLOOKUP(G131,'Descripcion de actividades'!$A$3:$B$40,2,FALSE)</f>
        <v xml:space="preserve">Revision y analisis de ajuste e interferencias mecanicas </v>
      </c>
      <c r="I131" s="50" t="str">
        <f>VLOOKUP(G131,'Descripcion de actividades'!$A$3:$C$40,3,FALSE)</f>
        <v xml:space="preserve">Revision de anclajes, cimentaciones  y soporteria de los equipo </v>
      </c>
      <c r="J131" s="48" t="s">
        <v>10</v>
      </c>
      <c r="K131" s="48">
        <f t="shared" ref="K131:K134" si="20">VLOOKUP(J131,$H$5:$I$12,2,FALSE)</f>
        <v>1</v>
      </c>
      <c r="L131" s="92">
        <f t="shared" si="11"/>
        <v>2</v>
      </c>
      <c r="M131" s="62"/>
      <c r="N131" s="62">
        <f t="shared" si="12"/>
        <v>0</v>
      </c>
      <c r="O131" s="62">
        <f t="shared" si="13"/>
        <v>0</v>
      </c>
      <c r="P131" s="24">
        <f t="shared" si="14"/>
        <v>0</v>
      </c>
      <c r="R131" s="107"/>
      <c r="S131" s="107"/>
    </row>
    <row r="132" spans="1:19" ht="27.6" customHeight="1" x14ac:dyDescent="0.25">
      <c r="A132" s="186"/>
      <c r="B132" s="270"/>
      <c r="C132" s="208"/>
      <c r="D132" s="210"/>
      <c r="E132" s="8">
        <v>2</v>
      </c>
      <c r="F132" s="8">
        <v>2</v>
      </c>
      <c r="G132" s="8" t="s">
        <v>33</v>
      </c>
      <c r="H132" s="53" t="str">
        <f>VLOOKUP(G132,'Descripcion de actividades'!$A$3:$B$40,2,FALSE)</f>
        <v>Lubricacion, engrase, revision y ajuste tornilleria de los sistemas (sin desarme)</v>
      </c>
      <c r="I132" s="50">
        <f>VLOOKUP(G132,'Descripcion de actividades'!$A$3:$C$40,3,FALSE)</f>
        <v>0</v>
      </c>
      <c r="J132" s="48" t="s">
        <v>8</v>
      </c>
      <c r="K132" s="48">
        <f t="shared" si="20"/>
        <v>1</v>
      </c>
      <c r="L132" s="92">
        <f t="shared" si="11"/>
        <v>2</v>
      </c>
      <c r="M132" s="62"/>
      <c r="N132" s="62">
        <f t="shared" si="12"/>
        <v>0</v>
      </c>
      <c r="O132" s="62">
        <f t="shared" si="13"/>
        <v>0</v>
      </c>
      <c r="P132" s="24">
        <f t="shared" si="14"/>
        <v>0</v>
      </c>
      <c r="R132" s="107"/>
      <c r="S132" s="107"/>
    </row>
    <row r="133" spans="1:19" ht="109.5" customHeight="1" x14ac:dyDescent="0.25">
      <c r="A133" s="186"/>
      <c r="B133" s="270"/>
      <c r="C133" s="208"/>
      <c r="D133" s="210"/>
      <c r="E133" s="8">
        <v>2</v>
      </c>
      <c r="F133" s="8">
        <v>3</v>
      </c>
      <c r="G133" s="8" t="s">
        <v>54</v>
      </c>
      <c r="H133" s="53" t="str">
        <f>VLOOKUP(G133,'Descripcion de actividades'!$A$3:$B$40,2,FALSE)</f>
        <v>Chequeo de presion  y caudal de entrada y salida del sistema</v>
      </c>
      <c r="I133" s="50" t="str">
        <f>VLOOKUP(G133,'Descripcion de actividades'!$A$3:$C$40,3,FALSE)</f>
        <v>Monitoreo de la curva caudal vs adt del sistema: Medición de caudal volumétrico por ultrasonido no intrusivo,altura dinámica total con celda de presión diferencial con certificado de calibración vigente para ambos.</v>
      </c>
      <c r="J133" s="48" t="s">
        <v>10</v>
      </c>
      <c r="K133" s="48">
        <f t="shared" si="20"/>
        <v>1</v>
      </c>
      <c r="L133" s="92">
        <f t="shared" si="11"/>
        <v>2</v>
      </c>
      <c r="M133" s="62"/>
      <c r="N133" s="62">
        <f t="shared" si="12"/>
        <v>0</v>
      </c>
      <c r="O133" s="62">
        <f t="shared" si="13"/>
        <v>0</v>
      </c>
      <c r="P133" s="24">
        <f t="shared" si="14"/>
        <v>0</v>
      </c>
      <c r="R133" s="107"/>
      <c r="S133" s="107"/>
    </row>
    <row r="134" spans="1:19" ht="87.75" customHeight="1" x14ac:dyDescent="0.25">
      <c r="A134" s="186"/>
      <c r="B134" s="270"/>
      <c r="C134" s="208"/>
      <c r="D134" s="210"/>
      <c r="E134" s="8">
        <v>2</v>
      </c>
      <c r="F134" s="8">
        <v>3</v>
      </c>
      <c r="G134" s="8" t="s">
        <v>55</v>
      </c>
      <c r="H134" s="53" t="str">
        <f>VLOOKUP(G134,'Descripcion de actividades'!$A$3:$B$40,2,FALSE)</f>
        <v>Analisis de vibraciones</v>
      </c>
      <c r="I134" s="50" t="str">
        <f>VLOOKUP(G134,'Descripcion de actividades'!$A$3:$C$40,3,FALSE)</f>
        <v>Analisis de vibraciones: Medición de vibraciones  conjunto bomba motor que cumplan con la reglamentación ISO 10816-3 con certificado de calibración vigente para ambos.</v>
      </c>
      <c r="J134" s="48" t="s">
        <v>10</v>
      </c>
      <c r="K134" s="48">
        <f t="shared" si="20"/>
        <v>1</v>
      </c>
      <c r="L134" s="92">
        <f t="shared" si="11"/>
        <v>2</v>
      </c>
      <c r="M134" s="62"/>
      <c r="N134" s="62">
        <f t="shared" si="12"/>
        <v>0</v>
      </c>
      <c r="O134" s="62">
        <f t="shared" si="13"/>
        <v>0</v>
      </c>
      <c r="P134" s="24">
        <f t="shared" si="14"/>
        <v>0</v>
      </c>
      <c r="R134" s="107"/>
      <c r="S134" s="107"/>
    </row>
    <row r="135" spans="1:19" ht="116.25" customHeight="1" x14ac:dyDescent="0.25">
      <c r="A135" s="186"/>
      <c r="B135" s="270"/>
      <c r="C135" s="208"/>
      <c r="D135" s="210"/>
      <c r="E135" s="8">
        <v>2</v>
      </c>
      <c r="F135" s="8">
        <v>1</v>
      </c>
      <c r="G135" s="8" t="s">
        <v>56</v>
      </c>
      <c r="H135" s="53" t="str">
        <f>VLOOKUP(G135,'Descripcion de actividades'!$A$3:$B$40,2,FALSE)</f>
        <v>Analisis de alineacion por equipo de alineacion laser</v>
      </c>
      <c r="I135" s="50" t="str">
        <f>VLOOKUP(G135,'Descripcion de actividades'!$A$3:$C$40,3,FALSE)</f>
        <v>Verificacion con alineacion laser con el método 1: 9-12-3. El método del reloj, también conocido como 9-12-3, es el origen de todas las alineaciones de ejes. Equipos de medicion con certificado de calibración vigente para ambos.</v>
      </c>
      <c r="J135" s="48" t="s">
        <v>10</v>
      </c>
      <c r="K135" s="48">
        <f t="shared" si="19"/>
        <v>1</v>
      </c>
      <c r="L135" s="92">
        <f t="shared" si="11"/>
        <v>2</v>
      </c>
      <c r="M135" s="62"/>
      <c r="N135" s="62">
        <f t="shared" si="12"/>
        <v>0</v>
      </c>
      <c r="O135" s="62">
        <f t="shared" si="13"/>
        <v>0</v>
      </c>
      <c r="P135" s="24">
        <f t="shared" si="14"/>
        <v>0</v>
      </c>
      <c r="R135" s="107"/>
      <c r="S135" s="107"/>
    </row>
    <row r="136" spans="1:19" ht="80.25" customHeight="1" x14ac:dyDescent="0.25">
      <c r="A136" s="186"/>
      <c r="B136" s="270"/>
      <c r="C136" s="208"/>
      <c r="D136" s="210"/>
      <c r="E136" s="8">
        <v>2</v>
      </c>
      <c r="F136" s="8">
        <v>3</v>
      </c>
      <c r="G136" s="8" t="s">
        <v>57</v>
      </c>
      <c r="H136" s="53" t="str">
        <f>VLOOKUP(G136,'Descripcion de actividades'!$A$3:$B$40,2,FALSE)</f>
        <v>Analisis de balanceo mecanico del sistema</v>
      </c>
      <c r="I136" s="50" t="str">
        <f>VLOOKUP(G136,'Descripcion de actividades'!$A$3:$C$40,3,FALSE)</f>
        <v>Analisis de balanceo mecanico del sistema con la reglamentacion ISO 1940</v>
      </c>
      <c r="J136" s="48" t="s">
        <v>10</v>
      </c>
      <c r="K136" s="48">
        <f t="shared" si="19"/>
        <v>1</v>
      </c>
      <c r="L136" s="92">
        <f t="shared" si="11"/>
        <v>2</v>
      </c>
      <c r="M136" s="62"/>
      <c r="N136" s="62">
        <f t="shared" si="12"/>
        <v>0</v>
      </c>
      <c r="O136" s="62">
        <f t="shared" si="13"/>
        <v>0</v>
      </c>
      <c r="P136" s="24">
        <f t="shared" si="14"/>
        <v>0</v>
      </c>
      <c r="R136" s="107"/>
      <c r="S136" s="107"/>
    </row>
    <row r="137" spans="1:19" ht="84" customHeight="1" x14ac:dyDescent="0.25">
      <c r="A137" s="186"/>
      <c r="B137" s="270"/>
      <c r="C137" s="208"/>
      <c r="D137" s="210"/>
      <c r="E137" s="8">
        <v>2</v>
      </c>
      <c r="F137" s="8">
        <v>1</v>
      </c>
      <c r="G137" s="8" t="s">
        <v>37</v>
      </c>
      <c r="H137" s="53" t="str">
        <f>VLOOKUP(G137,'Descripcion de actividades'!$A$3:$B$40,2,FALSE)</f>
        <v>Analisis de aislamiento a los sistemas</v>
      </c>
      <c r="I137" s="50" t="str">
        <f>VLOOKUP(G137,'Descripcion de actividades'!$A$3:$C$40,3,FALSE)</f>
        <v>Analisis de resistencia de aislamiento con correccion de temperatura. Equipos de medicion con certificado de calibración vigente para ambos.</v>
      </c>
      <c r="J137" s="47" t="s">
        <v>10</v>
      </c>
      <c r="K137" s="48">
        <f t="shared" si="19"/>
        <v>1</v>
      </c>
      <c r="L137" s="92">
        <f t="shared" si="11"/>
        <v>2</v>
      </c>
      <c r="M137" s="62"/>
      <c r="N137" s="62">
        <f t="shared" si="12"/>
        <v>0</v>
      </c>
      <c r="O137" s="62">
        <f t="shared" si="13"/>
        <v>0</v>
      </c>
      <c r="P137" s="24">
        <f t="shared" si="14"/>
        <v>0</v>
      </c>
      <c r="R137" s="107"/>
      <c r="S137" s="107"/>
    </row>
    <row r="138" spans="1:19" ht="55.5" customHeight="1" x14ac:dyDescent="0.25">
      <c r="A138" s="186"/>
      <c r="B138" s="270"/>
      <c r="C138" s="208"/>
      <c r="D138" s="210"/>
      <c r="E138" s="8">
        <v>2</v>
      </c>
      <c r="F138" s="8">
        <v>3</v>
      </c>
      <c r="G138" s="8" t="s">
        <v>58</v>
      </c>
      <c r="H138" s="53" t="str">
        <f>VLOOKUP(G138,'Descripcion de actividades'!$A$3:$B$40,2,FALSE)</f>
        <v>Analisis de aislamiento a los sistemas</v>
      </c>
      <c r="I138" s="50" t="str">
        <f>VLOOKUP(G138,'Descripcion de actividades'!$A$3:$C$40,3,FALSE)</f>
        <v>Indice de polarizacion. Equipos de medicion con certificado de calibración vigente para ambos.</v>
      </c>
      <c r="J138" s="48" t="s">
        <v>10</v>
      </c>
      <c r="K138" s="48">
        <f t="shared" si="19"/>
        <v>1</v>
      </c>
      <c r="L138" s="92">
        <f t="shared" si="11"/>
        <v>2</v>
      </c>
      <c r="M138" s="62"/>
      <c r="N138" s="62">
        <f t="shared" si="12"/>
        <v>0</v>
      </c>
      <c r="O138" s="62">
        <f t="shared" si="13"/>
        <v>0</v>
      </c>
      <c r="P138" s="24">
        <f t="shared" si="14"/>
        <v>0</v>
      </c>
      <c r="R138" s="107"/>
      <c r="S138" s="107"/>
    </row>
    <row r="139" spans="1:19" ht="56.25" customHeight="1" x14ac:dyDescent="0.25">
      <c r="A139" s="186"/>
      <c r="B139" s="270"/>
      <c r="C139" s="208"/>
      <c r="D139" s="210"/>
      <c r="E139" s="8">
        <v>2</v>
      </c>
      <c r="F139" s="8">
        <v>3</v>
      </c>
      <c r="G139" s="8" t="s">
        <v>59</v>
      </c>
      <c r="H139" s="53" t="str">
        <f>VLOOKUP(G139,'Descripcion de actividades'!$A$3:$B$40,2,FALSE)</f>
        <v>Analisis de aislamiento a los sistemas</v>
      </c>
      <c r="I139" s="50" t="str">
        <f>VLOOKUP(G139,'Descripcion de actividades'!$A$3:$C$40,3,FALSE)</f>
        <v>Absorcion dielectrica. Equipos de medicion con certificado de calibración vigente para ambos.</v>
      </c>
      <c r="J139" s="48" t="s">
        <v>10</v>
      </c>
      <c r="K139" s="48">
        <f t="shared" si="19"/>
        <v>1</v>
      </c>
      <c r="L139" s="92">
        <f t="shared" si="11"/>
        <v>2</v>
      </c>
      <c r="M139" s="62"/>
      <c r="N139" s="62">
        <f t="shared" si="12"/>
        <v>0</v>
      </c>
      <c r="O139" s="62">
        <f t="shared" si="13"/>
        <v>0</v>
      </c>
      <c r="P139" s="24">
        <f t="shared" si="14"/>
        <v>0</v>
      </c>
      <c r="R139" s="107"/>
      <c r="S139" s="107"/>
    </row>
    <row r="140" spans="1:19" ht="127.5" customHeight="1" x14ac:dyDescent="0.25">
      <c r="A140" s="186"/>
      <c r="B140" s="270"/>
      <c r="C140" s="208"/>
      <c r="D140" s="210"/>
      <c r="E140" s="8">
        <v>2</v>
      </c>
      <c r="F140" s="8">
        <v>3</v>
      </c>
      <c r="G140" s="8" t="s">
        <v>34</v>
      </c>
      <c r="H140" s="53" t="str">
        <f>VLOOKUP(G140,'Descripcion de actividades'!$A$3:$B$40,2,FALSE)</f>
        <v xml:space="preserve">Informe de analisis de los equipo </v>
      </c>
      <c r="I140" s="50" t="str">
        <f>VLOOKUP(G140,'Descripcion de actividades'!$A$3:$C$40,3,FALSE)</f>
        <v xml:space="preserve">Informe estado o condición del equipo según los parametros descritos en el MANUAL DE OPTIMIZACIÓN DE SISTEMAS DE BOMBEO, eficicia de energetica industrial en colombia, del ministerio de minas y energia </v>
      </c>
      <c r="J140" s="48" t="s">
        <v>10</v>
      </c>
      <c r="K140" s="48">
        <f t="shared" si="19"/>
        <v>1</v>
      </c>
      <c r="L140" s="92">
        <f t="shared" si="11"/>
        <v>2</v>
      </c>
      <c r="M140" s="62"/>
      <c r="N140" s="62">
        <f t="shared" si="12"/>
        <v>0</v>
      </c>
      <c r="O140" s="62">
        <f t="shared" si="13"/>
        <v>0</v>
      </c>
      <c r="P140" s="24">
        <f t="shared" si="14"/>
        <v>0</v>
      </c>
      <c r="R140" s="107"/>
      <c r="S140" s="107"/>
    </row>
    <row r="141" spans="1:19" ht="15" customHeight="1" x14ac:dyDescent="0.25">
      <c r="A141" s="186"/>
      <c r="B141" s="270"/>
      <c r="C141" s="240"/>
      <c r="D141" s="239"/>
      <c r="E141" s="8">
        <v>2</v>
      </c>
      <c r="F141" s="8">
        <v>3</v>
      </c>
      <c r="G141" s="8" t="s">
        <v>60</v>
      </c>
      <c r="H141" s="93" t="str">
        <f>VLOOKUP(G141,'Descripcion de actividades'!$A$3:$B$40,2,FALSE)</f>
        <v>Cambios de empaquetadura de los sistemas</v>
      </c>
      <c r="I141" s="90">
        <f>VLOOKUP(G141,'Descripcion de actividades'!$A$3:$C$40,3,FALSE)</f>
        <v>0</v>
      </c>
      <c r="J141" s="91" t="s">
        <v>10</v>
      </c>
      <c r="K141" s="91">
        <f t="shared" si="19"/>
        <v>1</v>
      </c>
      <c r="L141" s="94">
        <f t="shared" si="11"/>
        <v>2</v>
      </c>
      <c r="M141" s="62"/>
      <c r="N141" s="62">
        <f t="shared" si="12"/>
        <v>0</v>
      </c>
      <c r="O141" s="62">
        <f t="shared" si="13"/>
        <v>0</v>
      </c>
      <c r="P141" s="24">
        <f t="shared" si="14"/>
        <v>0</v>
      </c>
      <c r="R141" s="107"/>
      <c r="S141" s="107"/>
    </row>
    <row r="142" spans="1:19" ht="15" customHeight="1" x14ac:dyDescent="0.25">
      <c r="A142" s="186"/>
      <c r="B142" s="270"/>
      <c r="C142" s="236" t="s">
        <v>65</v>
      </c>
      <c r="D142" s="238" t="s">
        <v>66</v>
      </c>
      <c r="E142" s="8">
        <v>5</v>
      </c>
      <c r="F142" s="8">
        <v>3</v>
      </c>
      <c r="G142" s="8" t="s">
        <v>25</v>
      </c>
      <c r="H142" s="95" t="str">
        <f>VLOOKUP(G142,'Descripcion de actividades'!$A$3:$B$40,2,FALSE)</f>
        <v>Limpieza e inspeccion de los sistemas</v>
      </c>
      <c r="I142" s="99">
        <f>VLOOKUP(G142,'Descripcion de actividades'!$A$3:$C$40,3,FALSE)</f>
        <v>0</v>
      </c>
      <c r="J142" s="96" t="s">
        <v>5</v>
      </c>
      <c r="K142" s="96">
        <f t="shared" ref="K142:K157" si="21">VLOOKUP(J142,$H$5:$I$12,2,FALSE)</f>
        <v>9</v>
      </c>
      <c r="L142" s="118">
        <f t="shared" si="11"/>
        <v>45</v>
      </c>
      <c r="M142" s="108"/>
      <c r="N142" s="108">
        <f t="shared" si="12"/>
        <v>0</v>
      </c>
      <c r="O142" s="62">
        <f t="shared" si="13"/>
        <v>0</v>
      </c>
      <c r="P142" s="24">
        <f t="shared" si="14"/>
        <v>0</v>
      </c>
      <c r="R142" s="107"/>
      <c r="S142" s="107"/>
    </row>
    <row r="143" spans="1:19" ht="66" customHeight="1" x14ac:dyDescent="0.25">
      <c r="A143" s="186"/>
      <c r="B143" s="270"/>
      <c r="C143" s="208"/>
      <c r="D143" s="210"/>
      <c r="E143" s="8">
        <v>5</v>
      </c>
      <c r="F143" s="8">
        <v>2</v>
      </c>
      <c r="G143" s="8" t="s">
        <v>27</v>
      </c>
      <c r="H143" s="53" t="str">
        <f>VLOOKUP(G143,'Descripcion de actividades'!$A$3:$B$40,2,FALSE)</f>
        <v>Inspeccion de red de tierra en los sistemas</v>
      </c>
      <c r="I143" s="50" t="str">
        <f>VLOOKUP(G143,'Descripcion de actividades'!$A$3:$C$40,3,FALSE)</f>
        <v>Pruebas de continuidad en la red de tierra física. Equipos de medicion con certificado de calibración vigente para ambos. para ambos.</v>
      </c>
      <c r="J143" s="48" t="s">
        <v>10</v>
      </c>
      <c r="K143" s="48">
        <f t="shared" si="21"/>
        <v>1</v>
      </c>
      <c r="L143" s="92">
        <f t="shared" si="11"/>
        <v>5</v>
      </c>
      <c r="M143" s="62"/>
      <c r="N143" s="62">
        <f t="shared" si="12"/>
        <v>0</v>
      </c>
      <c r="O143" s="62">
        <f t="shared" si="13"/>
        <v>0</v>
      </c>
      <c r="P143" s="24">
        <f t="shared" si="14"/>
        <v>0</v>
      </c>
      <c r="R143" s="107"/>
      <c r="S143" s="107"/>
    </row>
    <row r="144" spans="1:19" ht="83.25" customHeight="1" x14ac:dyDescent="0.25">
      <c r="A144" s="186"/>
      <c r="B144" s="270"/>
      <c r="C144" s="208"/>
      <c r="D144" s="210"/>
      <c r="E144" s="8">
        <v>5</v>
      </c>
      <c r="F144" s="8">
        <v>3</v>
      </c>
      <c r="G144" s="8" t="s">
        <v>30</v>
      </c>
      <c r="H144" s="53" t="str">
        <f>VLOOKUP(G144,'Descripcion de actividades'!$A$3:$B$40,2,FALSE)</f>
        <v>Monitoreo de los parametros electricos.</v>
      </c>
      <c r="I144" s="50" t="str">
        <f>VLOOKUP(G144,'Descripcion de actividades'!$A$3:$C$40,3,FALSE)</f>
        <v>Calidad de la energía: Voltaje, corriente, potencia activa, potencia reactiva, armonicos. Equipos de medicion con certificado de calibración vigente para ambos.</v>
      </c>
      <c r="J144" s="47" t="s">
        <v>9</v>
      </c>
      <c r="K144" s="48">
        <f t="shared" si="21"/>
        <v>1</v>
      </c>
      <c r="L144" s="92">
        <f t="shared" si="11"/>
        <v>5</v>
      </c>
      <c r="M144" s="62"/>
      <c r="N144" s="62">
        <f t="shared" si="12"/>
        <v>0</v>
      </c>
      <c r="O144" s="62">
        <f t="shared" si="13"/>
        <v>0</v>
      </c>
      <c r="P144" s="24">
        <f t="shared" si="14"/>
        <v>0</v>
      </c>
      <c r="R144" s="107"/>
      <c r="S144" s="107"/>
    </row>
    <row r="145" spans="1:19" ht="73.5" customHeight="1" x14ac:dyDescent="0.25">
      <c r="A145" s="186"/>
      <c r="B145" s="270"/>
      <c r="C145" s="208"/>
      <c r="D145" s="210"/>
      <c r="E145" s="8">
        <v>5</v>
      </c>
      <c r="F145" s="8">
        <v>3</v>
      </c>
      <c r="G145" s="8" t="s">
        <v>32</v>
      </c>
      <c r="H145" s="53" t="str">
        <f>VLOOKUP(G145,'Descripcion de actividades'!$A$3:$B$40,2,FALSE)</f>
        <v>Analisis por termografia</v>
      </c>
      <c r="I145" s="50" t="str">
        <f>VLOOKUP(G145,'Descripcion de actividades'!$A$3:$C$40,3,FALSE)</f>
        <v>Analisis del termograma. Equipos de medicion con certificado de calibración vigente para ambos.</v>
      </c>
      <c r="J145" s="48" t="s">
        <v>10</v>
      </c>
      <c r="K145" s="48">
        <f t="shared" si="21"/>
        <v>1</v>
      </c>
      <c r="L145" s="92">
        <f t="shared" si="11"/>
        <v>5</v>
      </c>
      <c r="M145" s="62"/>
      <c r="N145" s="62">
        <f t="shared" si="12"/>
        <v>0</v>
      </c>
      <c r="O145" s="62">
        <f t="shared" si="13"/>
        <v>0</v>
      </c>
      <c r="P145" s="24">
        <f t="shared" si="14"/>
        <v>0</v>
      </c>
      <c r="R145" s="107"/>
      <c r="S145" s="107"/>
    </row>
    <row r="146" spans="1:19" ht="15" customHeight="1" x14ac:dyDescent="0.25">
      <c r="A146" s="186"/>
      <c r="B146" s="270"/>
      <c r="C146" s="208"/>
      <c r="D146" s="210"/>
      <c r="E146" s="8">
        <v>5</v>
      </c>
      <c r="F146" s="8">
        <v>1</v>
      </c>
      <c r="G146" s="8" t="s">
        <v>52</v>
      </c>
      <c r="H146" s="53" t="str">
        <f>VLOOKUP(G146,'Descripcion de actividades'!$A$3:$B$40,2,FALSE)</f>
        <v>Revision e inspeccion de fugas en todo el sistema</v>
      </c>
      <c r="I146" s="50">
        <f>VLOOKUP(G146,'Descripcion de actividades'!$A$3:$C$40,3,FALSE)</f>
        <v>0</v>
      </c>
      <c r="J146" s="48" t="s">
        <v>7</v>
      </c>
      <c r="K146" s="48">
        <f t="shared" si="21"/>
        <v>2</v>
      </c>
      <c r="L146" s="92">
        <f t="shared" si="11"/>
        <v>10</v>
      </c>
      <c r="M146" s="108"/>
      <c r="N146" s="108">
        <f t="shared" si="12"/>
        <v>0</v>
      </c>
      <c r="O146" s="62">
        <f t="shared" si="13"/>
        <v>0</v>
      </c>
      <c r="P146" s="24">
        <f t="shared" si="14"/>
        <v>0</v>
      </c>
      <c r="R146" s="107"/>
      <c r="S146" s="107"/>
    </row>
    <row r="147" spans="1:19" ht="70.5" customHeight="1" x14ac:dyDescent="0.25">
      <c r="A147" s="186"/>
      <c r="B147" s="270"/>
      <c r="C147" s="208"/>
      <c r="D147" s="210"/>
      <c r="E147" s="8">
        <v>5</v>
      </c>
      <c r="F147" s="8">
        <v>3</v>
      </c>
      <c r="G147" s="8" t="s">
        <v>53</v>
      </c>
      <c r="H147" s="53" t="str">
        <f>VLOOKUP(G147,'Descripcion de actividades'!$A$3:$B$40,2,FALSE)</f>
        <v xml:space="preserve">Revision y analisis de ajuste e interferencias mecanicas </v>
      </c>
      <c r="I147" s="50" t="str">
        <f>VLOOKUP(G147,'Descripcion de actividades'!$A$3:$C$40,3,FALSE)</f>
        <v xml:space="preserve">Revision de anclajes, cimentaciones  y soporteria de los equipo </v>
      </c>
      <c r="J147" s="48" t="s">
        <v>10</v>
      </c>
      <c r="K147" s="48">
        <f t="shared" si="21"/>
        <v>1</v>
      </c>
      <c r="L147" s="92">
        <f t="shared" ref="L147:L208" si="22">IF($C$13&lt;=1,IF(F147=1,E147*K147,IF(F147=2,E147*K147,IF(F147=3,0,"Revisar 2"))),E147*K147)</f>
        <v>5</v>
      </c>
      <c r="M147" s="62"/>
      <c r="N147" s="62">
        <f t="shared" ref="N147:N208" si="23">M147*L147</f>
        <v>0</v>
      </c>
      <c r="O147" s="62">
        <f t="shared" ref="O147:O208" si="24">ROUND(N147*0.19,0)</f>
        <v>0</v>
      </c>
      <c r="P147" s="24">
        <f t="shared" ref="P147:P208" si="25">N147+O147</f>
        <v>0</v>
      </c>
      <c r="R147" s="107"/>
      <c r="S147" s="107"/>
    </row>
    <row r="148" spans="1:19" ht="46.15" customHeight="1" x14ac:dyDescent="0.25">
      <c r="A148" s="186"/>
      <c r="B148" s="270"/>
      <c r="C148" s="208"/>
      <c r="D148" s="210"/>
      <c r="E148" s="8">
        <v>5</v>
      </c>
      <c r="F148" s="8">
        <v>2</v>
      </c>
      <c r="G148" s="8" t="s">
        <v>33</v>
      </c>
      <c r="H148" s="53" t="str">
        <f>VLOOKUP(G148,'Descripcion de actividades'!$A$3:$B$40,2,FALSE)</f>
        <v>Lubricacion, engrase, revision y ajuste tornilleria de los sistemas (sin desarme)</v>
      </c>
      <c r="I148" s="50">
        <f>VLOOKUP(G148,'Descripcion de actividades'!$A$3:$C$40,3,FALSE)</f>
        <v>0</v>
      </c>
      <c r="J148" s="48" t="s">
        <v>8</v>
      </c>
      <c r="K148" s="48">
        <f t="shared" ref="K148:K151" si="26">VLOOKUP(J148,$H$5:$I$12,2,FALSE)</f>
        <v>1</v>
      </c>
      <c r="L148" s="92">
        <f t="shared" si="22"/>
        <v>5</v>
      </c>
      <c r="M148" s="62"/>
      <c r="N148" s="62">
        <f t="shared" si="23"/>
        <v>0</v>
      </c>
      <c r="O148" s="62">
        <f t="shared" si="24"/>
        <v>0</v>
      </c>
      <c r="P148" s="24">
        <f t="shared" si="25"/>
        <v>0</v>
      </c>
      <c r="R148" s="107"/>
      <c r="S148" s="107"/>
    </row>
    <row r="149" spans="1:19" ht="110.25" customHeight="1" x14ac:dyDescent="0.25">
      <c r="A149" s="186"/>
      <c r="B149" s="270"/>
      <c r="C149" s="208"/>
      <c r="D149" s="210"/>
      <c r="E149" s="8">
        <v>5</v>
      </c>
      <c r="F149" s="8">
        <v>3</v>
      </c>
      <c r="G149" s="8" t="s">
        <v>54</v>
      </c>
      <c r="H149" s="53" t="str">
        <f>VLOOKUP(G149,'Descripcion de actividades'!$A$3:$B$40,2,FALSE)</f>
        <v>Chequeo de presion  y caudal de entrada y salida del sistema</v>
      </c>
      <c r="I149" s="50" t="str">
        <f>VLOOKUP(G149,'Descripcion de actividades'!$A$3:$C$40,3,FALSE)</f>
        <v>Monitoreo de la curva caudal vs adt del sistema: Medición de caudal volumétrico por ultrasonido no intrusivo,altura dinámica total con celda de presión diferencial con certificado de calibración vigente para ambos.</v>
      </c>
      <c r="J149" s="48" t="s">
        <v>10</v>
      </c>
      <c r="K149" s="48">
        <f t="shared" si="26"/>
        <v>1</v>
      </c>
      <c r="L149" s="92">
        <f t="shared" si="22"/>
        <v>5</v>
      </c>
      <c r="M149" s="62"/>
      <c r="N149" s="62">
        <f t="shared" si="23"/>
        <v>0</v>
      </c>
      <c r="O149" s="62">
        <f t="shared" si="24"/>
        <v>0</v>
      </c>
      <c r="P149" s="24">
        <f t="shared" si="25"/>
        <v>0</v>
      </c>
      <c r="R149" s="107"/>
      <c r="S149" s="107"/>
    </row>
    <row r="150" spans="1:19" ht="92.25" customHeight="1" x14ac:dyDescent="0.25">
      <c r="A150" s="186"/>
      <c r="B150" s="270"/>
      <c r="C150" s="208"/>
      <c r="D150" s="210"/>
      <c r="E150" s="8">
        <v>5</v>
      </c>
      <c r="F150" s="8">
        <v>3</v>
      </c>
      <c r="G150" s="8" t="s">
        <v>55</v>
      </c>
      <c r="H150" s="53" t="str">
        <f>VLOOKUP(G150,'Descripcion de actividades'!$A$3:$B$40,2,FALSE)</f>
        <v>Analisis de vibraciones</v>
      </c>
      <c r="I150" s="50" t="str">
        <f>VLOOKUP(G150,'Descripcion de actividades'!$A$3:$C$40,3,FALSE)</f>
        <v>Analisis de vibraciones: Medición de vibraciones  conjunto bomba motor que cumplan con la reglamentación ISO 10816-3 con certificado de calibración vigente para ambos.</v>
      </c>
      <c r="J150" s="48" t="s">
        <v>10</v>
      </c>
      <c r="K150" s="48">
        <f t="shared" si="26"/>
        <v>1</v>
      </c>
      <c r="L150" s="92">
        <f t="shared" si="22"/>
        <v>5</v>
      </c>
      <c r="M150" s="62"/>
      <c r="N150" s="62">
        <f t="shared" si="23"/>
        <v>0</v>
      </c>
      <c r="O150" s="62">
        <f t="shared" si="24"/>
        <v>0</v>
      </c>
      <c r="P150" s="24">
        <f t="shared" si="25"/>
        <v>0</v>
      </c>
      <c r="R150" s="107"/>
      <c r="S150" s="107"/>
    </row>
    <row r="151" spans="1:19" ht="136.5" customHeight="1" x14ac:dyDescent="0.25">
      <c r="A151" s="186"/>
      <c r="B151" s="270"/>
      <c r="C151" s="208"/>
      <c r="D151" s="210"/>
      <c r="E151" s="8">
        <v>5</v>
      </c>
      <c r="F151" s="8">
        <v>1</v>
      </c>
      <c r="G151" s="8" t="s">
        <v>56</v>
      </c>
      <c r="H151" s="53" t="str">
        <f>VLOOKUP(G151,'Descripcion de actividades'!$A$3:$B$40,2,FALSE)</f>
        <v>Analisis de alineacion por equipo de alineacion laser</v>
      </c>
      <c r="I151" s="50" t="str">
        <f>VLOOKUP(G151,'Descripcion de actividades'!$A$3:$C$40,3,FALSE)</f>
        <v>Verificacion con alineacion laser con el método 1: 9-12-3. El método del reloj, también conocido como 9-12-3, es el origen de todas las alineaciones de ejes. Equipos de medicion con certificado de calibración vigente para ambos.</v>
      </c>
      <c r="J151" s="48" t="s">
        <v>10</v>
      </c>
      <c r="K151" s="48">
        <f t="shared" si="26"/>
        <v>1</v>
      </c>
      <c r="L151" s="92">
        <f t="shared" si="22"/>
        <v>5</v>
      </c>
      <c r="M151" s="62"/>
      <c r="N151" s="62">
        <f t="shared" si="23"/>
        <v>0</v>
      </c>
      <c r="O151" s="62">
        <f t="shared" si="24"/>
        <v>0</v>
      </c>
      <c r="P151" s="24">
        <f t="shared" si="25"/>
        <v>0</v>
      </c>
      <c r="R151" s="107"/>
      <c r="S151" s="107"/>
    </row>
    <row r="152" spans="1:19" ht="57.75" customHeight="1" x14ac:dyDescent="0.25">
      <c r="A152" s="186"/>
      <c r="B152" s="270"/>
      <c r="C152" s="208"/>
      <c r="D152" s="210"/>
      <c r="E152" s="8">
        <v>5</v>
      </c>
      <c r="F152" s="8">
        <v>3</v>
      </c>
      <c r="G152" s="8" t="s">
        <v>57</v>
      </c>
      <c r="H152" s="53" t="str">
        <f>VLOOKUP(G152,'Descripcion de actividades'!$A$3:$B$40,2,FALSE)</f>
        <v>Analisis de balanceo mecanico del sistema</v>
      </c>
      <c r="I152" s="50" t="str">
        <f>VLOOKUP(G152,'Descripcion de actividades'!$A$3:$C$40,3,FALSE)</f>
        <v>Analisis de balanceo mecanico del sistema con la reglamentacion ISO 1940</v>
      </c>
      <c r="J152" s="48" t="s">
        <v>10</v>
      </c>
      <c r="K152" s="48">
        <f t="shared" si="21"/>
        <v>1</v>
      </c>
      <c r="L152" s="92">
        <f t="shared" si="22"/>
        <v>5</v>
      </c>
      <c r="M152" s="62"/>
      <c r="N152" s="62">
        <f t="shared" si="23"/>
        <v>0</v>
      </c>
      <c r="O152" s="62">
        <f t="shared" si="24"/>
        <v>0</v>
      </c>
      <c r="P152" s="24">
        <f t="shared" si="25"/>
        <v>0</v>
      </c>
      <c r="R152" s="107"/>
      <c r="S152" s="107"/>
    </row>
    <row r="153" spans="1:19" ht="81" customHeight="1" x14ac:dyDescent="0.25">
      <c r="A153" s="186"/>
      <c r="B153" s="270"/>
      <c r="C153" s="208"/>
      <c r="D153" s="210"/>
      <c r="E153" s="8">
        <v>5</v>
      </c>
      <c r="F153" s="8">
        <v>1</v>
      </c>
      <c r="G153" s="8" t="s">
        <v>37</v>
      </c>
      <c r="H153" s="53" t="str">
        <f>VLOOKUP(G153,'Descripcion de actividades'!$A$3:$B$40,2,FALSE)</f>
        <v>Analisis de aislamiento a los sistemas</v>
      </c>
      <c r="I153" s="50" t="str">
        <f>VLOOKUP(G153,'Descripcion de actividades'!$A$3:$C$40,3,FALSE)</f>
        <v>Analisis de resistencia de aislamiento con correccion de temperatura. Equipos de medicion con certificado de calibración vigente para ambos.</v>
      </c>
      <c r="J153" s="47" t="s">
        <v>10</v>
      </c>
      <c r="K153" s="48">
        <f t="shared" si="21"/>
        <v>1</v>
      </c>
      <c r="L153" s="92">
        <f t="shared" si="22"/>
        <v>5</v>
      </c>
      <c r="M153" s="62"/>
      <c r="N153" s="62">
        <f t="shared" si="23"/>
        <v>0</v>
      </c>
      <c r="O153" s="62">
        <f t="shared" si="24"/>
        <v>0</v>
      </c>
      <c r="P153" s="24">
        <f t="shared" si="25"/>
        <v>0</v>
      </c>
      <c r="R153" s="107"/>
      <c r="S153" s="107"/>
    </row>
    <row r="154" spans="1:19" ht="71.25" customHeight="1" x14ac:dyDescent="0.25">
      <c r="A154" s="186"/>
      <c r="B154" s="270"/>
      <c r="C154" s="208"/>
      <c r="D154" s="210"/>
      <c r="E154" s="8">
        <v>5</v>
      </c>
      <c r="F154" s="8">
        <v>3</v>
      </c>
      <c r="G154" s="8" t="s">
        <v>58</v>
      </c>
      <c r="H154" s="53" t="str">
        <f>VLOOKUP(G154,'Descripcion de actividades'!$A$3:$B$40,2,FALSE)</f>
        <v>Analisis de aislamiento a los sistemas</v>
      </c>
      <c r="I154" s="50" t="str">
        <f>VLOOKUP(G154,'Descripcion de actividades'!$A$3:$C$40,3,FALSE)</f>
        <v>Indice de polarizacion. Equipos de medicion con certificado de calibración vigente para ambos.</v>
      </c>
      <c r="J154" s="48" t="s">
        <v>10</v>
      </c>
      <c r="K154" s="48">
        <f t="shared" si="21"/>
        <v>1</v>
      </c>
      <c r="L154" s="92">
        <f t="shared" si="22"/>
        <v>5</v>
      </c>
      <c r="M154" s="62"/>
      <c r="N154" s="62">
        <f t="shared" si="23"/>
        <v>0</v>
      </c>
      <c r="O154" s="62">
        <f t="shared" si="24"/>
        <v>0</v>
      </c>
      <c r="P154" s="24">
        <f t="shared" si="25"/>
        <v>0</v>
      </c>
      <c r="R154" s="107"/>
      <c r="S154" s="107"/>
    </row>
    <row r="155" spans="1:19" ht="82.5" customHeight="1" x14ac:dyDescent="0.25">
      <c r="A155" s="186"/>
      <c r="B155" s="270"/>
      <c r="C155" s="208"/>
      <c r="D155" s="210"/>
      <c r="E155" s="8">
        <v>5</v>
      </c>
      <c r="F155" s="8">
        <v>3</v>
      </c>
      <c r="G155" s="8" t="s">
        <v>59</v>
      </c>
      <c r="H155" s="53" t="str">
        <f>VLOOKUP(G155,'Descripcion de actividades'!$A$3:$B$40,2,FALSE)</f>
        <v>Analisis de aislamiento a los sistemas</v>
      </c>
      <c r="I155" s="50" t="str">
        <f>VLOOKUP(G155,'Descripcion de actividades'!$A$3:$C$40,3,FALSE)</f>
        <v>Absorcion dielectrica. Equipos de medicion con certificado de calibración vigente para ambos.</v>
      </c>
      <c r="J155" s="48" t="s">
        <v>10</v>
      </c>
      <c r="K155" s="48">
        <f t="shared" si="21"/>
        <v>1</v>
      </c>
      <c r="L155" s="92">
        <f t="shared" si="22"/>
        <v>5</v>
      </c>
      <c r="M155" s="62"/>
      <c r="N155" s="62">
        <f t="shared" si="23"/>
        <v>0</v>
      </c>
      <c r="O155" s="62">
        <f t="shared" si="24"/>
        <v>0</v>
      </c>
      <c r="P155" s="24">
        <f t="shared" si="25"/>
        <v>0</v>
      </c>
      <c r="R155" s="107"/>
      <c r="S155" s="107"/>
    </row>
    <row r="156" spans="1:19" ht="117" customHeight="1" x14ac:dyDescent="0.25">
      <c r="A156" s="186"/>
      <c r="B156" s="270"/>
      <c r="C156" s="208"/>
      <c r="D156" s="210"/>
      <c r="E156" s="8">
        <v>5</v>
      </c>
      <c r="F156" s="8">
        <v>3</v>
      </c>
      <c r="G156" s="8" t="s">
        <v>34</v>
      </c>
      <c r="H156" s="53" t="str">
        <f>VLOOKUP(G156,'Descripcion de actividades'!$A$3:$B$40,2,FALSE)</f>
        <v xml:space="preserve">Informe de analisis de los equipo </v>
      </c>
      <c r="I156" s="50" t="str">
        <f>VLOOKUP(G156,'Descripcion de actividades'!$A$3:$C$40,3,FALSE)</f>
        <v xml:space="preserve">Informe estado o condición del equipo según los parametros descritos en el MANUAL DE OPTIMIZACIÓN DE SISTEMAS DE BOMBEO, eficicia de energetica industrial en colombia, del ministerio de minas y energia </v>
      </c>
      <c r="J156" s="48" t="s">
        <v>10</v>
      </c>
      <c r="K156" s="48">
        <f t="shared" si="21"/>
        <v>1</v>
      </c>
      <c r="L156" s="92">
        <f t="shared" si="22"/>
        <v>5</v>
      </c>
      <c r="M156" s="62"/>
      <c r="N156" s="62">
        <f t="shared" si="23"/>
        <v>0</v>
      </c>
      <c r="O156" s="62">
        <f t="shared" si="24"/>
        <v>0</v>
      </c>
      <c r="P156" s="24">
        <f t="shared" si="25"/>
        <v>0</v>
      </c>
      <c r="R156" s="107"/>
      <c r="S156" s="107"/>
    </row>
    <row r="157" spans="1:19" ht="15" customHeight="1" thickBot="1" x14ac:dyDescent="0.3">
      <c r="A157" s="187"/>
      <c r="B157" s="271"/>
      <c r="C157" s="237"/>
      <c r="D157" s="215"/>
      <c r="E157" s="10">
        <v>5</v>
      </c>
      <c r="F157" s="10">
        <v>3</v>
      </c>
      <c r="G157" s="10" t="s">
        <v>60</v>
      </c>
      <c r="H157" s="54" t="str">
        <f>VLOOKUP(G157,'Descripcion de actividades'!$A$3:$B$40,2,FALSE)</f>
        <v>Cambios de empaquetadura de los sistemas</v>
      </c>
      <c r="I157" s="51">
        <f>VLOOKUP(G157,'Descripcion de actividades'!$A$3:$C$40,3,FALSE)</f>
        <v>0</v>
      </c>
      <c r="J157" s="60" t="s">
        <v>10</v>
      </c>
      <c r="K157" s="60">
        <f t="shared" si="21"/>
        <v>1</v>
      </c>
      <c r="L157" s="97">
        <f t="shared" si="22"/>
        <v>5</v>
      </c>
      <c r="M157" s="68"/>
      <c r="N157" s="68">
        <f t="shared" si="23"/>
        <v>0</v>
      </c>
      <c r="O157" s="68">
        <f t="shared" si="24"/>
        <v>0</v>
      </c>
      <c r="P157" s="25">
        <f t="shared" si="25"/>
        <v>0</v>
      </c>
      <c r="R157" s="107"/>
      <c r="S157" s="107"/>
    </row>
    <row r="158" spans="1:19" ht="21" customHeight="1" x14ac:dyDescent="0.25">
      <c r="A158" s="185">
        <v>3</v>
      </c>
      <c r="B158" s="269" t="s">
        <v>67</v>
      </c>
      <c r="C158" s="179" t="s">
        <v>68</v>
      </c>
      <c r="D158" s="191" t="s">
        <v>69</v>
      </c>
      <c r="E158" s="9">
        <v>13</v>
      </c>
      <c r="F158" s="9">
        <v>3</v>
      </c>
      <c r="G158" s="9" t="s">
        <v>25</v>
      </c>
      <c r="H158" s="52" t="str">
        <f>VLOOKUP(G158,'Descripcion de actividades'!$A$3:$B$40,2,FALSE)</f>
        <v>Limpieza e inspeccion de los sistemas</v>
      </c>
      <c r="I158" s="49">
        <f>VLOOKUP(G158,'Descripcion de actividades'!$A$3:$C$40,3,FALSE)</f>
        <v>0</v>
      </c>
      <c r="J158" s="59" t="s">
        <v>5</v>
      </c>
      <c r="K158" s="59">
        <f t="shared" ref="K158:K168" si="27">VLOOKUP(J158,$H$5:$I$12,2,FALSE)</f>
        <v>9</v>
      </c>
      <c r="L158" s="29">
        <f t="shared" si="22"/>
        <v>117</v>
      </c>
      <c r="M158" s="109"/>
      <c r="N158" s="109">
        <f t="shared" si="23"/>
        <v>0</v>
      </c>
      <c r="O158" s="79">
        <f t="shared" si="24"/>
        <v>0</v>
      </c>
      <c r="P158" s="23">
        <f t="shared" si="25"/>
        <v>0</v>
      </c>
      <c r="R158" s="107"/>
      <c r="S158" s="107"/>
    </row>
    <row r="159" spans="1:19" ht="83.25" customHeight="1" x14ac:dyDescent="0.25">
      <c r="A159" s="186"/>
      <c r="B159" s="270"/>
      <c r="C159" s="180"/>
      <c r="D159" s="192"/>
      <c r="E159" s="8">
        <v>13</v>
      </c>
      <c r="F159" s="8">
        <v>2</v>
      </c>
      <c r="G159" s="8" t="s">
        <v>27</v>
      </c>
      <c r="H159" s="53" t="str">
        <f>VLOOKUP(G159,'Descripcion de actividades'!$A$3:$B$40,2,FALSE)</f>
        <v>Inspeccion de red de tierra en los sistemas</v>
      </c>
      <c r="I159" s="50" t="str">
        <f>VLOOKUP(G159,'Descripcion de actividades'!$A$3:$C$40,3,FALSE)</f>
        <v>Pruebas de continuidad en la red de tierra física. Equipos de medicion con certificado de calibración vigente para ambos. para ambos.</v>
      </c>
      <c r="J159" s="48" t="s">
        <v>10</v>
      </c>
      <c r="K159" s="48">
        <f t="shared" si="27"/>
        <v>1</v>
      </c>
      <c r="L159" s="30">
        <f t="shared" si="22"/>
        <v>13</v>
      </c>
      <c r="M159" s="62"/>
      <c r="N159" s="62">
        <f t="shared" si="23"/>
        <v>0</v>
      </c>
      <c r="O159" s="62">
        <f t="shared" si="24"/>
        <v>0</v>
      </c>
      <c r="P159" s="24">
        <f t="shared" si="25"/>
        <v>0</v>
      </c>
      <c r="R159" s="107"/>
      <c r="S159" s="107"/>
    </row>
    <row r="160" spans="1:19" ht="78.75" customHeight="1" x14ac:dyDescent="0.25">
      <c r="A160" s="186"/>
      <c r="B160" s="270"/>
      <c r="C160" s="180"/>
      <c r="D160" s="192"/>
      <c r="E160" s="8">
        <v>13</v>
      </c>
      <c r="F160" s="8">
        <v>3</v>
      </c>
      <c r="G160" s="8" t="s">
        <v>30</v>
      </c>
      <c r="H160" s="53" t="str">
        <f>VLOOKUP(G160,'Descripcion de actividades'!$A$3:$B$40,2,FALSE)</f>
        <v>Monitoreo de los parametros electricos.</v>
      </c>
      <c r="I160" s="50" t="str">
        <f>VLOOKUP(G160,'Descripcion de actividades'!$A$3:$C$40,3,FALSE)</f>
        <v>Calidad de la energía: Voltaje, corriente, potencia activa, potencia reactiva, armonicos. Equipos de medicion con certificado de calibración vigente para ambos.</v>
      </c>
      <c r="J160" s="47" t="s">
        <v>9</v>
      </c>
      <c r="K160" s="48">
        <f t="shared" si="27"/>
        <v>1</v>
      </c>
      <c r="L160" s="30">
        <f t="shared" si="22"/>
        <v>13</v>
      </c>
      <c r="M160" s="62"/>
      <c r="N160" s="62">
        <f t="shared" si="23"/>
        <v>0</v>
      </c>
      <c r="O160" s="62">
        <f t="shared" si="24"/>
        <v>0</v>
      </c>
      <c r="P160" s="24">
        <f t="shared" si="25"/>
        <v>0</v>
      </c>
      <c r="R160" s="107"/>
      <c r="S160" s="107"/>
    </row>
    <row r="161" spans="1:19" ht="78.75" customHeight="1" x14ac:dyDescent="0.25">
      <c r="A161" s="186"/>
      <c r="B161" s="270"/>
      <c r="C161" s="180"/>
      <c r="D161" s="192"/>
      <c r="E161" s="8">
        <v>13</v>
      </c>
      <c r="F161" s="8">
        <v>3</v>
      </c>
      <c r="G161" s="8" t="s">
        <v>32</v>
      </c>
      <c r="H161" s="53" t="str">
        <f>VLOOKUP(G161,'Descripcion de actividades'!$A$3:$B$40,2,FALSE)</f>
        <v>Analisis por termografia</v>
      </c>
      <c r="I161" s="50" t="str">
        <f>VLOOKUP(G161,'Descripcion de actividades'!$A$3:$C$40,3,FALSE)</f>
        <v>Analisis del termograma. Equipos de medicion con certificado de calibración vigente para ambos.</v>
      </c>
      <c r="J161" s="48" t="s">
        <v>10</v>
      </c>
      <c r="K161" s="48">
        <f t="shared" si="27"/>
        <v>1</v>
      </c>
      <c r="L161" s="30">
        <f t="shared" si="22"/>
        <v>13</v>
      </c>
      <c r="M161" s="62"/>
      <c r="N161" s="62">
        <f t="shared" si="23"/>
        <v>0</v>
      </c>
      <c r="O161" s="62">
        <f t="shared" si="24"/>
        <v>0</v>
      </c>
      <c r="P161" s="24">
        <f t="shared" si="25"/>
        <v>0</v>
      </c>
      <c r="R161" s="107"/>
      <c r="S161" s="107"/>
    </row>
    <row r="162" spans="1:19" ht="15" customHeight="1" x14ac:dyDescent="0.25">
      <c r="A162" s="186"/>
      <c r="B162" s="270"/>
      <c r="C162" s="180"/>
      <c r="D162" s="192"/>
      <c r="E162" s="8">
        <v>13</v>
      </c>
      <c r="F162" s="8">
        <v>1</v>
      </c>
      <c r="G162" s="8" t="s">
        <v>52</v>
      </c>
      <c r="H162" s="53" t="str">
        <f>VLOOKUP(G162,'Descripcion de actividades'!$A$3:$B$40,2,FALSE)</f>
        <v>Revision e inspeccion de fugas en todo el sistema</v>
      </c>
      <c r="I162" s="50">
        <f>VLOOKUP(G162,'Descripcion de actividades'!$A$3:$C$40,3,FALSE)</f>
        <v>0</v>
      </c>
      <c r="J162" s="48" t="s">
        <v>7</v>
      </c>
      <c r="K162" s="48">
        <f t="shared" si="27"/>
        <v>2</v>
      </c>
      <c r="L162" s="30">
        <f t="shared" si="22"/>
        <v>26</v>
      </c>
      <c r="M162" s="108"/>
      <c r="N162" s="108">
        <f t="shared" si="23"/>
        <v>0</v>
      </c>
      <c r="O162" s="62">
        <f t="shared" si="24"/>
        <v>0</v>
      </c>
      <c r="P162" s="24">
        <f t="shared" si="25"/>
        <v>0</v>
      </c>
      <c r="R162" s="107"/>
      <c r="S162" s="107"/>
    </row>
    <row r="163" spans="1:19" ht="66.75" customHeight="1" x14ac:dyDescent="0.25">
      <c r="A163" s="186"/>
      <c r="B163" s="270"/>
      <c r="C163" s="180"/>
      <c r="D163" s="192"/>
      <c r="E163" s="8">
        <v>13</v>
      </c>
      <c r="F163" s="8">
        <v>3</v>
      </c>
      <c r="G163" s="8" t="s">
        <v>53</v>
      </c>
      <c r="H163" s="53" t="str">
        <f>VLOOKUP(G163,'Descripcion de actividades'!$A$3:$B$40,2,FALSE)</f>
        <v xml:space="preserve">Revision y analisis de ajuste e interferencias mecanicas </v>
      </c>
      <c r="I163" s="50" t="str">
        <f>VLOOKUP(G163,'Descripcion de actividades'!$A$3:$C$40,3,FALSE)</f>
        <v xml:space="preserve">Revision de anclajes, cimentaciones  y soporteria de los equipo </v>
      </c>
      <c r="J163" s="48" t="s">
        <v>10</v>
      </c>
      <c r="K163" s="48">
        <f t="shared" si="27"/>
        <v>1</v>
      </c>
      <c r="L163" s="30">
        <f t="shared" si="22"/>
        <v>13</v>
      </c>
      <c r="M163" s="62"/>
      <c r="N163" s="62">
        <f t="shared" si="23"/>
        <v>0</v>
      </c>
      <c r="O163" s="62">
        <f t="shared" si="24"/>
        <v>0</v>
      </c>
      <c r="P163" s="24">
        <f t="shared" si="25"/>
        <v>0</v>
      </c>
      <c r="R163" s="107"/>
      <c r="S163" s="107"/>
    </row>
    <row r="164" spans="1:19" ht="42.6" customHeight="1" x14ac:dyDescent="0.25">
      <c r="A164" s="186"/>
      <c r="B164" s="270"/>
      <c r="C164" s="180"/>
      <c r="D164" s="192"/>
      <c r="E164" s="8">
        <v>13</v>
      </c>
      <c r="F164" s="8">
        <v>3</v>
      </c>
      <c r="G164" s="8" t="s">
        <v>33</v>
      </c>
      <c r="H164" s="53" t="str">
        <f>VLOOKUP(G164,'Descripcion de actividades'!$A$3:$B$40,2,FALSE)</f>
        <v>Lubricacion, engrase, revision y ajuste tornilleria de los sistemas (sin desarme)</v>
      </c>
      <c r="I164" s="50">
        <f>VLOOKUP(G164,'Descripcion de actividades'!$A$3:$C$40,3,FALSE)</f>
        <v>0</v>
      </c>
      <c r="J164" s="48" t="s">
        <v>8</v>
      </c>
      <c r="K164" s="48">
        <f t="shared" si="27"/>
        <v>1</v>
      </c>
      <c r="L164" s="30">
        <f t="shared" si="22"/>
        <v>13</v>
      </c>
      <c r="M164" s="62"/>
      <c r="N164" s="62">
        <f t="shared" si="23"/>
        <v>0</v>
      </c>
      <c r="O164" s="62">
        <f t="shared" si="24"/>
        <v>0</v>
      </c>
      <c r="P164" s="24">
        <f t="shared" si="25"/>
        <v>0</v>
      </c>
      <c r="R164" s="107"/>
      <c r="S164" s="107"/>
    </row>
    <row r="165" spans="1:19" ht="120" customHeight="1" x14ac:dyDescent="0.25">
      <c r="A165" s="186"/>
      <c r="B165" s="270"/>
      <c r="C165" s="180"/>
      <c r="D165" s="192"/>
      <c r="E165" s="8">
        <v>13</v>
      </c>
      <c r="F165" s="8">
        <v>3</v>
      </c>
      <c r="G165" s="8" t="s">
        <v>54</v>
      </c>
      <c r="H165" s="81" t="str">
        <f>VLOOKUP(G165,'Descripcion de actividades'!$A$3:$B$40,2,FALSE)</f>
        <v>Chequeo de presion  y caudal de entrada y salida del sistema</v>
      </c>
      <c r="I165" s="82" t="str">
        <f>VLOOKUP(G165,'Descripcion de actividades'!$A$3:$C$40,3,FALSE)</f>
        <v>Monitoreo de la curva caudal vs adt del sistema: Medición de caudal volumétrico por ultrasonido no intrusivo,altura dinámica total con celda de presión diferencial con certificado de calibración vigente para ambos.</v>
      </c>
      <c r="J165" s="47" t="s">
        <v>10</v>
      </c>
      <c r="K165" s="48">
        <f t="shared" si="27"/>
        <v>1</v>
      </c>
      <c r="L165" s="30">
        <f t="shared" si="22"/>
        <v>13</v>
      </c>
      <c r="M165" s="62"/>
      <c r="N165" s="62">
        <f t="shared" si="23"/>
        <v>0</v>
      </c>
      <c r="O165" s="62">
        <f t="shared" si="24"/>
        <v>0</v>
      </c>
      <c r="P165" s="24">
        <f t="shared" si="25"/>
        <v>0</v>
      </c>
      <c r="R165" s="107"/>
      <c r="S165" s="107"/>
    </row>
    <row r="166" spans="1:19" ht="88.5" customHeight="1" x14ac:dyDescent="0.25">
      <c r="A166" s="186"/>
      <c r="B166" s="270"/>
      <c r="C166" s="180"/>
      <c r="D166" s="192"/>
      <c r="E166" s="8">
        <v>13</v>
      </c>
      <c r="F166" s="8">
        <v>3</v>
      </c>
      <c r="G166" s="8" t="s">
        <v>55</v>
      </c>
      <c r="H166" s="53" t="str">
        <f>VLOOKUP(G166,'Descripcion de actividades'!$A$3:$B$40,2,FALSE)</f>
        <v>Analisis de vibraciones</v>
      </c>
      <c r="I166" s="50" t="str">
        <f>VLOOKUP(G166,'Descripcion de actividades'!$A$3:$C$40,3,FALSE)</f>
        <v>Analisis de vibraciones: Medición de vibraciones  conjunto bomba motor que cumplan con la reglamentación ISO 10816-3 con certificado de calibración vigente para ambos.</v>
      </c>
      <c r="J166" s="47" t="s">
        <v>10</v>
      </c>
      <c r="K166" s="48">
        <f t="shared" si="27"/>
        <v>1</v>
      </c>
      <c r="L166" s="30">
        <f t="shared" si="22"/>
        <v>13</v>
      </c>
      <c r="M166" s="62"/>
      <c r="N166" s="62">
        <f t="shared" si="23"/>
        <v>0</v>
      </c>
      <c r="O166" s="62">
        <f t="shared" si="24"/>
        <v>0</v>
      </c>
      <c r="P166" s="24">
        <f t="shared" si="25"/>
        <v>0</v>
      </c>
      <c r="R166" s="107"/>
      <c r="S166" s="107"/>
    </row>
    <row r="167" spans="1:19" ht="70.5" customHeight="1" x14ac:dyDescent="0.25">
      <c r="A167" s="186"/>
      <c r="B167" s="270"/>
      <c r="C167" s="180"/>
      <c r="D167" s="192"/>
      <c r="E167" s="8">
        <v>13</v>
      </c>
      <c r="F167" s="8">
        <v>3</v>
      </c>
      <c r="G167" s="8" t="s">
        <v>57</v>
      </c>
      <c r="H167" s="53" t="str">
        <f>VLOOKUP(G167,'Descripcion de actividades'!$A$3:$B$40,2,FALSE)</f>
        <v>Analisis de balanceo mecanico del sistema</v>
      </c>
      <c r="I167" s="50" t="str">
        <f>VLOOKUP(G167,'Descripcion de actividades'!$A$3:$C$40,3,FALSE)</f>
        <v>Analisis de balanceo mecanico del sistema con la reglamentacion ISO 1940</v>
      </c>
      <c r="J167" s="47" t="s">
        <v>10</v>
      </c>
      <c r="K167" s="48">
        <f t="shared" si="27"/>
        <v>1</v>
      </c>
      <c r="L167" s="30">
        <f t="shared" si="22"/>
        <v>13</v>
      </c>
      <c r="M167" s="62"/>
      <c r="N167" s="62">
        <f t="shared" si="23"/>
        <v>0</v>
      </c>
      <c r="O167" s="62">
        <f t="shared" si="24"/>
        <v>0</v>
      </c>
      <c r="P167" s="24">
        <f t="shared" si="25"/>
        <v>0</v>
      </c>
      <c r="R167" s="107"/>
      <c r="S167" s="107"/>
    </row>
    <row r="168" spans="1:19" ht="81.75" customHeight="1" x14ac:dyDescent="0.25">
      <c r="A168" s="186"/>
      <c r="B168" s="270"/>
      <c r="C168" s="180"/>
      <c r="D168" s="192"/>
      <c r="E168" s="8">
        <v>13</v>
      </c>
      <c r="F168" s="8">
        <v>3</v>
      </c>
      <c r="G168" s="8" t="s">
        <v>37</v>
      </c>
      <c r="H168" s="53" t="str">
        <f>VLOOKUP(G168,'Descripcion de actividades'!$A$3:$B$40,2,FALSE)</f>
        <v>Analisis de aislamiento a los sistemas</v>
      </c>
      <c r="I168" s="50" t="str">
        <f>VLOOKUP(G168,'Descripcion de actividades'!$A$3:$C$40,3,FALSE)</f>
        <v>Analisis de resistencia de aislamiento con correccion de temperatura. Equipos de medicion con certificado de calibración vigente para ambos.</v>
      </c>
      <c r="J168" s="47" t="s">
        <v>10</v>
      </c>
      <c r="K168" s="48">
        <f t="shared" si="27"/>
        <v>1</v>
      </c>
      <c r="L168" s="30">
        <f t="shared" si="22"/>
        <v>13</v>
      </c>
      <c r="M168" s="62"/>
      <c r="N168" s="62">
        <f t="shared" si="23"/>
        <v>0</v>
      </c>
      <c r="O168" s="62">
        <f t="shared" si="24"/>
        <v>0</v>
      </c>
      <c r="P168" s="24">
        <f t="shared" si="25"/>
        <v>0</v>
      </c>
      <c r="R168" s="107"/>
      <c r="S168" s="107"/>
    </row>
    <row r="169" spans="1:19" ht="61.5" customHeight="1" x14ac:dyDescent="0.25">
      <c r="A169" s="186"/>
      <c r="B169" s="270"/>
      <c r="C169" s="180"/>
      <c r="D169" s="192"/>
      <c r="E169" s="8">
        <v>13</v>
      </c>
      <c r="F169" s="8">
        <v>3</v>
      </c>
      <c r="G169" s="8" t="s">
        <v>58</v>
      </c>
      <c r="H169" s="53" t="str">
        <f>VLOOKUP(G169,'Descripcion de actividades'!$A$3:$B$40,2,FALSE)</f>
        <v>Analisis de aislamiento a los sistemas</v>
      </c>
      <c r="I169" s="50" t="str">
        <f>VLOOKUP(G169,'Descripcion de actividades'!$A$3:$C$40,3,FALSE)</f>
        <v>Indice de polarizacion. Equipos de medicion con certificado de calibración vigente para ambos.</v>
      </c>
      <c r="J169" s="47" t="s">
        <v>10</v>
      </c>
      <c r="K169" s="48">
        <f t="shared" ref="K169:K172" si="28">VLOOKUP(J169,$H$5:$I$12,2,FALSE)</f>
        <v>1</v>
      </c>
      <c r="L169" s="30">
        <f t="shared" si="22"/>
        <v>13</v>
      </c>
      <c r="M169" s="62"/>
      <c r="N169" s="62">
        <f t="shared" si="23"/>
        <v>0</v>
      </c>
      <c r="O169" s="62">
        <f t="shared" si="24"/>
        <v>0</v>
      </c>
      <c r="P169" s="24">
        <f t="shared" si="25"/>
        <v>0</v>
      </c>
      <c r="R169" s="107"/>
      <c r="S169" s="107"/>
    </row>
    <row r="170" spans="1:19" ht="56.25" customHeight="1" x14ac:dyDescent="0.25">
      <c r="A170" s="186"/>
      <c r="B170" s="270"/>
      <c r="C170" s="180"/>
      <c r="D170" s="192"/>
      <c r="E170" s="8">
        <v>13</v>
      </c>
      <c r="F170" s="8">
        <v>3</v>
      </c>
      <c r="G170" s="8" t="s">
        <v>59</v>
      </c>
      <c r="H170" s="53" t="str">
        <f>VLOOKUP(G170,'Descripcion de actividades'!$A$3:$B$40,2,FALSE)</f>
        <v>Analisis de aislamiento a los sistemas</v>
      </c>
      <c r="I170" s="50" t="str">
        <f>VLOOKUP(G170,'Descripcion de actividades'!$A$3:$C$40,3,FALSE)</f>
        <v>Absorcion dielectrica. Equipos de medicion con certificado de calibración vigente para ambos.</v>
      </c>
      <c r="J170" s="47" t="s">
        <v>10</v>
      </c>
      <c r="K170" s="48">
        <f t="shared" si="28"/>
        <v>1</v>
      </c>
      <c r="L170" s="30">
        <f t="shared" si="22"/>
        <v>13</v>
      </c>
      <c r="M170" s="62"/>
      <c r="N170" s="62">
        <f t="shared" si="23"/>
        <v>0</v>
      </c>
      <c r="O170" s="62">
        <f t="shared" si="24"/>
        <v>0</v>
      </c>
      <c r="P170" s="24">
        <f t="shared" si="25"/>
        <v>0</v>
      </c>
      <c r="R170" s="107"/>
      <c r="S170" s="107"/>
    </row>
    <row r="171" spans="1:19" ht="108.75" customHeight="1" x14ac:dyDescent="0.25">
      <c r="A171" s="186"/>
      <c r="B171" s="270"/>
      <c r="C171" s="180"/>
      <c r="D171" s="192"/>
      <c r="E171" s="8">
        <v>13</v>
      </c>
      <c r="F171" s="8">
        <v>3</v>
      </c>
      <c r="G171" s="8" t="s">
        <v>34</v>
      </c>
      <c r="H171" s="53" t="str">
        <f>VLOOKUP(G171,'Descripcion de actividades'!$A$3:$B$40,2,FALSE)</f>
        <v xml:space="preserve">Informe de analisis de los equipo </v>
      </c>
      <c r="I171" s="50" t="str">
        <f>VLOOKUP(G171,'Descripcion de actividades'!$A$3:$C$40,3,FALSE)</f>
        <v xml:space="preserve">Informe estado o condición del equipo según los parametros descritos en el MANUAL DE OPTIMIZACIÓN DE SISTEMAS DE BOMBEO, eficicia de energetica industrial en colombia, del ministerio de minas y energia </v>
      </c>
      <c r="J171" s="47" t="s">
        <v>10</v>
      </c>
      <c r="K171" s="48">
        <f t="shared" si="28"/>
        <v>1</v>
      </c>
      <c r="L171" s="30">
        <f t="shared" si="22"/>
        <v>13</v>
      </c>
      <c r="M171" s="62"/>
      <c r="N171" s="62">
        <f t="shared" si="23"/>
        <v>0</v>
      </c>
      <c r="O171" s="62">
        <f t="shared" si="24"/>
        <v>0</v>
      </c>
      <c r="P171" s="24">
        <f t="shared" si="25"/>
        <v>0</v>
      </c>
      <c r="R171" s="107"/>
      <c r="S171" s="107"/>
    </row>
    <row r="172" spans="1:19" ht="15" customHeight="1" x14ac:dyDescent="0.25">
      <c r="A172" s="186"/>
      <c r="B172" s="270"/>
      <c r="C172" s="194"/>
      <c r="D172" s="231"/>
      <c r="E172" s="7">
        <v>13</v>
      </c>
      <c r="F172" s="7">
        <v>3</v>
      </c>
      <c r="G172" s="7" t="s">
        <v>60</v>
      </c>
      <c r="H172" s="86" t="str">
        <f>VLOOKUP(G172,'Descripcion de actividades'!$A$3:$B$40,2,FALSE)</f>
        <v>Cambios de empaquetadura de los sistemas</v>
      </c>
      <c r="I172" s="55">
        <f>VLOOKUP(G172,'Descripcion de actividades'!$A$3:$C$40,3,FALSE)</f>
        <v>0</v>
      </c>
      <c r="J172" s="102" t="s">
        <v>10</v>
      </c>
      <c r="K172" s="61">
        <f t="shared" si="28"/>
        <v>1</v>
      </c>
      <c r="L172" s="32">
        <f t="shared" si="22"/>
        <v>13</v>
      </c>
      <c r="M172" s="62"/>
      <c r="N172" s="62">
        <f t="shared" si="23"/>
        <v>0</v>
      </c>
      <c r="O172" s="62">
        <f t="shared" si="24"/>
        <v>0</v>
      </c>
      <c r="P172" s="24">
        <f t="shared" si="25"/>
        <v>0</v>
      </c>
      <c r="R172" s="107"/>
      <c r="S172" s="107"/>
    </row>
    <row r="173" spans="1:19" ht="31.9" customHeight="1" x14ac:dyDescent="0.25">
      <c r="A173" s="186"/>
      <c r="B173" s="270"/>
      <c r="C173" s="236" t="s">
        <v>70</v>
      </c>
      <c r="D173" s="238" t="s">
        <v>71</v>
      </c>
      <c r="E173" s="8">
        <v>2</v>
      </c>
      <c r="F173" s="8">
        <v>3</v>
      </c>
      <c r="G173" s="8" t="s">
        <v>25</v>
      </c>
      <c r="H173" s="95" t="str">
        <f>VLOOKUP(G173,'Descripcion de actividades'!$A$3:$B$40,2,FALSE)</f>
        <v>Limpieza e inspeccion de los sistemas</v>
      </c>
      <c r="I173" s="99">
        <f>VLOOKUP(G173,'Descripcion de actividades'!$A$3:$C$40,3,FALSE)</f>
        <v>0</v>
      </c>
      <c r="J173" s="96" t="s">
        <v>5</v>
      </c>
      <c r="K173" s="96">
        <f t="shared" ref="K173:K187" si="29">VLOOKUP(J173,$H$5:$I$12,2,FALSE)</f>
        <v>9</v>
      </c>
      <c r="L173" s="118">
        <f t="shared" si="22"/>
        <v>18</v>
      </c>
      <c r="M173" s="108"/>
      <c r="N173" s="108">
        <f t="shared" si="23"/>
        <v>0</v>
      </c>
      <c r="O173" s="62">
        <f t="shared" si="24"/>
        <v>0</v>
      </c>
      <c r="P173" s="24">
        <f t="shared" si="25"/>
        <v>0</v>
      </c>
      <c r="R173" s="107"/>
      <c r="S173" s="107"/>
    </row>
    <row r="174" spans="1:19" ht="60" x14ac:dyDescent="0.25">
      <c r="A174" s="186"/>
      <c r="B174" s="270"/>
      <c r="C174" s="208"/>
      <c r="D174" s="210"/>
      <c r="E174" s="8">
        <v>2</v>
      </c>
      <c r="F174" s="8">
        <v>2</v>
      </c>
      <c r="G174" s="8" t="s">
        <v>27</v>
      </c>
      <c r="H174" s="53" t="str">
        <f>VLOOKUP(G174,'Descripcion de actividades'!$A$3:$B$40,2,FALSE)</f>
        <v>Inspeccion de red de tierra en los sistemas</v>
      </c>
      <c r="I174" s="50" t="str">
        <f>VLOOKUP(G174,'Descripcion de actividades'!$A$3:$C$40,3,FALSE)</f>
        <v>Pruebas de continuidad en la red de tierra física. Equipos de medicion con certificado de calibración vigente para ambos. para ambos.</v>
      </c>
      <c r="J174" s="48" t="s">
        <v>10</v>
      </c>
      <c r="K174" s="48">
        <f t="shared" si="29"/>
        <v>1</v>
      </c>
      <c r="L174" s="92">
        <f t="shared" si="22"/>
        <v>2</v>
      </c>
      <c r="M174" s="62"/>
      <c r="N174" s="62">
        <f t="shared" si="23"/>
        <v>0</v>
      </c>
      <c r="O174" s="62">
        <f t="shared" si="24"/>
        <v>0</v>
      </c>
      <c r="P174" s="24">
        <f t="shared" si="25"/>
        <v>0</v>
      </c>
      <c r="R174" s="107"/>
      <c r="S174" s="107"/>
    </row>
    <row r="175" spans="1:19" ht="75" x14ac:dyDescent="0.25">
      <c r="A175" s="186"/>
      <c r="B175" s="270"/>
      <c r="C175" s="208"/>
      <c r="D175" s="210"/>
      <c r="E175" s="8">
        <v>2</v>
      </c>
      <c r="F175" s="8">
        <v>3</v>
      </c>
      <c r="G175" s="8" t="s">
        <v>30</v>
      </c>
      <c r="H175" s="53" t="str">
        <f>VLOOKUP(G175,'Descripcion de actividades'!$A$3:$B$40,2,FALSE)</f>
        <v>Monitoreo de los parametros electricos.</v>
      </c>
      <c r="I175" s="50" t="str">
        <f>VLOOKUP(G175,'Descripcion de actividades'!$A$3:$C$40,3,FALSE)</f>
        <v>Calidad de la energía: Voltaje, corriente, potencia activa, potencia reactiva, armonicos. Equipos de medicion con certificado de calibración vigente para ambos.</v>
      </c>
      <c r="J175" s="47" t="s">
        <v>9</v>
      </c>
      <c r="K175" s="48">
        <f t="shared" si="29"/>
        <v>1</v>
      </c>
      <c r="L175" s="92">
        <f t="shared" si="22"/>
        <v>2</v>
      </c>
      <c r="M175" s="62"/>
      <c r="N175" s="62">
        <f t="shared" si="23"/>
        <v>0</v>
      </c>
      <c r="O175" s="62">
        <f t="shared" si="24"/>
        <v>0</v>
      </c>
      <c r="P175" s="24">
        <f t="shared" si="25"/>
        <v>0</v>
      </c>
      <c r="R175" s="107"/>
      <c r="S175" s="107"/>
    </row>
    <row r="176" spans="1:19" ht="45" x14ac:dyDescent="0.25">
      <c r="A176" s="186"/>
      <c r="B176" s="270"/>
      <c r="C176" s="208"/>
      <c r="D176" s="210"/>
      <c r="E176" s="8">
        <v>2</v>
      </c>
      <c r="F176" s="8">
        <v>3</v>
      </c>
      <c r="G176" s="8" t="s">
        <v>32</v>
      </c>
      <c r="H176" s="53" t="str">
        <f>VLOOKUP(G176,'Descripcion de actividades'!$A$3:$B$40,2,FALSE)</f>
        <v>Analisis por termografia</v>
      </c>
      <c r="I176" s="50" t="str">
        <f>VLOOKUP(G176,'Descripcion de actividades'!$A$3:$C$40,3,FALSE)</f>
        <v>Analisis del termograma. Equipos de medicion con certificado de calibración vigente para ambos.</v>
      </c>
      <c r="J176" s="47" t="s">
        <v>10</v>
      </c>
      <c r="K176" s="48">
        <f t="shared" ref="K176:K179" si="30">VLOOKUP(J176,$H$5:$I$12,2,FALSE)</f>
        <v>1</v>
      </c>
      <c r="L176" s="92">
        <f t="shared" si="22"/>
        <v>2</v>
      </c>
      <c r="M176" s="62"/>
      <c r="N176" s="62">
        <f t="shared" si="23"/>
        <v>0</v>
      </c>
      <c r="O176" s="62">
        <f t="shared" si="24"/>
        <v>0</v>
      </c>
      <c r="P176" s="24">
        <f t="shared" si="25"/>
        <v>0</v>
      </c>
      <c r="R176" s="107"/>
      <c r="S176" s="107"/>
    </row>
    <row r="177" spans="1:19" x14ac:dyDescent="0.25">
      <c r="A177" s="186"/>
      <c r="B177" s="270"/>
      <c r="C177" s="208"/>
      <c r="D177" s="210"/>
      <c r="E177" s="8">
        <v>2</v>
      </c>
      <c r="F177" s="8">
        <v>1</v>
      </c>
      <c r="G177" s="8" t="s">
        <v>52</v>
      </c>
      <c r="H177" s="53" t="str">
        <f>VLOOKUP(G177,'Descripcion de actividades'!$A$3:$B$40,2,FALSE)</f>
        <v>Revision e inspeccion de fugas en todo el sistema</v>
      </c>
      <c r="I177" s="50">
        <f>VLOOKUP(G177,'Descripcion de actividades'!$A$3:$C$40,3,FALSE)</f>
        <v>0</v>
      </c>
      <c r="J177" s="47" t="s">
        <v>7</v>
      </c>
      <c r="K177" s="48">
        <f t="shared" si="30"/>
        <v>2</v>
      </c>
      <c r="L177" s="92">
        <f t="shared" si="22"/>
        <v>4</v>
      </c>
      <c r="M177" s="108"/>
      <c r="N177" s="108">
        <f t="shared" si="23"/>
        <v>0</v>
      </c>
      <c r="O177" s="62">
        <f t="shared" si="24"/>
        <v>0</v>
      </c>
      <c r="P177" s="24">
        <f t="shared" si="25"/>
        <v>0</v>
      </c>
      <c r="R177" s="107"/>
      <c r="S177" s="107"/>
    </row>
    <row r="178" spans="1:19" ht="43.5" customHeight="1" x14ac:dyDescent="0.25">
      <c r="A178" s="186"/>
      <c r="B178" s="270"/>
      <c r="C178" s="208"/>
      <c r="D178" s="210"/>
      <c r="E178" s="8">
        <v>2</v>
      </c>
      <c r="F178" s="8">
        <v>3</v>
      </c>
      <c r="G178" s="8" t="s">
        <v>53</v>
      </c>
      <c r="H178" s="53" t="str">
        <f>VLOOKUP(G178,'Descripcion de actividades'!$A$3:$B$40,2,FALSE)</f>
        <v xml:space="preserve">Revision y analisis de ajuste e interferencias mecanicas </v>
      </c>
      <c r="I178" s="50" t="str">
        <f>VLOOKUP(G178,'Descripcion de actividades'!$A$3:$C$40,3,FALSE)</f>
        <v xml:space="preserve">Revision de anclajes, cimentaciones  y soporteria de los equipo </v>
      </c>
      <c r="J178" s="47" t="s">
        <v>10</v>
      </c>
      <c r="K178" s="48">
        <f t="shared" si="30"/>
        <v>1</v>
      </c>
      <c r="L178" s="92">
        <f t="shared" si="22"/>
        <v>2</v>
      </c>
      <c r="M178" s="62"/>
      <c r="N178" s="62">
        <f t="shared" si="23"/>
        <v>0</v>
      </c>
      <c r="O178" s="62">
        <f t="shared" si="24"/>
        <v>0</v>
      </c>
      <c r="P178" s="24">
        <f t="shared" si="25"/>
        <v>0</v>
      </c>
      <c r="R178" s="107"/>
      <c r="S178" s="107"/>
    </row>
    <row r="179" spans="1:19" ht="30" x14ac:dyDescent="0.25">
      <c r="A179" s="186"/>
      <c r="B179" s="270"/>
      <c r="C179" s="208"/>
      <c r="D179" s="210"/>
      <c r="E179" s="8">
        <v>2</v>
      </c>
      <c r="F179" s="8">
        <v>1</v>
      </c>
      <c r="G179" s="8" t="s">
        <v>33</v>
      </c>
      <c r="H179" s="53" t="str">
        <f>VLOOKUP(G179,'Descripcion de actividades'!$A$3:$B$40,2,FALSE)</f>
        <v>Lubricacion, engrase, revision y ajuste tornilleria de los sistemas (sin desarme)</v>
      </c>
      <c r="I179" s="50">
        <f>VLOOKUP(G179,'Descripcion de actividades'!$A$3:$C$40,3,FALSE)</f>
        <v>0</v>
      </c>
      <c r="J179" s="47" t="s">
        <v>8</v>
      </c>
      <c r="K179" s="48">
        <f t="shared" si="30"/>
        <v>1</v>
      </c>
      <c r="L179" s="92">
        <f t="shared" si="22"/>
        <v>2</v>
      </c>
      <c r="M179" s="62"/>
      <c r="N179" s="62">
        <f t="shared" si="23"/>
        <v>0</v>
      </c>
      <c r="O179" s="62">
        <f t="shared" si="24"/>
        <v>0</v>
      </c>
      <c r="P179" s="24">
        <f t="shared" si="25"/>
        <v>0</v>
      </c>
      <c r="R179" s="107"/>
      <c r="S179" s="107"/>
    </row>
    <row r="180" spans="1:19" ht="105.75" customHeight="1" x14ac:dyDescent="0.25">
      <c r="A180" s="186"/>
      <c r="B180" s="270"/>
      <c r="C180" s="208"/>
      <c r="D180" s="210"/>
      <c r="E180" s="8">
        <v>2</v>
      </c>
      <c r="F180" s="8">
        <v>3</v>
      </c>
      <c r="G180" s="8" t="s">
        <v>54</v>
      </c>
      <c r="H180" s="53" t="str">
        <f>VLOOKUP(G180,'Descripcion de actividades'!$A$3:$B$40,2,FALSE)</f>
        <v>Chequeo de presion  y caudal de entrada y salida del sistema</v>
      </c>
      <c r="I180" s="50" t="str">
        <f>VLOOKUP(G180,'Descripcion de actividades'!$A$3:$C$40,3,FALSE)</f>
        <v>Monitoreo de la curva caudal vs adt del sistema: Medición de caudal volumétrico por ultrasonido no intrusivo,altura dinámica total con celda de presión diferencial con certificado de calibración vigente para ambos.</v>
      </c>
      <c r="J180" s="48" t="s">
        <v>10</v>
      </c>
      <c r="K180" s="48">
        <f t="shared" si="29"/>
        <v>1</v>
      </c>
      <c r="L180" s="92">
        <f t="shared" si="22"/>
        <v>2</v>
      </c>
      <c r="M180" s="62"/>
      <c r="N180" s="62">
        <f t="shared" si="23"/>
        <v>0</v>
      </c>
      <c r="O180" s="62">
        <f t="shared" si="24"/>
        <v>0</v>
      </c>
      <c r="P180" s="24">
        <f t="shared" si="25"/>
        <v>0</v>
      </c>
      <c r="R180" s="107"/>
      <c r="S180" s="107"/>
    </row>
    <row r="181" spans="1:19" ht="75" x14ac:dyDescent="0.25">
      <c r="A181" s="186"/>
      <c r="B181" s="270"/>
      <c r="C181" s="208"/>
      <c r="D181" s="210"/>
      <c r="E181" s="8">
        <v>2</v>
      </c>
      <c r="F181" s="8">
        <v>3</v>
      </c>
      <c r="G181" s="8" t="s">
        <v>55</v>
      </c>
      <c r="H181" s="53" t="str">
        <f>VLOOKUP(G181,'Descripcion de actividades'!$A$3:$B$40,2,FALSE)</f>
        <v>Analisis de vibraciones</v>
      </c>
      <c r="I181" s="50" t="str">
        <f>VLOOKUP(G181,'Descripcion de actividades'!$A$3:$C$40,3,FALSE)</f>
        <v>Analisis de vibraciones: Medición de vibraciones  conjunto bomba motor que cumplan con la reglamentación ISO 10816-3 con certificado de calibración vigente para ambos.</v>
      </c>
      <c r="J181" s="48" t="s">
        <v>10</v>
      </c>
      <c r="K181" s="48">
        <f t="shared" si="29"/>
        <v>1</v>
      </c>
      <c r="L181" s="92">
        <f t="shared" si="22"/>
        <v>2</v>
      </c>
      <c r="M181" s="62"/>
      <c r="N181" s="62">
        <f t="shared" si="23"/>
        <v>0</v>
      </c>
      <c r="O181" s="62">
        <f t="shared" si="24"/>
        <v>0</v>
      </c>
      <c r="P181" s="24">
        <f t="shared" si="25"/>
        <v>0</v>
      </c>
      <c r="R181" s="107"/>
      <c r="S181" s="107"/>
    </row>
    <row r="182" spans="1:19" ht="56.25" customHeight="1" x14ac:dyDescent="0.25">
      <c r="A182" s="186"/>
      <c r="B182" s="270"/>
      <c r="C182" s="208"/>
      <c r="D182" s="210"/>
      <c r="E182" s="8">
        <v>2</v>
      </c>
      <c r="F182" s="8">
        <v>3</v>
      </c>
      <c r="G182" s="8" t="s">
        <v>57</v>
      </c>
      <c r="H182" s="53" t="str">
        <f>VLOOKUP(G182,'Descripcion de actividades'!$A$3:$B$40,2,FALSE)</f>
        <v>Analisis de balanceo mecanico del sistema</v>
      </c>
      <c r="I182" s="50" t="str">
        <f>VLOOKUP(G182,'Descripcion de actividades'!$A$3:$C$40,3,FALSE)</f>
        <v>Analisis de balanceo mecanico del sistema con la reglamentacion ISO 1940</v>
      </c>
      <c r="J182" s="47" t="s">
        <v>10</v>
      </c>
      <c r="K182" s="48">
        <f t="shared" si="29"/>
        <v>1</v>
      </c>
      <c r="L182" s="92">
        <f t="shared" si="22"/>
        <v>2</v>
      </c>
      <c r="M182" s="62"/>
      <c r="N182" s="62">
        <f t="shared" si="23"/>
        <v>0</v>
      </c>
      <c r="O182" s="62">
        <f t="shared" si="24"/>
        <v>0</v>
      </c>
      <c r="P182" s="24">
        <f t="shared" si="25"/>
        <v>0</v>
      </c>
      <c r="R182" s="107"/>
      <c r="S182" s="107"/>
    </row>
    <row r="183" spans="1:19" ht="77.25" customHeight="1" x14ac:dyDescent="0.25">
      <c r="A183" s="186"/>
      <c r="B183" s="270"/>
      <c r="C183" s="208"/>
      <c r="D183" s="210"/>
      <c r="E183" s="8">
        <v>2</v>
      </c>
      <c r="F183" s="8">
        <v>1</v>
      </c>
      <c r="G183" s="8" t="s">
        <v>37</v>
      </c>
      <c r="H183" s="53" t="str">
        <f>VLOOKUP(G183,'Descripcion de actividades'!$A$3:$B$40,2,FALSE)</f>
        <v>Analisis de aislamiento a los sistemas</v>
      </c>
      <c r="I183" s="50" t="str">
        <f>VLOOKUP(G183,'Descripcion de actividades'!$A$3:$C$40,3,FALSE)</f>
        <v>Analisis de resistencia de aislamiento con correccion de temperatura. Equipos de medicion con certificado de calibración vigente para ambos.</v>
      </c>
      <c r="J183" s="48" t="s">
        <v>10</v>
      </c>
      <c r="K183" s="48">
        <f t="shared" si="29"/>
        <v>1</v>
      </c>
      <c r="L183" s="92">
        <f t="shared" si="22"/>
        <v>2</v>
      </c>
      <c r="M183" s="62"/>
      <c r="N183" s="62">
        <f t="shared" si="23"/>
        <v>0</v>
      </c>
      <c r="O183" s="62">
        <f t="shared" si="24"/>
        <v>0</v>
      </c>
      <c r="P183" s="24">
        <f t="shared" si="25"/>
        <v>0</v>
      </c>
      <c r="R183" s="107"/>
      <c r="S183" s="107"/>
    </row>
    <row r="184" spans="1:19" ht="45" x14ac:dyDescent="0.25">
      <c r="A184" s="186"/>
      <c r="B184" s="270"/>
      <c r="C184" s="208"/>
      <c r="D184" s="210"/>
      <c r="E184" s="8">
        <v>2</v>
      </c>
      <c r="F184" s="8">
        <v>3</v>
      </c>
      <c r="G184" s="8" t="s">
        <v>58</v>
      </c>
      <c r="H184" s="53" t="str">
        <f>VLOOKUP(G184,'Descripcion de actividades'!$A$3:$B$40,2,FALSE)</f>
        <v>Analisis de aislamiento a los sistemas</v>
      </c>
      <c r="I184" s="50" t="str">
        <f>VLOOKUP(G184,'Descripcion de actividades'!$A$3:$C$40,3,FALSE)</f>
        <v>Indice de polarizacion. Equipos de medicion con certificado de calibración vigente para ambos.</v>
      </c>
      <c r="J184" s="48" t="s">
        <v>10</v>
      </c>
      <c r="K184" s="48">
        <f t="shared" si="29"/>
        <v>1</v>
      </c>
      <c r="L184" s="92">
        <f t="shared" si="22"/>
        <v>2</v>
      </c>
      <c r="M184" s="62"/>
      <c r="N184" s="62">
        <f t="shared" si="23"/>
        <v>0</v>
      </c>
      <c r="O184" s="62">
        <f t="shared" si="24"/>
        <v>0</v>
      </c>
      <c r="P184" s="24">
        <f t="shared" si="25"/>
        <v>0</v>
      </c>
      <c r="R184" s="107"/>
      <c r="S184" s="107"/>
    </row>
    <row r="185" spans="1:19" ht="45" x14ac:dyDescent="0.25">
      <c r="A185" s="186"/>
      <c r="B185" s="270"/>
      <c r="C185" s="208"/>
      <c r="D185" s="210"/>
      <c r="E185" s="8">
        <v>2</v>
      </c>
      <c r="F185" s="8">
        <v>3</v>
      </c>
      <c r="G185" s="8" t="s">
        <v>59</v>
      </c>
      <c r="H185" s="53" t="str">
        <f>VLOOKUP(G185,'Descripcion de actividades'!$A$3:$B$40,2,FALSE)</f>
        <v>Analisis de aislamiento a los sistemas</v>
      </c>
      <c r="I185" s="50" t="str">
        <f>VLOOKUP(G185,'Descripcion de actividades'!$A$3:$C$40,3,FALSE)</f>
        <v>Absorcion dielectrica. Equipos de medicion con certificado de calibración vigente para ambos.</v>
      </c>
      <c r="J185" s="48" t="s">
        <v>10</v>
      </c>
      <c r="K185" s="48">
        <f t="shared" si="29"/>
        <v>1</v>
      </c>
      <c r="L185" s="92">
        <f t="shared" si="22"/>
        <v>2</v>
      </c>
      <c r="M185" s="62"/>
      <c r="N185" s="62">
        <f t="shared" si="23"/>
        <v>0</v>
      </c>
      <c r="O185" s="62">
        <f t="shared" si="24"/>
        <v>0</v>
      </c>
      <c r="P185" s="24">
        <f t="shared" si="25"/>
        <v>0</v>
      </c>
      <c r="R185" s="107"/>
      <c r="S185" s="107"/>
    </row>
    <row r="186" spans="1:19" ht="118.5" customHeight="1" x14ac:dyDescent="0.25">
      <c r="A186" s="186"/>
      <c r="B186" s="270"/>
      <c r="C186" s="208"/>
      <c r="D186" s="210"/>
      <c r="E186" s="8">
        <v>2</v>
      </c>
      <c r="F186" s="8">
        <v>3</v>
      </c>
      <c r="G186" s="8" t="s">
        <v>34</v>
      </c>
      <c r="H186" s="53" t="str">
        <f>VLOOKUP(G186,'Descripcion de actividades'!$A$3:$B$40,2,FALSE)</f>
        <v xml:space="preserve">Informe de analisis de los equipo </v>
      </c>
      <c r="I186" s="50" t="str">
        <f>VLOOKUP(G186,'Descripcion de actividades'!$A$3:$C$40,3,FALSE)</f>
        <v xml:space="preserve">Informe estado o condición del equipo según los parametros descritos en el MANUAL DE OPTIMIZACIÓN DE SISTEMAS DE BOMBEO, eficicia de energetica industrial en colombia, del ministerio de minas y energia </v>
      </c>
      <c r="J186" s="48" t="s">
        <v>10</v>
      </c>
      <c r="K186" s="48">
        <f t="shared" si="29"/>
        <v>1</v>
      </c>
      <c r="L186" s="92">
        <f t="shared" si="22"/>
        <v>2</v>
      </c>
      <c r="M186" s="62"/>
      <c r="N186" s="62">
        <f t="shared" si="23"/>
        <v>0</v>
      </c>
      <c r="O186" s="62">
        <f t="shared" si="24"/>
        <v>0</v>
      </c>
      <c r="P186" s="24">
        <f t="shared" si="25"/>
        <v>0</v>
      </c>
      <c r="R186" s="107"/>
      <c r="S186" s="107"/>
    </row>
    <row r="187" spans="1:19" ht="15.75" thickBot="1" x14ac:dyDescent="0.3">
      <c r="A187" s="187"/>
      <c r="B187" s="271"/>
      <c r="C187" s="237"/>
      <c r="D187" s="215"/>
      <c r="E187" s="10">
        <v>2</v>
      </c>
      <c r="F187" s="10">
        <v>3</v>
      </c>
      <c r="G187" s="10" t="s">
        <v>60</v>
      </c>
      <c r="H187" s="54" t="str">
        <f>VLOOKUP(G187,'Descripcion de actividades'!$A$3:$B$40,2,FALSE)</f>
        <v>Cambios de empaquetadura de los sistemas</v>
      </c>
      <c r="I187" s="51">
        <f>VLOOKUP(G187,'Descripcion de actividades'!$A$3:$C$40,3,FALSE)</f>
        <v>0</v>
      </c>
      <c r="J187" s="60" t="s">
        <v>10</v>
      </c>
      <c r="K187" s="60">
        <f t="shared" si="29"/>
        <v>1</v>
      </c>
      <c r="L187" s="97">
        <f t="shared" si="22"/>
        <v>2</v>
      </c>
      <c r="M187" s="68"/>
      <c r="N187" s="68">
        <f t="shared" si="23"/>
        <v>0</v>
      </c>
      <c r="O187" s="78">
        <f t="shared" si="24"/>
        <v>0</v>
      </c>
      <c r="P187" s="71">
        <f t="shared" si="25"/>
        <v>0</v>
      </c>
      <c r="R187" s="107"/>
      <c r="S187" s="107"/>
    </row>
    <row r="188" spans="1:19" ht="15" customHeight="1" x14ac:dyDescent="0.25">
      <c r="A188" s="185">
        <v>4</v>
      </c>
      <c r="B188" s="269" t="s">
        <v>72</v>
      </c>
      <c r="C188" s="243" t="s">
        <v>73</v>
      </c>
      <c r="D188" s="241" t="s">
        <v>74</v>
      </c>
      <c r="E188" s="9">
        <v>9</v>
      </c>
      <c r="F188" s="9">
        <v>1</v>
      </c>
      <c r="G188" s="9" t="s">
        <v>25</v>
      </c>
      <c r="H188" s="52" t="str">
        <f>VLOOKUP(G188,'Descripcion de actividades'!$A$3:$B$40,2,FALSE)</f>
        <v>Limpieza e inspeccion de los sistemas</v>
      </c>
      <c r="I188" s="49">
        <f>VLOOKUP(G188,'Descripcion de actividades'!$A$3:$C$40,3,FALSE)</f>
        <v>0</v>
      </c>
      <c r="J188" s="59" t="s">
        <v>5</v>
      </c>
      <c r="K188" s="59">
        <f t="shared" ref="K188:K198" si="31">VLOOKUP(J188,$H$5:$I$12,2,FALSE)</f>
        <v>9</v>
      </c>
      <c r="L188" s="29">
        <f t="shared" si="22"/>
        <v>81</v>
      </c>
      <c r="M188" s="109"/>
      <c r="N188" s="109">
        <f t="shared" si="23"/>
        <v>0</v>
      </c>
      <c r="O188" s="79">
        <f t="shared" si="24"/>
        <v>0</v>
      </c>
      <c r="P188" s="23">
        <f t="shared" si="25"/>
        <v>0</v>
      </c>
      <c r="R188" s="107"/>
      <c r="S188" s="107"/>
    </row>
    <row r="189" spans="1:19" ht="61.5" customHeight="1" x14ac:dyDescent="0.25">
      <c r="A189" s="186"/>
      <c r="B189" s="270"/>
      <c r="C189" s="244"/>
      <c r="D189" s="242"/>
      <c r="E189" s="8">
        <v>9</v>
      </c>
      <c r="F189" s="8">
        <v>2</v>
      </c>
      <c r="G189" s="8" t="s">
        <v>27</v>
      </c>
      <c r="H189" s="53" t="str">
        <f>VLOOKUP(G189,'Descripcion de actividades'!$A$3:$B$40,2,FALSE)</f>
        <v>Inspeccion de red de tierra en los sistemas</v>
      </c>
      <c r="I189" s="50" t="str">
        <f>VLOOKUP(G189,'Descripcion de actividades'!$A$3:$C$40,3,FALSE)</f>
        <v>Pruebas de continuidad en la red de tierra física. Equipos de medicion con certificado de calibración vigente para ambos. para ambos.</v>
      </c>
      <c r="J189" s="48" t="s">
        <v>10</v>
      </c>
      <c r="K189" s="48">
        <f t="shared" si="31"/>
        <v>1</v>
      </c>
      <c r="L189" s="30">
        <f t="shared" si="22"/>
        <v>9</v>
      </c>
      <c r="M189" s="62"/>
      <c r="N189" s="62">
        <f t="shared" si="23"/>
        <v>0</v>
      </c>
      <c r="O189" s="62">
        <f t="shared" si="24"/>
        <v>0</v>
      </c>
      <c r="P189" s="24">
        <f t="shared" si="25"/>
        <v>0</v>
      </c>
      <c r="R189" s="107"/>
      <c r="S189" s="107"/>
    </row>
    <row r="190" spans="1:19" ht="78.75" customHeight="1" x14ac:dyDescent="0.25">
      <c r="A190" s="186"/>
      <c r="B190" s="270"/>
      <c r="C190" s="244"/>
      <c r="D190" s="242"/>
      <c r="E190" s="8">
        <v>9</v>
      </c>
      <c r="F190" s="8">
        <v>3</v>
      </c>
      <c r="G190" s="8" t="s">
        <v>30</v>
      </c>
      <c r="H190" s="53" t="str">
        <f>VLOOKUP(G190,'Descripcion de actividades'!$A$3:$B$40,2,FALSE)</f>
        <v>Monitoreo de los parametros electricos.</v>
      </c>
      <c r="I190" s="50" t="str">
        <f>VLOOKUP(G190,'Descripcion de actividades'!$A$3:$C$40,3,FALSE)</f>
        <v>Calidad de la energía: Voltaje, corriente, potencia activa, potencia reactiva, armonicos. Equipos de medicion con certificado de calibración vigente para ambos.</v>
      </c>
      <c r="J190" s="47" t="s">
        <v>9</v>
      </c>
      <c r="K190" s="48">
        <f t="shared" si="31"/>
        <v>1</v>
      </c>
      <c r="L190" s="30">
        <f t="shared" si="22"/>
        <v>9</v>
      </c>
      <c r="M190" s="62"/>
      <c r="N190" s="62">
        <f t="shared" si="23"/>
        <v>0</v>
      </c>
      <c r="O190" s="62">
        <f t="shared" si="24"/>
        <v>0</v>
      </c>
      <c r="P190" s="24">
        <f t="shared" si="25"/>
        <v>0</v>
      </c>
      <c r="R190" s="107"/>
      <c r="S190" s="107"/>
    </row>
    <row r="191" spans="1:19" ht="15" customHeight="1" x14ac:dyDescent="0.25">
      <c r="A191" s="186"/>
      <c r="B191" s="270"/>
      <c r="C191" s="244"/>
      <c r="D191" s="242"/>
      <c r="E191" s="8">
        <v>9</v>
      </c>
      <c r="F191" s="8">
        <v>3</v>
      </c>
      <c r="G191" s="8" t="s">
        <v>52</v>
      </c>
      <c r="H191" s="53" t="str">
        <f>VLOOKUP(G191,'Descripcion de actividades'!$A$3:$B$40,2,FALSE)</f>
        <v>Revision e inspeccion de fugas en todo el sistema</v>
      </c>
      <c r="I191" s="50">
        <f>VLOOKUP(G191,'Descripcion de actividades'!$A$3:$C$40,3,FALSE)</f>
        <v>0</v>
      </c>
      <c r="J191" s="47" t="s">
        <v>10</v>
      </c>
      <c r="K191" s="48">
        <f t="shared" si="31"/>
        <v>1</v>
      </c>
      <c r="L191" s="30">
        <f t="shared" si="22"/>
        <v>9</v>
      </c>
      <c r="M191" s="62"/>
      <c r="N191" s="62">
        <f t="shared" si="23"/>
        <v>0</v>
      </c>
      <c r="O191" s="62">
        <f t="shared" si="24"/>
        <v>0</v>
      </c>
      <c r="P191" s="24">
        <f t="shared" si="25"/>
        <v>0</v>
      </c>
      <c r="R191" s="107"/>
      <c r="S191" s="107"/>
    </row>
    <row r="192" spans="1:19" ht="33.75" customHeight="1" x14ac:dyDescent="0.25">
      <c r="A192" s="186"/>
      <c r="B192" s="270"/>
      <c r="C192" s="244"/>
      <c r="D192" s="242"/>
      <c r="E192" s="8">
        <v>9</v>
      </c>
      <c r="F192" s="8">
        <v>3</v>
      </c>
      <c r="G192" s="8" t="s">
        <v>53</v>
      </c>
      <c r="H192" s="53" t="str">
        <f>VLOOKUP(G192,'Descripcion de actividades'!$A$3:$B$40,2,FALSE)</f>
        <v xml:space="preserve">Revision y analisis de ajuste e interferencias mecanicas </v>
      </c>
      <c r="I192" s="50" t="str">
        <f>VLOOKUP(G192,'Descripcion de actividades'!$A$3:$C$40,3,FALSE)</f>
        <v xml:space="preserve">Revision de anclajes, cimentaciones  y soporteria de los equipo </v>
      </c>
      <c r="J192" s="48" t="s">
        <v>10</v>
      </c>
      <c r="K192" s="48">
        <f t="shared" si="31"/>
        <v>1</v>
      </c>
      <c r="L192" s="30">
        <f t="shared" si="22"/>
        <v>9</v>
      </c>
      <c r="M192" s="62"/>
      <c r="N192" s="62">
        <f t="shared" si="23"/>
        <v>0</v>
      </c>
      <c r="O192" s="62">
        <f t="shared" si="24"/>
        <v>0</v>
      </c>
      <c r="P192" s="24">
        <f t="shared" si="25"/>
        <v>0</v>
      </c>
      <c r="R192" s="107"/>
      <c r="S192" s="107"/>
    </row>
    <row r="193" spans="1:19" ht="43.9" customHeight="1" x14ac:dyDescent="0.25">
      <c r="A193" s="186"/>
      <c r="B193" s="270"/>
      <c r="C193" s="244"/>
      <c r="D193" s="242"/>
      <c r="E193" s="8">
        <v>9</v>
      </c>
      <c r="F193" s="8">
        <v>1</v>
      </c>
      <c r="G193" s="8" t="s">
        <v>33</v>
      </c>
      <c r="H193" s="53" t="str">
        <f>VLOOKUP(G193,'Descripcion de actividades'!$A$3:$B$40,2,FALSE)</f>
        <v>Lubricacion, engrase, revision y ajuste tornilleria de los sistemas (sin desarme)</v>
      </c>
      <c r="I193" s="50">
        <f>VLOOKUP(G193,'Descripcion de actividades'!$A$3:$C$40,3,FALSE)</f>
        <v>0</v>
      </c>
      <c r="J193" s="48" t="s">
        <v>10</v>
      </c>
      <c r="K193" s="48">
        <f t="shared" si="31"/>
        <v>1</v>
      </c>
      <c r="L193" s="30">
        <f t="shared" si="22"/>
        <v>9</v>
      </c>
      <c r="M193" s="62"/>
      <c r="N193" s="62">
        <f t="shared" si="23"/>
        <v>0</v>
      </c>
      <c r="O193" s="62">
        <f t="shared" si="24"/>
        <v>0</v>
      </c>
      <c r="P193" s="24">
        <f t="shared" si="25"/>
        <v>0</v>
      </c>
      <c r="R193" s="107"/>
      <c r="S193" s="107"/>
    </row>
    <row r="194" spans="1:19" ht="43.5" customHeight="1" x14ac:dyDescent="0.25">
      <c r="A194" s="186"/>
      <c r="B194" s="270"/>
      <c r="C194" s="244"/>
      <c r="D194" s="242"/>
      <c r="E194" s="8">
        <v>9</v>
      </c>
      <c r="F194" s="8">
        <v>3</v>
      </c>
      <c r="G194" s="8" t="s">
        <v>57</v>
      </c>
      <c r="H194" s="53" t="str">
        <f>VLOOKUP(G194,'Descripcion de actividades'!$A$3:$B$40,2,FALSE)</f>
        <v>Analisis de balanceo mecanico del sistema</v>
      </c>
      <c r="I194" s="50" t="str">
        <f>VLOOKUP(G194,'Descripcion de actividades'!$A$3:$C$40,3,FALSE)</f>
        <v>Analisis de balanceo mecanico del sistema con la reglamentacion ISO 1940</v>
      </c>
      <c r="J194" s="47" t="s">
        <v>10</v>
      </c>
      <c r="K194" s="48">
        <f t="shared" si="31"/>
        <v>1</v>
      </c>
      <c r="L194" s="30">
        <f t="shared" si="22"/>
        <v>9</v>
      </c>
      <c r="M194" s="62"/>
      <c r="N194" s="62">
        <f t="shared" si="23"/>
        <v>0</v>
      </c>
      <c r="O194" s="62">
        <f t="shared" si="24"/>
        <v>0</v>
      </c>
      <c r="P194" s="24">
        <f t="shared" si="25"/>
        <v>0</v>
      </c>
      <c r="R194" s="107"/>
      <c r="S194" s="107"/>
    </row>
    <row r="195" spans="1:19" ht="69" customHeight="1" x14ac:dyDescent="0.25">
      <c r="A195" s="186"/>
      <c r="B195" s="270"/>
      <c r="C195" s="244"/>
      <c r="D195" s="242"/>
      <c r="E195" s="8">
        <v>9</v>
      </c>
      <c r="F195" s="8">
        <v>1</v>
      </c>
      <c r="G195" s="8" t="s">
        <v>37</v>
      </c>
      <c r="H195" s="53" t="str">
        <f>VLOOKUP(G195,'Descripcion de actividades'!$A$3:$B$40,2,FALSE)</f>
        <v>Analisis de aislamiento a los sistemas</v>
      </c>
      <c r="I195" s="50" t="str">
        <f>VLOOKUP(G195,'Descripcion de actividades'!$A$3:$C$40,3,FALSE)</f>
        <v>Analisis de resistencia de aislamiento con correccion de temperatura. Equipos de medicion con certificado de calibración vigente para ambos.</v>
      </c>
      <c r="J195" s="47" t="s">
        <v>10</v>
      </c>
      <c r="K195" s="48">
        <f t="shared" si="31"/>
        <v>1</v>
      </c>
      <c r="L195" s="30">
        <f t="shared" si="22"/>
        <v>9</v>
      </c>
      <c r="M195" s="62"/>
      <c r="N195" s="62">
        <f t="shared" si="23"/>
        <v>0</v>
      </c>
      <c r="O195" s="62">
        <f t="shared" si="24"/>
        <v>0</v>
      </c>
      <c r="P195" s="24">
        <f t="shared" si="25"/>
        <v>0</v>
      </c>
      <c r="R195" s="107"/>
      <c r="S195" s="107"/>
    </row>
    <row r="196" spans="1:19" ht="48.75" customHeight="1" x14ac:dyDescent="0.25">
      <c r="A196" s="186"/>
      <c r="B196" s="270"/>
      <c r="C196" s="244"/>
      <c r="D196" s="242"/>
      <c r="E196" s="8">
        <v>9</v>
      </c>
      <c r="F196" s="8">
        <v>3</v>
      </c>
      <c r="G196" s="8" t="s">
        <v>58</v>
      </c>
      <c r="H196" s="53" t="str">
        <f>VLOOKUP(G196,'Descripcion de actividades'!$A$3:$B$40,2,FALSE)</f>
        <v>Analisis de aislamiento a los sistemas</v>
      </c>
      <c r="I196" s="50" t="str">
        <f>VLOOKUP(G196,'Descripcion de actividades'!$A$3:$C$40,3,FALSE)</f>
        <v>Indice de polarizacion. Equipos de medicion con certificado de calibración vigente para ambos.</v>
      </c>
      <c r="J196" s="47" t="s">
        <v>10</v>
      </c>
      <c r="K196" s="48">
        <f t="shared" si="31"/>
        <v>1</v>
      </c>
      <c r="L196" s="30">
        <f t="shared" si="22"/>
        <v>9</v>
      </c>
      <c r="M196" s="62"/>
      <c r="N196" s="62">
        <f t="shared" si="23"/>
        <v>0</v>
      </c>
      <c r="O196" s="62">
        <f t="shared" si="24"/>
        <v>0</v>
      </c>
      <c r="P196" s="24">
        <f t="shared" si="25"/>
        <v>0</v>
      </c>
      <c r="R196" s="107"/>
      <c r="S196" s="107"/>
    </row>
    <row r="197" spans="1:19" ht="57.75" customHeight="1" x14ac:dyDescent="0.25">
      <c r="A197" s="186"/>
      <c r="B197" s="270"/>
      <c r="C197" s="244"/>
      <c r="D197" s="242"/>
      <c r="E197" s="8">
        <v>9</v>
      </c>
      <c r="F197" s="8">
        <v>3</v>
      </c>
      <c r="G197" s="8" t="s">
        <v>59</v>
      </c>
      <c r="H197" s="53" t="str">
        <f>VLOOKUP(G197,'Descripcion de actividades'!$A$3:$B$40,2,FALSE)</f>
        <v>Analisis de aislamiento a los sistemas</v>
      </c>
      <c r="I197" s="50" t="str">
        <f>VLOOKUP(G197,'Descripcion de actividades'!$A$3:$C$40,3,FALSE)</f>
        <v>Absorcion dielectrica. Equipos de medicion con certificado de calibración vigente para ambos.</v>
      </c>
      <c r="J197" s="47" t="s">
        <v>10</v>
      </c>
      <c r="K197" s="48">
        <f t="shared" si="31"/>
        <v>1</v>
      </c>
      <c r="L197" s="30">
        <f t="shared" si="22"/>
        <v>9</v>
      </c>
      <c r="M197" s="62"/>
      <c r="N197" s="62">
        <f t="shared" si="23"/>
        <v>0</v>
      </c>
      <c r="O197" s="62">
        <f t="shared" si="24"/>
        <v>0</v>
      </c>
      <c r="P197" s="24">
        <f t="shared" si="25"/>
        <v>0</v>
      </c>
      <c r="R197" s="107"/>
      <c r="S197" s="107"/>
    </row>
    <row r="198" spans="1:19" ht="134.25" customHeight="1" x14ac:dyDescent="0.25">
      <c r="A198" s="186"/>
      <c r="B198" s="270"/>
      <c r="C198" s="244"/>
      <c r="D198" s="242"/>
      <c r="E198" s="8">
        <v>9</v>
      </c>
      <c r="F198" s="8">
        <v>3</v>
      </c>
      <c r="G198" s="8" t="s">
        <v>34</v>
      </c>
      <c r="H198" s="53" t="str">
        <f>VLOOKUP(G198,'Descripcion de actividades'!$A$3:$B$40,2,FALSE)</f>
        <v xml:space="preserve">Informe de analisis de los equipo </v>
      </c>
      <c r="I198" s="50" t="str">
        <f>VLOOKUP(G198,'Descripcion de actividades'!$A$3:$C$40,3,FALSE)</f>
        <v xml:space="preserve">Informe estado o condición del equipo según los parametros descritos en el MANUAL DE OPTIMIZACIÓN DE SISTEMAS DE BOMBEO, eficicia de energetica industrial en colombia, del ministerio de minas y energia </v>
      </c>
      <c r="J198" s="47" t="s">
        <v>10</v>
      </c>
      <c r="K198" s="48">
        <f t="shared" si="31"/>
        <v>1</v>
      </c>
      <c r="L198" s="30">
        <f t="shared" si="22"/>
        <v>9</v>
      </c>
      <c r="M198" s="62"/>
      <c r="N198" s="62">
        <f t="shared" si="23"/>
        <v>0</v>
      </c>
      <c r="O198" s="62">
        <f t="shared" si="24"/>
        <v>0</v>
      </c>
      <c r="P198" s="24">
        <f t="shared" si="25"/>
        <v>0</v>
      </c>
      <c r="R198" s="107"/>
      <c r="S198" s="107"/>
    </row>
    <row r="199" spans="1:19" x14ac:dyDescent="0.25">
      <c r="A199" s="186"/>
      <c r="B199" s="270"/>
      <c r="C199" s="236" t="s">
        <v>75</v>
      </c>
      <c r="D199" s="238" t="s">
        <v>76</v>
      </c>
      <c r="E199" s="8">
        <v>4</v>
      </c>
      <c r="F199" s="8">
        <v>1</v>
      </c>
      <c r="G199" s="8" t="s">
        <v>25</v>
      </c>
      <c r="H199" s="95" t="str">
        <f>VLOOKUP(G199,'Descripcion de actividades'!$A$3:$B$40,2,FALSE)</f>
        <v>Limpieza e inspeccion de los sistemas</v>
      </c>
      <c r="I199" s="99">
        <f>VLOOKUP(G199,'Descripcion de actividades'!$A$3:$C$40,3,FALSE)</f>
        <v>0</v>
      </c>
      <c r="J199" s="96" t="s">
        <v>5</v>
      </c>
      <c r="K199" s="96">
        <f t="shared" ref="K199:K205" si="32">VLOOKUP(J199,$H$5:$I$12,2,FALSE)</f>
        <v>9</v>
      </c>
      <c r="L199" s="100">
        <f t="shared" si="22"/>
        <v>36</v>
      </c>
      <c r="M199" s="108"/>
      <c r="N199" s="108">
        <f t="shared" si="23"/>
        <v>0</v>
      </c>
      <c r="O199" s="62">
        <f t="shared" si="24"/>
        <v>0</v>
      </c>
      <c r="P199" s="24">
        <f t="shared" si="25"/>
        <v>0</v>
      </c>
      <c r="R199" s="107"/>
      <c r="S199" s="107"/>
    </row>
    <row r="200" spans="1:19" ht="87" customHeight="1" x14ac:dyDescent="0.25">
      <c r="A200" s="186"/>
      <c r="B200" s="270"/>
      <c r="C200" s="208"/>
      <c r="D200" s="210"/>
      <c r="E200" s="8">
        <v>4</v>
      </c>
      <c r="F200" s="8">
        <v>2</v>
      </c>
      <c r="G200" s="8" t="s">
        <v>27</v>
      </c>
      <c r="H200" s="53" t="str">
        <f>VLOOKUP(G200,'Descripcion de actividades'!$A$3:$B$40,2,FALSE)</f>
        <v>Inspeccion de red de tierra en los sistemas</v>
      </c>
      <c r="I200" s="50" t="str">
        <f>VLOOKUP(G200,'Descripcion de actividades'!$A$3:$C$40,3,FALSE)</f>
        <v>Pruebas de continuidad en la red de tierra física. Equipos de medicion con certificado de calibración vigente para ambos. para ambos.</v>
      </c>
      <c r="J200" s="48" t="s">
        <v>10</v>
      </c>
      <c r="K200" s="48">
        <f t="shared" si="32"/>
        <v>1</v>
      </c>
      <c r="L200" s="30">
        <f t="shared" si="22"/>
        <v>4</v>
      </c>
      <c r="M200" s="62"/>
      <c r="N200" s="62">
        <f t="shared" si="23"/>
        <v>0</v>
      </c>
      <c r="O200" s="62">
        <f t="shared" si="24"/>
        <v>0</v>
      </c>
      <c r="P200" s="24">
        <f t="shared" si="25"/>
        <v>0</v>
      </c>
      <c r="R200" s="107"/>
      <c r="S200" s="107"/>
    </row>
    <row r="201" spans="1:19" ht="75" x14ac:dyDescent="0.25">
      <c r="A201" s="186"/>
      <c r="B201" s="270"/>
      <c r="C201" s="208"/>
      <c r="D201" s="210"/>
      <c r="E201" s="8">
        <v>4</v>
      </c>
      <c r="F201" s="8">
        <v>3</v>
      </c>
      <c r="G201" s="8" t="s">
        <v>30</v>
      </c>
      <c r="H201" s="53" t="str">
        <f>VLOOKUP(G201,'Descripcion de actividades'!$A$3:$B$40,2,FALSE)</f>
        <v>Monitoreo de los parametros electricos.</v>
      </c>
      <c r="I201" s="50" t="str">
        <f>VLOOKUP(G201,'Descripcion de actividades'!$A$3:$C$40,3,FALSE)</f>
        <v>Calidad de la energía: Voltaje, corriente, potencia activa, potencia reactiva, armonicos. Equipos de medicion con certificado de calibración vigente para ambos.</v>
      </c>
      <c r="J201" s="47" t="s">
        <v>9</v>
      </c>
      <c r="K201" s="48">
        <f t="shared" si="32"/>
        <v>1</v>
      </c>
      <c r="L201" s="30">
        <f t="shared" si="22"/>
        <v>4</v>
      </c>
      <c r="M201" s="62"/>
      <c r="N201" s="62">
        <f t="shared" si="23"/>
        <v>0</v>
      </c>
      <c r="O201" s="62">
        <f t="shared" si="24"/>
        <v>0</v>
      </c>
      <c r="P201" s="24">
        <f t="shared" si="25"/>
        <v>0</v>
      </c>
      <c r="R201" s="107"/>
      <c r="S201" s="107"/>
    </row>
    <row r="202" spans="1:19" x14ac:dyDescent="0.25">
      <c r="A202" s="186"/>
      <c r="B202" s="270"/>
      <c r="C202" s="208"/>
      <c r="D202" s="210"/>
      <c r="E202" s="8">
        <v>4</v>
      </c>
      <c r="F202" s="8">
        <v>3</v>
      </c>
      <c r="G202" s="8" t="s">
        <v>52</v>
      </c>
      <c r="H202" s="53" t="str">
        <f>VLOOKUP(G202,'Descripcion de actividades'!$A$3:$B$40,2,FALSE)</f>
        <v>Revision e inspeccion de fugas en todo el sistema</v>
      </c>
      <c r="I202" s="50">
        <f>VLOOKUP(G202,'Descripcion de actividades'!$A$3:$C$40,3,FALSE)</f>
        <v>0</v>
      </c>
      <c r="J202" s="47" t="s">
        <v>10</v>
      </c>
      <c r="K202" s="48">
        <f t="shared" si="32"/>
        <v>1</v>
      </c>
      <c r="L202" s="30">
        <f t="shared" si="22"/>
        <v>4</v>
      </c>
      <c r="M202" s="62"/>
      <c r="N202" s="62">
        <f t="shared" si="23"/>
        <v>0</v>
      </c>
      <c r="O202" s="62">
        <f t="shared" si="24"/>
        <v>0</v>
      </c>
      <c r="P202" s="24">
        <f t="shared" si="25"/>
        <v>0</v>
      </c>
      <c r="R202" s="107"/>
      <c r="S202" s="107"/>
    </row>
    <row r="203" spans="1:19" ht="37.5" customHeight="1" x14ac:dyDescent="0.25">
      <c r="A203" s="186"/>
      <c r="B203" s="270"/>
      <c r="C203" s="208"/>
      <c r="D203" s="210"/>
      <c r="E203" s="8">
        <v>4</v>
      </c>
      <c r="F203" s="8">
        <v>3</v>
      </c>
      <c r="G203" s="8" t="s">
        <v>53</v>
      </c>
      <c r="H203" s="53" t="str">
        <f>VLOOKUP(G203,'Descripcion de actividades'!$A$3:$B$40,2,FALSE)</f>
        <v xml:space="preserve">Revision y analisis de ajuste e interferencias mecanicas </v>
      </c>
      <c r="I203" s="50" t="str">
        <f>VLOOKUP(G203,'Descripcion de actividades'!$A$3:$C$40,3,FALSE)</f>
        <v xml:space="preserve">Revision de anclajes, cimentaciones  y soporteria de los equipo </v>
      </c>
      <c r="J203" s="48" t="s">
        <v>10</v>
      </c>
      <c r="K203" s="48">
        <f t="shared" si="32"/>
        <v>1</v>
      </c>
      <c r="L203" s="30">
        <f t="shared" si="22"/>
        <v>4</v>
      </c>
      <c r="M203" s="62"/>
      <c r="N203" s="62">
        <f t="shared" si="23"/>
        <v>0</v>
      </c>
      <c r="O203" s="62">
        <f t="shared" si="24"/>
        <v>0</v>
      </c>
      <c r="P203" s="24">
        <f t="shared" si="25"/>
        <v>0</v>
      </c>
      <c r="R203" s="107"/>
      <c r="S203" s="107"/>
    </row>
    <row r="204" spans="1:19" ht="30" x14ac:dyDescent="0.25">
      <c r="A204" s="186"/>
      <c r="B204" s="270"/>
      <c r="C204" s="208"/>
      <c r="D204" s="210"/>
      <c r="E204" s="8">
        <v>4</v>
      </c>
      <c r="F204" s="8">
        <v>1</v>
      </c>
      <c r="G204" s="8" t="s">
        <v>33</v>
      </c>
      <c r="H204" s="53" t="str">
        <f>VLOOKUP(G204,'Descripcion de actividades'!$A$3:$B$40,2,FALSE)</f>
        <v>Lubricacion, engrase, revision y ajuste tornilleria de los sistemas (sin desarme)</v>
      </c>
      <c r="I204" s="50">
        <f>VLOOKUP(G204,'Descripcion de actividades'!$A$3:$C$40,3,FALSE)</f>
        <v>0</v>
      </c>
      <c r="J204" s="48" t="s">
        <v>10</v>
      </c>
      <c r="K204" s="48">
        <f t="shared" si="32"/>
        <v>1</v>
      </c>
      <c r="L204" s="30">
        <f t="shared" si="22"/>
        <v>4</v>
      </c>
      <c r="M204" s="62"/>
      <c r="N204" s="62">
        <f t="shared" si="23"/>
        <v>0</v>
      </c>
      <c r="O204" s="62">
        <f t="shared" si="24"/>
        <v>0</v>
      </c>
      <c r="P204" s="24">
        <f t="shared" si="25"/>
        <v>0</v>
      </c>
      <c r="R204" s="107"/>
      <c r="S204" s="107"/>
    </row>
    <row r="205" spans="1:19" ht="52.5" customHeight="1" x14ac:dyDescent="0.25">
      <c r="A205" s="186"/>
      <c r="B205" s="270"/>
      <c r="C205" s="208"/>
      <c r="D205" s="210"/>
      <c r="E205" s="8">
        <v>4</v>
      </c>
      <c r="F205" s="8">
        <v>3</v>
      </c>
      <c r="G205" s="8" t="s">
        <v>57</v>
      </c>
      <c r="H205" s="53" t="str">
        <f>VLOOKUP(G205,'Descripcion de actividades'!$A$3:$B$40,2,FALSE)</f>
        <v>Analisis de balanceo mecanico del sistema</v>
      </c>
      <c r="I205" s="50" t="str">
        <f>VLOOKUP(G205,'Descripcion de actividades'!$A$3:$C$40,3,FALSE)</f>
        <v>Analisis de balanceo mecanico del sistema con la reglamentacion ISO 1940</v>
      </c>
      <c r="J205" s="47" t="s">
        <v>10</v>
      </c>
      <c r="K205" s="48">
        <f t="shared" si="32"/>
        <v>1</v>
      </c>
      <c r="L205" s="30">
        <f t="shared" si="22"/>
        <v>4</v>
      </c>
      <c r="M205" s="62"/>
      <c r="N205" s="62">
        <f t="shared" si="23"/>
        <v>0</v>
      </c>
      <c r="O205" s="62">
        <f t="shared" si="24"/>
        <v>0</v>
      </c>
      <c r="P205" s="24">
        <f t="shared" si="25"/>
        <v>0</v>
      </c>
      <c r="R205" s="107"/>
      <c r="S205" s="107"/>
    </row>
    <row r="206" spans="1:19" ht="83.25" customHeight="1" x14ac:dyDescent="0.25">
      <c r="A206" s="186"/>
      <c r="B206" s="270"/>
      <c r="C206" s="208"/>
      <c r="D206" s="210"/>
      <c r="E206" s="8">
        <v>4</v>
      </c>
      <c r="F206" s="8">
        <v>1</v>
      </c>
      <c r="G206" s="8" t="s">
        <v>37</v>
      </c>
      <c r="H206" s="53" t="str">
        <f>VLOOKUP(G206,'Descripcion de actividades'!$A$3:$B$40,2,FALSE)</f>
        <v>Analisis de aislamiento a los sistemas</v>
      </c>
      <c r="I206" s="50" t="str">
        <f>VLOOKUP(G206,'Descripcion de actividades'!$A$3:$C$40,3,FALSE)</f>
        <v>Analisis de resistencia de aislamiento con correccion de temperatura. Equipos de medicion con certificado de calibración vigente para ambos.</v>
      </c>
      <c r="J206" s="47" t="s">
        <v>10</v>
      </c>
      <c r="K206" s="48">
        <f t="shared" ref="K206:K208" si="33">VLOOKUP(J206,$H$5:$I$12,2,FALSE)</f>
        <v>1</v>
      </c>
      <c r="L206" s="30">
        <f t="shared" si="22"/>
        <v>4</v>
      </c>
      <c r="M206" s="62"/>
      <c r="N206" s="62">
        <f t="shared" si="23"/>
        <v>0</v>
      </c>
      <c r="O206" s="62">
        <f t="shared" si="24"/>
        <v>0</v>
      </c>
      <c r="P206" s="24">
        <f t="shared" si="25"/>
        <v>0</v>
      </c>
      <c r="R206" s="107"/>
      <c r="S206" s="107"/>
    </row>
    <row r="207" spans="1:19" ht="45" x14ac:dyDescent="0.25">
      <c r="A207" s="186"/>
      <c r="B207" s="270"/>
      <c r="C207" s="208"/>
      <c r="D207" s="210"/>
      <c r="E207" s="8">
        <v>4</v>
      </c>
      <c r="F207" s="8">
        <v>3</v>
      </c>
      <c r="G207" s="8" t="s">
        <v>58</v>
      </c>
      <c r="H207" s="53" t="str">
        <f>VLOOKUP(G207,'Descripcion de actividades'!$A$3:$B$40,2,FALSE)</f>
        <v>Analisis de aislamiento a los sistemas</v>
      </c>
      <c r="I207" s="50" t="str">
        <f>VLOOKUP(G207,'Descripcion de actividades'!$A$3:$C$40,3,FALSE)</f>
        <v>Indice de polarizacion. Equipos de medicion con certificado de calibración vigente para ambos.</v>
      </c>
      <c r="J207" s="47" t="s">
        <v>10</v>
      </c>
      <c r="K207" s="48">
        <f t="shared" si="33"/>
        <v>1</v>
      </c>
      <c r="L207" s="30">
        <f t="shared" si="22"/>
        <v>4</v>
      </c>
      <c r="M207" s="62"/>
      <c r="N207" s="62">
        <f t="shared" si="23"/>
        <v>0</v>
      </c>
      <c r="O207" s="62">
        <f t="shared" si="24"/>
        <v>0</v>
      </c>
      <c r="P207" s="24">
        <f t="shared" si="25"/>
        <v>0</v>
      </c>
      <c r="R207" s="107"/>
      <c r="S207" s="107"/>
    </row>
    <row r="208" spans="1:19" ht="45" x14ac:dyDescent="0.25">
      <c r="A208" s="186"/>
      <c r="B208" s="270"/>
      <c r="C208" s="208"/>
      <c r="D208" s="210"/>
      <c r="E208" s="8">
        <v>4</v>
      </c>
      <c r="F208" s="8">
        <v>3</v>
      </c>
      <c r="G208" s="8" t="s">
        <v>59</v>
      </c>
      <c r="H208" s="53" t="str">
        <f>VLOOKUP(G208,'Descripcion de actividades'!$A$3:$B$40,2,FALSE)</f>
        <v>Analisis de aislamiento a los sistemas</v>
      </c>
      <c r="I208" s="50" t="str">
        <f>VLOOKUP(G208,'Descripcion de actividades'!$A$3:$C$40,3,FALSE)</f>
        <v>Absorcion dielectrica. Equipos de medicion con certificado de calibración vigente para ambos.</v>
      </c>
      <c r="J208" s="47" t="s">
        <v>10</v>
      </c>
      <c r="K208" s="48">
        <f t="shared" si="33"/>
        <v>1</v>
      </c>
      <c r="L208" s="30">
        <f t="shared" si="22"/>
        <v>4</v>
      </c>
      <c r="M208" s="62"/>
      <c r="N208" s="62">
        <f t="shared" si="23"/>
        <v>0</v>
      </c>
      <c r="O208" s="62">
        <f t="shared" si="24"/>
        <v>0</v>
      </c>
      <c r="P208" s="24">
        <f t="shared" si="25"/>
        <v>0</v>
      </c>
      <c r="R208" s="107"/>
      <c r="S208" s="107"/>
    </row>
    <row r="209" spans="1:19" ht="116.25" customHeight="1" x14ac:dyDescent="0.25">
      <c r="A209" s="186"/>
      <c r="B209" s="270"/>
      <c r="C209" s="208"/>
      <c r="D209" s="210"/>
      <c r="E209" s="8">
        <v>4</v>
      </c>
      <c r="F209" s="8">
        <v>3</v>
      </c>
      <c r="G209" s="8" t="s">
        <v>34</v>
      </c>
      <c r="H209" s="53" t="str">
        <f>VLOOKUP(G209,'Descripcion de actividades'!$A$3:$B$40,2,FALSE)</f>
        <v xml:space="preserve">Informe de analisis de los equipo </v>
      </c>
      <c r="I209" s="50" t="str">
        <f>VLOOKUP(G209,'Descripcion de actividades'!$A$3:$C$40,3,FALSE)</f>
        <v xml:space="preserve">Informe estado o condición del equipo según los parametros descritos en el MANUAL DE OPTIMIZACIÓN DE SISTEMAS DE BOMBEO, eficicia de energetica industrial en colombia, del ministerio de minas y energia </v>
      </c>
      <c r="J209" s="47" t="s">
        <v>10</v>
      </c>
      <c r="K209" s="48">
        <f t="shared" ref="K209" si="34">VLOOKUP(J209,$H$5:$I$12,2,FALSE)</f>
        <v>1</v>
      </c>
      <c r="L209" s="30">
        <f t="shared" ref="L209:L259" si="35">IF($C$13&lt;=1,IF(F209=1,E209*K209,IF(F209=2,E209*K209,IF(F209=3,0,"Revisar 2"))),E209*K209)</f>
        <v>4</v>
      </c>
      <c r="M209" s="62"/>
      <c r="N209" s="62">
        <f t="shared" ref="N209:N259" si="36">M209*L209</f>
        <v>0</v>
      </c>
      <c r="O209" s="62">
        <f t="shared" ref="O209:O259" si="37">ROUND(N209*0.19,0)</f>
        <v>0</v>
      </c>
      <c r="P209" s="24">
        <f t="shared" ref="P209:P259" si="38">N209+O209</f>
        <v>0</v>
      </c>
      <c r="R209" s="107"/>
      <c r="S209" s="107"/>
    </row>
    <row r="210" spans="1:19" ht="15" customHeight="1" x14ac:dyDescent="0.25">
      <c r="A210" s="186"/>
      <c r="B210" s="270"/>
      <c r="C210" s="236" t="s">
        <v>77</v>
      </c>
      <c r="D210" s="238" t="s">
        <v>78</v>
      </c>
      <c r="E210" s="8">
        <v>6</v>
      </c>
      <c r="F210" s="8">
        <v>1</v>
      </c>
      <c r="G210" s="8" t="s">
        <v>25</v>
      </c>
      <c r="H210" s="95" t="str">
        <f>VLOOKUP(G210,'Descripcion de actividades'!$A$3:$B$40,2,FALSE)</f>
        <v>Limpieza e inspeccion de los sistemas</v>
      </c>
      <c r="I210" s="99">
        <f>VLOOKUP(G210,'Descripcion de actividades'!$A$3:$C$40,3,FALSE)</f>
        <v>0</v>
      </c>
      <c r="J210" s="96" t="s">
        <v>5</v>
      </c>
      <c r="K210" s="96">
        <f t="shared" ref="K210:K220" si="39">VLOOKUP(J210,$H$5:$I$12,2,FALSE)</f>
        <v>9</v>
      </c>
      <c r="L210" s="100">
        <f t="shared" si="35"/>
        <v>54</v>
      </c>
      <c r="M210" s="108"/>
      <c r="N210" s="108">
        <f t="shared" si="36"/>
        <v>0</v>
      </c>
      <c r="O210" s="62">
        <f t="shared" si="37"/>
        <v>0</v>
      </c>
      <c r="P210" s="24">
        <f t="shared" si="38"/>
        <v>0</v>
      </c>
      <c r="R210" s="107"/>
      <c r="S210" s="107"/>
    </row>
    <row r="211" spans="1:19" ht="75.75" customHeight="1" x14ac:dyDescent="0.25">
      <c r="A211" s="186"/>
      <c r="B211" s="270"/>
      <c r="C211" s="208"/>
      <c r="D211" s="210"/>
      <c r="E211" s="8">
        <v>6</v>
      </c>
      <c r="F211" s="8">
        <v>2</v>
      </c>
      <c r="G211" s="8" t="s">
        <v>27</v>
      </c>
      <c r="H211" s="53" t="str">
        <f>VLOOKUP(G211,'Descripcion de actividades'!$A$3:$B$40,2,FALSE)</f>
        <v>Inspeccion de red de tierra en los sistemas</v>
      </c>
      <c r="I211" s="50" t="str">
        <f>VLOOKUP(G211,'Descripcion de actividades'!$A$3:$C$40,3,FALSE)</f>
        <v>Pruebas de continuidad en la red de tierra física. Equipos de medicion con certificado de calibración vigente para ambos. para ambos.</v>
      </c>
      <c r="J211" s="48" t="s">
        <v>10</v>
      </c>
      <c r="K211" s="48">
        <f t="shared" si="39"/>
        <v>1</v>
      </c>
      <c r="L211" s="30">
        <f t="shared" si="35"/>
        <v>6</v>
      </c>
      <c r="M211" s="62"/>
      <c r="N211" s="62">
        <f t="shared" si="36"/>
        <v>0</v>
      </c>
      <c r="O211" s="62">
        <f t="shared" si="37"/>
        <v>0</v>
      </c>
      <c r="P211" s="24">
        <f t="shared" si="38"/>
        <v>0</v>
      </c>
      <c r="R211" s="107"/>
      <c r="S211" s="107"/>
    </row>
    <row r="212" spans="1:19" ht="81.75" customHeight="1" x14ac:dyDescent="0.25">
      <c r="A212" s="186"/>
      <c r="B212" s="270"/>
      <c r="C212" s="208"/>
      <c r="D212" s="210"/>
      <c r="E212" s="8">
        <v>6</v>
      </c>
      <c r="F212" s="8">
        <v>3</v>
      </c>
      <c r="G212" s="8" t="s">
        <v>30</v>
      </c>
      <c r="H212" s="53" t="str">
        <f>VLOOKUP(G212,'Descripcion de actividades'!$A$3:$B$40,2,FALSE)</f>
        <v>Monitoreo de los parametros electricos.</v>
      </c>
      <c r="I212" s="50" t="str">
        <f>VLOOKUP(G212,'Descripcion de actividades'!$A$3:$C$40,3,FALSE)</f>
        <v>Calidad de la energía: Voltaje, corriente, potencia activa, potencia reactiva, armonicos. Equipos de medicion con certificado de calibración vigente para ambos.</v>
      </c>
      <c r="J212" s="47" t="s">
        <v>9</v>
      </c>
      <c r="K212" s="48">
        <f t="shared" si="39"/>
        <v>1</v>
      </c>
      <c r="L212" s="30">
        <f t="shared" si="35"/>
        <v>6</v>
      </c>
      <c r="M212" s="62"/>
      <c r="N212" s="62">
        <f t="shared" si="36"/>
        <v>0</v>
      </c>
      <c r="O212" s="62">
        <f t="shared" si="37"/>
        <v>0</v>
      </c>
      <c r="P212" s="24">
        <f t="shared" si="38"/>
        <v>0</v>
      </c>
      <c r="R212" s="107"/>
      <c r="S212" s="107"/>
    </row>
    <row r="213" spans="1:19" ht="15" customHeight="1" x14ac:dyDescent="0.25">
      <c r="A213" s="186"/>
      <c r="B213" s="270"/>
      <c r="C213" s="208"/>
      <c r="D213" s="210"/>
      <c r="E213" s="8">
        <v>6</v>
      </c>
      <c r="F213" s="8">
        <v>3</v>
      </c>
      <c r="G213" s="8" t="s">
        <v>52</v>
      </c>
      <c r="H213" s="53" t="str">
        <f>VLOOKUP(G213,'Descripcion de actividades'!$A$3:$B$40,2,FALSE)</f>
        <v>Revision e inspeccion de fugas en todo el sistema</v>
      </c>
      <c r="I213" s="50">
        <f>VLOOKUP(G213,'Descripcion de actividades'!$A$3:$C$40,3,FALSE)</f>
        <v>0</v>
      </c>
      <c r="J213" s="47" t="s">
        <v>10</v>
      </c>
      <c r="K213" s="48">
        <f t="shared" si="39"/>
        <v>1</v>
      </c>
      <c r="L213" s="30">
        <f t="shared" si="35"/>
        <v>6</v>
      </c>
      <c r="M213" s="62"/>
      <c r="N213" s="62">
        <f t="shared" si="36"/>
        <v>0</v>
      </c>
      <c r="O213" s="62">
        <f t="shared" si="37"/>
        <v>0</v>
      </c>
      <c r="P213" s="24">
        <f t="shared" si="38"/>
        <v>0</v>
      </c>
      <c r="R213" s="107"/>
      <c r="S213" s="107"/>
    </row>
    <row r="214" spans="1:19" ht="67.5" customHeight="1" x14ac:dyDescent="0.25">
      <c r="A214" s="186"/>
      <c r="B214" s="270"/>
      <c r="C214" s="208"/>
      <c r="D214" s="210"/>
      <c r="E214" s="8">
        <v>6</v>
      </c>
      <c r="F214" s="8">
        <v>3</v>
      </c>
      <c r="G214" s="8" t="s">
        <v>53</v>
      </c>
      <c r="H214" s="53" t="str">
        <f>VLOOKUP(G214,'Descripcion de actividades'!$A$3:$B$40,2,FALSE)</f>
        <v xml:space="preserve">Revision y analisis de ajuste e interferencias mecanicas </v>
      </c>
      <c r="I214" s="50" t="str">
        <f>VLOOKUP(G214,'Descripcion de actividades'!$A$3:$C$40,3,FALSE)</f>
        <v xml:space="preserve">Revision de anclajes, cimentaciones  y soporteria de los equipo </v>
      </c>
      <c r="J214" s="48" t="s">
        <v>10</v>
      </c>
      <c r="K214" s="48">
        <f t="shared" ref="K214:K215" si="40">VLOOKUP(J214,$H$5:$I$12,2,FALSE)</f>
        <v>1</v>
      </c>
      <c r="L214" s="30">
        <f t="shared" si="35"/>
        <v>6</v>
      </c>
      <c r="M214" s="62"/>
      <c r="N214" s="62">
        <f t="shared" si="36"/>
        <v>0</v>
      </c>
      <c r="O214" s="62">
        <f t="shared" si="37"/>
        <v>0</v>
      </c>
      <c r="P214" s="24">
        <f t="shared" si="38"/>
        <v>0</v>
      </c>
      <c r="R214" s="107"/>
      <c r="S214" s="107"/>
    </row>
    <row r="215" spans="1:19" ht="30" x14ac:dyDescent="0.25">
      <c r="A215" s="186"/>
      <c r="B215" s="270"/>
      <c r="C215" s="208"/>
      <c r="D215" s="210"/>
      <c r="E215" s="8">
        <v>6</v>
      </c>
      <c r="F215" s="8">
        <v>1</v>
      </c>
      <c r="G215" s="8" t="s">
        <v>33</v>
      </c>
      <c r="H215" s="53" t="str">
        <f>VLOOKUP(G215,'Descripcion de actividades'!$A$3:$B$40,2,FALSE)</f>
        <v>Lubricacion, engrase, revision y ajuste tornilleria de los sistemas (sin desarme)</v>
      </c>
      <c r="I215" s="50">
        <f>VLOOKUP(G215,'Descripcion de actividades'!$A$3:$C$40,3,FALSE)</f>
        <v>0</v>
      </c>
      <c r="J215" s="48" t="s">
        <v>10</v>
      </c>
      <c r="K215" s="48">
        <f t="shared" si="40"/>
        <v>1</v>
      </c>
      <c r="L215" s="30">
        <f t="shared" si="35"/>
        <v>6</v>
      </c>
      <c r="M215" s="62"/>
      <c r="N215" s="62">
        <f t="shared" si="36"/>
        <v>0</v>
      </c>
      <c r="O215" s="62">
        <f t="shared" si="37"/>
        <v>0</v>
      </c>
      <c r="P215" s="24">
        <f t="shared" si="38"/>
        <v>0</v>
      </c>
      <c r="R215" s="107"/>
      <c r="S215" s="107"/>
    </row>
    <row r="216" spans="1:19" ht="66.75" customHeight="1" x14ac:dyDescent="0.25">
      <c r="A216" s="186"/>
      <c r="B216" s="270"/>
      <c r="C216" s="208"/>
      <c r="D216" s="210"/>
      <c r="E216" s="8">
        <v>6</v>
      </c>
      <c r="F216" s="8">
        <v>3</v>
      </c>
      <c r="G216" s="8" t="s">
        <v>57</v>
      </c>
      <c r="H216" s="53" t="str">
        <f>VLOOKUP(G216,'Descripcion de actividades'!$A$3:$B$40,2,FALSE)</f>
        <v>Analisis de balanceo mecanico del sistema</v>
      </c>
      <c r="I216" s="50" t="str">
        <f>VLOOKUP(G216,'Descripcion de actividades'!$A$3:$C$40,3,FALSE)</f>
        <v>Analisis de balanceo mecanico del sistema con la reglamentacion ISO 1940</v>
      </c>
      <c r="J216" s="47" t="s">
        <v>10</v>
      </c>
      <c r="K216" s="48">
        <f t="shared" si="39"/>
        <v>1</v>
      </c>
      <c r="L216" s="30">
        <f t="shared" si="35"/>
        <v>6</v>
      </c>
      <c r="M216" s="62"/>
      <c r="N216" s="62">
        <f t="shared" si="36"/>
        <v>0</v>
      </c>
      <c r="O216" s="62">
        <f t="shared" si="37"/>
        <v>0</v>
      </c>
      <c r="P216" s="24">
        <f t="shared" si="38"/>
        <v>0</v>
      </c>
      <c r="R216" s="107"/>
      <c r="S216" s="107"/>
    </row>
    <row r="217" spans="1:19" ht="79.5" customHeight="1" x14ac:dyDescent="0.25">
      <c r="A217" s="186"/>
      <c r="B217" s="270"/>
      <c r="C217" s="208"/>
      <c r="D217" s="210"/>
      <c r="E217" s="8">
        <v>6</v>
      </c>
      <c r="F217" s="8">
        <v>1</v>
      </c>
      <c r="G217" s="8" t="s">
        <v>37</v>
      </c>
      <c r="H217" s="53" t="str">
        <f>VLOOKUP(G217,'Descripcion de actividades'!$A$3:$B$40,2,FALSE)</f>
        <v>Analisis de aislamiento a los sistemas</v>
      </c>
      <c r="I217" s="50" t="str">
        <f>VLOOKUP(G217,'Descripcion de actividades'!$A$3:$C$40,3,FALSE)</f>
        <v>Analisis de resistencia de aislamiento con correccion de temperatura. Equipos de medicion con certificado de calibración vigente para ambos.</v>
      </c>
      <c r="J217" s="47" t="s">
        <v>10</v>
      </c>
      <c r="K217" s="48">
        <f t="shared" si="39"/>
        <v>1</v>
      </c>
      <c r="L217" s="30">
        <f t="shared" si="35"/>
        <v>6</v>
      </c>
      <c r="M217" s="62"/>
      <c r="N217" s="62">
        <f t="shared" si="36"/>
        <v>0</v>
      </c>
      <c r="O217" s="62">
        <f t="shared" si="37"/>
        <v>0</v>
      </c>
      <c r="P217" s="24">
        <f t="shared" si="38"/>
        <v>0</v>
      </c>
      <c r="R217" s="107"/>
      <c r="S217" s="107"/>
    </row>
    <row r="218" spans="1:19" ht="66" customHeight="1" x14ac:dyDescent="0.25">
      <c r="A218" s="186"/>
      <c r="B218" s="270"/>
      <c r="C218" s="208"/>
      <c r="D218" s="210"/>
      <c r="E218" s="8">
        <v>6</v>
      </c>
      <c r="F218" s="8">
        <v>3</v>
      </c>
      <c r="G218" s="8" t="s">
        <v>58</v>
      </c>
      <c r="H218" s="53" t="str">
        <f>VLOOKUP(G218,'Descripcion de actividades'!$A$3:$B$40,2,FALSE)</f>
        <v>Analisis de aislamiento a los sistemas</v>
      </c>
      <c r="I218" s="50" t="str">
        <f>VLOOKUP(G218,'Descripcion de actividades'!$A$3:$C$40,3,FALSE)</f>
        <v>Indice de polarizacion. Equipos de medicion con certificado de calibración vigente para ambos.</v>
      </c>
      <c r="J218" s="47" t="s">
        <v>10</v>
      </c>
      <c r="K218" s="48">
        <f t="shared" si="39"/>
        <v>1</v>
      </c>
      <c r="L218" s="30">
        <f t="shared" si="35"/>
        <v>6</v>
      </c>
      <c r="M218" s="62"/>
      <c r="N218" s="62">
        <f t="shared" si="36"/>
        <v>0</v>
      </c>
      <c r="O218" s="62">
        <f t="shared" si="37"/>
        <v>0</v>
      </c>
      <c r="P218" s="24">
        <f t="shared" si="38"/>
        <v>0</v>
      </c>
      <c r="R218" s="107"/>
      <c r="S218" s="107"/>
    </row>
    <row r="219" spans="1:19" ht="60.75" customHeight="1" x14ac:dyDescent="0.25">
      <c r="A219" s="186"/>
      <c r="B219" s="270"/>
      <c r="C219" s="208"/>
      <c r="D219" s="210"/>
      <c r="E219" s="8">
        <v>6</v>
      </c>
      <c r="F219" s="8">
        <v>3</v>
      </c>
      <c r="G219" s="8" t="s">
        <v>59</v>
      </c>
      <c r="H219" s="53" t="str">
        <f>VLOOKUP(G219,'Descripcion de actividades'!$A$3:$B$40,2,FALSE)</f>
        <v>Analisis de aislamiento a los sistemas</v>
      </c>
      <c r="I219" s="50" t="str">
        <f>VLOOKUP(G219,'Descripcion de actividades'!$A$3:$C$40,3,FALSE)</f>
        <v>Absorcion dielectrica. Equipos de medicion con certificado de calibración vigente para ambos.</v>
      </c>
      <c r="J219" s="47" t="s">
        <v>10</v>
      </c>
      <c r="K219" s="48">
        <f t="shared" si="39"/>
        <v>1</v>
      </c>
      <c r="L219" s="30">
        <f t="shared" si="35"/>
        <v>6</v>
      </c>
      <c r="M219" s="62"/>
      <c r="N219" s="62">
        <f t="shared" si="36"/>
        <v>0</v>
      </c>
      <c r="O219" s="62">
        <f t="shared" si="37"/>
        <v>0</v>
      </c>
      <c r="P219" s="24">
        <f t="shared" si="38"/>
        <v>0</v>
      </c>
      <c r="R219" s="107"/>
      <c r="S219" s="107"/>
    </row>
    <row r="220" spans="1:19" ht="123" customHeight="1" thickBot="1" x14ac:dyDescent="0.3">
      <c r="A220" s="186"/>
      <c r="B220" s="270"/>
      <c r="C220" s="208"/>
      <c r="D220" s="210"/>
      <c r="E220" s="8">
        <v>6</v>
      </c>
      <c r="F220" s="8">
        <v>3</v>
      </c>
      <c r="G220" s="8" t="s">
        <v>34</v>
      </c>
      <c r="H220" s="53" t="str">
        <f>VLOOKUP(G220,'Descripcion de actividades'!$A$3:$B$40,2,FALSE)</f>
        <v xml:space="preserve">Informe de analisis de los equipo </v>
      </c>
      <c r="I220" s="50" t="str">
        <f>VLOOKUP(G220,'Descripcion de actividades'!$A$3:$C$40,3,FALSE)</f>
        <v xml:space="preserve">Informe estado o condición del equipo según los parametros descritos en el MANUAL DE OPTIMIZACIÓN DE SISTEMAS DE BOMBEO, eficicia de energetica industrial en colombia, del ministerio de minas y energia </v>
      </c>
      <c r="J220" s="47" t="s">
        <v>10</v>
      </c>
      <c r="K220" s="48">
        <f t="shared" si="39"/>
        <v>1</v>
      </c>
      <c r="L220" s="30">
        <f t="shared" si="35"/>
        <v>6</v>
      </c>
      <c r="M220" s="62"/>
      <c r="N220" s="62">
        <f t="shared" si="36"/>
        <v>0</v>
      </c>
      <c r="O220" s="62">
        <f t="shared" si="37"/>
        <v>0</v>
      </c>
      <c r="P220" s="24">
        <f t="shared" si="38"/>
        <v>0</v>
      </c>
      <c r="R220" s="107"/>
      <c r="S220" s="107"/>
    </row>
    <row r="221" spans="1:19" ht="30" customHeight="1" x14ac:dyDescent="0.25">
      <c r="A221" s="185">
        <v>5</v>
      </c>
      <c r="B221" s="269" t="s">
        <v>79</v>
      </c>
      <c r="C221" s="232" t="s">
        <v>80</v>
      </c>
      <c r="D221" s="233" t="s">
        <v>81</v>
      </c>
      <c r="E221" s="9">
        <v>5</v>
      </c>
      <c r="F221" s="9">
        <v>2</v>
      </c>
      <c r="G221" s="9" t="s">
        <v>25</v>
      </c>
      <c r="H221" s="52" t="str">
        <f>VLOOKUP(G221,'Descripcion de actividades'!$A$3:$B$40,2,FALSE)</f>
        <v>Limpieza e inspeccion de los sistemas</v>
      </c>
      <c r="I221" s="49">
        <f>VLOOKUP(G221,'Descripcion de actividades'!$A$3:$C$40,3,FALSE)</f>
        <v>0</v>
      </c>
      <c r="J221" s="59" t="s">
        <v>7</v>
      </c>
      <c r="K221" s="59">
        <f t="shared" ref="K221:K268" si="41">VLOOKUP(J221,$H$5:$I$12,2,FALSE)</f>
        <v>2</v>
      </c>
      <c r="L221" s="122">
        <f t="shared" si="35"/>
        <v>10</v>
      </c>
      <c r="M221" s="109"/>
      <c r="N221" s="109">
        <f t="shared" si="36"/>
        <v>0</v>
      </c>
      <c r="O221" s="79">
        <f t="shared" si="37"/>
        <v>0</v>
      </c>
      <c r="P221" s="23">
        <f t="shared" si="38"/>
        <v>0</v>
      </c>
      <c r="R221" s="107"/>
      <c r="S221" s="107"/>
    </row>
    <row r="222" spans="1:19" ht="15" customHeight="1" x14ac:dyDescent="0.25">
      <c r="A222" s="186"/>
      <c r="B222" s="270"/>
      <c r="C222" s="197"/>
      <c r="D222" s="190"/>
      <c r="E222" s="8">
        <v>5</v>
      </c>
      <c r="F222" s="8">
        <v>1</v>
      </c>
      <c r="G222" s="8" t="s">
        <v>52</v>
      </c>
      <c r="H222" s="53" t="str">
        <f>VLOOKUP(G222,'Descripcion de actividades'!$A$3:$B$40,2,FALSE)</f>
        <v>Revision e inspeccion de fugas en todo el sistema</v>
      </c>
      <c r="I222" s="50">
        <f>VLOOKUP(G222,'Descripcion de actividades'!$A$3:$C$40,3,FALSE)</f>
        <v>0</v>
      </c>
      <c r="J222" s="48" t="s">
        <v>5</v>
      </c>
      <c r="K222" s="48">
        <f t="shared" si="41"/>
        <v>9</v>
      </c>
      <c r="L222" s="92">
        <f t="shared" si="35"/>
        <v>45</v>
      </c>
      <c r="M222" s="108"/>
      <c r="N222" s="108">
        <f t="shared" si="36"/>
        <v>0</v>
      </c>
      <c r="O222" s="62">
        <f t="shared" si="37"/>
        <v>0</v>
      </c>
      <c r="P222" s="24">
        <f t="shared" si="38"/>
        <v>0</v>
      </c>
      <c r="R222" s="107"/>
      <c r="S222" s="107"/>
    </row>
    <row r="223" spans="1:19" ht="64.5" customHeight="1" x14ac:dyDescent="0.25">
      <c r="A223" s="186"/>
      <c r="B223" s="270"/>
      <c r="C223" s="197"/>
      <c r="D223" s="190"/>
      <c r="E223" s="8">
        <v>5</v>
      </c>
      <c r="F223" s="8">
        <v>3</v>
      </c>
      <c r="G223" s="8" t="s">
        <v>53</v>
      </c>
      <c r="H223" s="53" t="str">
        <f>VLOOKUP(G223,'Descripcion de actividades'!$A$3:$B$40,2,FALSE)</f>
        <v xml:space="preserve">Revision y analisis de ajuste e interferencias mecanicas </v>
      </c>
      <c r="I223" s="50" t="str">
        <f>VLOOKUP(G223,'Descripcion de actividades'!$A$3:$C$40,3,FALSE)</f>
        <v xml:space="preserve">Revision de anclajes, cimentaciones  y soporteria de los equipo </v>
      </c>
      <c r="J223" s="48" t="s">
        <v>10</v>
      </c>
      <c r="K223" s="48">
        <f t="shared" si="41"/>
        <v>1</v>
      </c>
      <c r="L223" s="92">
        <f t="shared" si="35"/>
        <v>5</v>
      </c>
      <c r="M223" s="62"/>
      <c r="N223" s="62">
        <f t="shared" si="36"/>
        <v>0</v>
      </c>
      <c r="O223" s="62">
        <f t="shared" si="37"/>
        <v>0</v>
      </c>
      <c r="P223" s="24">
        <f t="shared" si="38"/>
        <v>0</v>
      </c>
      <c r="R223" s="107"/>
      <c r="S223" s="107"/>
    </row>
    <row r="224" spans="1:19" ht="111.75" customHeight="1" x14ac:dyDescent="0.25">
      <c r="A224" s="186"/>
      <c r="B224" s="270"/>
      <c r="C224" s="197"/>
      <c r="D224" s="190"/>
      <c r="E224" s="8">
        <v>5</v>
      </c>
      <c r="F224" s="8">
        <v>3</v>
      </c>
      <c r="G224" s="8" t="s">
        <v>34</v>
      </c>
      <c r="H224" s="53" t="str">
        <f>VLOOKUP(G224,'Descripcion de actividades'!$A$3:$B$40,2,FALSE)</f>
        <v xml:space="preserve">Informe de analisis de los equipo </v>
      </c>
      <c r="I224" s="50" t="str">
        <f>VLOOKUP(G224,'Descripcion de actividades'!$A$3:$C$40,3,FALSE)</f>
        <v xml:space="preserve">Informe estado o condición del equipo según los parametros descritos en el MANUAL DE OPTIMIZACIÓN DE SISTEMAS DE BOMBEO, eficicia de energetica industrial en colombia, del ministerio de minas y energia </v>
      </c>
      <c r="J224" s="48" t="s">
        <v>10</v>
      </c>
      <c r="K224" s="48">
        <f t="shared" si="41"/>
        <v>1</v>
      </c>
      <c r="L224" s="92">
        <f t="shared" si="35"/>
        <v>5</v>
      </c>
      <c r="M224" s="62"/>
      <c r="N224" s="62">
        <f t="shared" si="36"/>
        <v>0</v>
      </c>
      <c r="O224" s="62">
        <f t="shared" si="37"/>
        <v>0</v>
      </c>
      <c r="P224" s="24">
        <f t="shared" si="38"/>
        <v>0</v>
      </c>
      <c r="R224" s="107"/>
      <c r="S224" s="107"/>
    </row>
    <row r="225" spans="1:19" ht="15" customHeight="1" x14ac:dyDescent="0.25">
      <c r="A225" s="186"/>
      <c r="B225" s="270"/>
      <c r="C225" s="197"/>
      <c r="D225" s="190"/>
      <c r="E225" s="8">
        <v>5</v>
      </c>
      <c r="F225" s="8">
        <v>3</v>
      </c>
      <c r="G225" s="8" t="s">
        <v>60</v>
      </c>
      <c r="H225" s="53" t="str">
        <f>VLOOKUP(G225,'Descripcion de actividades'!$A$3:$B$40,2,FALSE)</f>
        <v>Cambios de empaquetadura de los sistemas</v>
      </c>
      <c r="I225" s="50">
        <f>VLOOKUP(G225,'Descripcion de actividades'!$A$3:$C$40,3,FALSE)</f>
        <v>0</v>
      </c>
      <c r="J225" s="48" t="s">
        <v>10</v>
      </c>
      <c r="K225" s="48">
        <f t="shared" si="41"/>
        <v>1</v>
      </c>
      <c r="L225" s="92">
        <f t="shared" si="35"/>
        <v>5</v>
      </c>
      <c r="M225" s="62"/>
      <c r="N225" s="62">
        <f t="shared" si="36"/>
        <v>0</v>
      </c>
      <c r="O225" s="62">
        <f t="shared" si="37"/>
        <v>0</v>
      </c>
      <c r="P225" s="24">
        <f t="shared" si="38"/>
        <v>0</v>
      </c>
      <c r="R225" s="107"/>
      <c r="S225" s="107"/>
    </row>
    <row r="226" spans="1:19" ht="15" customHeight="1" x14ac:dyDescent="0.25">
      <c r="A226" s="186"/>
      <c r="B226" s="270"/>
      <c r="C226" s="197"/>
      <c r="D226" s="190"/>
      <c r="E226" s="8">
        <v>5</v>
      </c>
      <c r="F226" s="8">
        <v>1</v>
      </c>
      <c r="G226" s="8" t="s">
        <v>82</v>
      </c>
      <c r="H226" s="53" t="str">
        <f>VLOOKUP(G226,'Descripcion de actividades'!$A$3:$B$40,2,FALSE)</f>
        <v>Calibracion del sistema</v>
      </c>
      <c r="I226" s="50">
        <f>VLOOKUP(G226,'Descripcion de actividades'!$A$3:$C$40,3,FALSE)</f>
        <v>0</v>
      </c>
      <c r="J226" s="48" t="s">
        <v>7</v>
      </c>
      <c r="K226" s="48">
        <f t="shared" si="41"/>
        <v>2</v>
      </c>
      <c r="L226" s="92">
        <f t="shared" si="35"/>
        <v>10</v>
      </c>
      <c r="M226" s="108"/>
      <c r="N226" s="108">
        <f t="shared" si="36"/>
        <v>0</v>
      </c>
      <c r="O226" s="62">
        <f t="shared" si="37"/>
        <v>0</v>
      </c>
      <c r="P226" s="24">
        <f t="shared" si="38"/>
        <v>0</v>
      </c>
      <c r="R226" s="107"/>
      <c r="S226" s="107"/>
    </row>
    <row r="227" spans="1:19" ht="15" customHeight="1" x14ac:dyDescent="0.25">
      <c r="A227" s="186"/>
      <c r="B227" s="270"/>
      <c r="C227" s="198"/>
      <c r="D227" s="234"/>
      <c r="E227" s="8">
        <v>5</v>
      </c>
      <c r="F227" s="8">
        <v>3</v>
      </c>
      <c r="G227" s="8" t="s">
        <v>83</v>
      </c>
      <c r="H227" s="93" t="str">
        <f>VLOOKUP(G227,'Descripcion de actividades'!$A$3:$B$40,2,FALSE)</f>
        <v>Cambio del kit de reparacion.</v>
      </c>
      <c r="I227" s="90">
        <f>VLOOKUP(G227,'Descripcion de actividades'!$A$3:$C$40,3,FALSE)</f>
        <v>0</v>
      </c>
      <c r="J227" s="91" t="s">
        <v>11</v>
      </c>
      <c r="K227" s="91">
        <f t="shared" si="41"/>
        <v>0</v>
      </c>
      <c r="L227" s="94">
        <f t="shared" si="35"/>
        <v>0</v>
      </c>
      <c r="M227" s="108"/>
      <c r="N227" s="108">
        <f t="shared" si="36"/>
        <v>0</v>
      </c>
      <c r="O227" s="62">
        <f t="shared" si="37"/>
        <v>0</v>
      </c>
      <c r="P227" s="24">
        <f t="shared" si="38"/>
        <v>0</v>
      </c>
      <c r="R227" s="107"/>
      <c r="S227" s="107"/>
    </row>
    <row r="228" spans="1:19" ht="15" customHeight="1" x14ac:dyDescent="0.25">
      <c r="A228" s="223"/>
      <c r="B228" s="270"/>
      <c r="C228" s="235" t="s">
        <v>84</v>
      </c>
      <c r="D228" s="252" t="s">
        <v>85</v>
      </c>
      <c r="E228" s="42">
        <v>4</v>
      </c>
      <c r="F228" s="42">
        <v>2</v>
      </c>
      <c r="G228" s="42" t="s">
        <v>25</v>
      </c>
      <c r="H228" s="119" t="str">
        <f>VLOOKUP(G228,'Descripcion de actividades'!$A$3:$B$40,2,FALSE)</f>
        <v>Limpieza e inspeccion de los sistemas</v>
      </c>
      <c r="I228" s="120">
        <f>VLOOKUP(G228,'Descripcion de actividades'!$A$3:$C$40,3,FALSE)</f>
        <v>0</v>
      </c>
      <c r="J228" s="89" t="s">
        <v>7</v>
      </c>
      <c r="K228" s="42">
        <f t="shared" ref="K228:K232" si="42">VLOOKUP(J228,$H$5:$I$12,2,FALSE)</f>
        <v>2</v>
      </c>
      <c r="L228" s="121">
        <f t="shared" si="35"/>
        <v>8</v>
      </c>
      <c r="M228" s="108"/>
      <c r="N228" s="108">
        <f t="shared" si="36"/>
        <v>0</v>
      </c>
      <c r="O228" s="62">
        <f t="shared" si="37"/>
        <v>0</v>
      </c>
      <c r="P228" s="24">
        <f t="shared" si="38"/>
        <v>0</v>
      </c>
      <c r="R228" s="107"/>
      <c r="S228" s="107"/>
    </row>
    <row r="229" spans="1:19" ht="15" customHeight="1" x14ac:dyDescent="0.25">
      <c r="A229" s="223"/>
      <c r="B229" s="270"/>
      <c r="C229" s="180"/>
      <c r="D229" s="253"/>
      <c r="E229" s="8">
        <v>4</v>
      </c>
      <c r="F229" s="8">
        <v>1</v>
      </c>
      <c r="G229" s="8" t="s">
        <v>52</v>
      </c>
      <c r="H229" s="87" t="str">
        <f>VLOOKUP(G229,'Descripcion de actividades'!$A$3:$B$40,2,FALSE)</f>
        <v>Revision e inspeccion de fugas en todo el sistema</v>
      </c>
      <c r="I229" s="16">
        <f>VLOOKUP(G229,'Descripcion de actividades'!$A$3:$C$40,3,FALSE)</f>
        <v>0</v>
      </c>
      <c r="J229" s="48" t="s">
        <v>5</v>
      </c>
      <c r="K229" s="8">
        <f t="shared" si="42"/>
        <v>9</v>
      </c>
      <c r="L229" s="33">
        <f t="shared" si="35"/>
        <v>36</v>
      </c>
      <c r="M229" s="108"/>
      <c r="N229" s="108">
        <f t="shared" si="36"/>
        <v>0</v>
      </c>
      <c r="O229" s="62">
        <f t="shared" si="37"/>
        <v>0</v>
      </c>
      <c r="P229" s="24">
        <f t="shared" si="38"/>
        <v>0</v>
      </c>
      <c r="R229" s="107"/>
      <c r="S229" s="107"/>
    </row>
    <row r="230" spans="1:19" ht="63.75" customHeight="1" x14ac:dyDescent="0.25">
      <c r="A230" s="223"/>
      <c r="B230" s="270"/>
      <c r="C230" s="180"/>
      <c r="D230" s="253"/>
      <c r="E230" s="8">
        <v>4</v>
      </c>
      <c r="F230" s="8">
        <v>3</v>
      </c>
      <c r="G230" s="8" t="s">
        <v>53</v>
      </c>
      <c r="H230" s="87" t="str">
        <f>VLOOKUP(G230,'Descripcion de actividades'!$A$3:$B$40,2,FALSE)</f>
        <v xml:space="preserve">Revision y analisis de ajuste e interferencias mecanicas </v>
      </c>
      <c r="I230" s="16" t="str">
        <f>VLOOKUP(G230,'Descripcion de actividades'!$A$3:$C$40,3,FALSE)</f>
        <v xml:space="preserve">Revision de anclajes, cimentaciones  y soporteria de los equipo </v>
      </c>
      <c r="J230" s="48" t="s">
        <v>10</v>
      </c>
      <c r="K230" s="8">
        <f t="shared" si="42"/>
        <v>1</v>
      </c>
      <c r="L230" s="33">
        <f t="shared" si="35"/>
        <v>4</v>
      </c>
      <c r="M230" s="62"/>
      <c r="N230" s="62">
        <f t="shared" si="36"/>
        <v>0</v>
      </c>
      <c r="O230" s="62">
        <f t="shared" si="37"/>
        <v>0</v>
      </c>
      <c r="P230" s="24">
        <f t="shared" si="38"/>
        <v>0</v>
      </c>
      <c r="R230" s="107"/>
      <c r="S230" s="107"/>
    </row>
    <row r="231" spans="1:19" ht="128.25" customHeight="1" x14ac:dyDescent="0.25">
      <c r="A231" s="223"/>
      <c r="B231" s="270"/>
      <c r="C231" s="180"/>
      <c r="D231" s="253"/>
      <c r="E231" s="8">
        <v>4</v>
      </c>
      <c r="F231" s="8">
        <v>3</v>
      </c>
      <c r="G231" s="8" t="s">
        <v>34</v>
      </c>
      <c r="H231" s="87" t="str">
        <f>VLOOKUP(G231,'Descripcion de actividades'!$A$3:$B$40,2,FALSE)</f>
        <v xml:space="preserve">Informe de analisis de los equipo </v>
      </c>
      <c r="I231" s="16" t="str">
        <f>VLOOKUP(G231,'Descripcion de actividades'!$A$3:$C$40,3,FALSE)</f>
        <v xml:space="preserve">Informe estado o condición del equipo según los parametros descritos en el MANUAL DE OPTIMIZACIÓN DE SISTEMAS DE BOMBEO, eficicia de energetica industrial en colombia, del ministerio de minas y energia </v>
      </c>
      <c r="J231" s="48" t="s">
        <v>10</v>
      </c>
      <c r="K231" s="8">
        <f t="shared" si="42"/>
        <v>1</v>
      </c>
      <c r="L231" s="33">
        <f t="shared" si="35"/>
        <v>4</v>
      </c>
      <c r="M231" s="62"/>
      <c r="N231" s="62">
        <f t="shared" si="36"/>
        <v>0</v>
      </c>
      <c r="O231" s="62">
        <f t="shared" si="37"/>
        <v>0</v>
      </c>
      <c r="P231" s="24">
        <f t="shared" si="38"/>
        <v>0</v>
      </c>
      <c r="R231" s="107"/>
      <c r="S231" s="107"/>
    </row>
    <row r="232" spans="1:19" ht="21" customHeight="1" x14ac:dyDescent="0.25">
      <c r="A232" s="223"/>
      <c r="B232" s="270"/>
      <c r="C232" s="180"/>
      <c r="D232" s="253"/>
      <c r="E232" s="8">
        <v>4</v>
      </c>
      <c r="F232" s="8">
        <v>3</v>
      </c>
      <c r="G232" s="8" t="s">
        <v>60</v>
      </c>
      <c r="H232" s="87" t="str">
        <f>VLOOKUP(G232,'Descripcion de actividades'!$A$3:$B$40,2,FALSE)</f>
        <v>Cambios de empaquetadura de los sistemas</v>
      </c>
      <c r="I232" s="16">
        <f>VLOOKUP(G232,'Descripcion de actividades'!$A$3:$C$40,3,FALSE)</f>
        <v>0</v>
      </c>
      <c r="J232" s="48" t="s">
        <v>10</v>
      </c>
      <c r="K232" s="8">
        <f t="shared" si="42"/>
        <v>1</v>
      </c>
      <c r="L232" s="33">
        <f t="shared" si="35"/>
        <v>4</v>
      </c>
      <c r="M232" s="62"/>
      <c r="N232" s="62">
        <f t="shared" si="36"/>
        <v>0</v>
      </c>
      <c r="O232" s="62">
        <f t="shared" si="37"/>
        <v>0</v>
      </c>
      <c r="P232" s="24">
        <f t="shared" si="38"/>
        <v>0</v>
      </c>
      <c r="R232" s="107"/>
      <c r="S232" s="107"/>
    </row>
    <row r="233" spans="1:19" ht="15" customHeight="1" thickBot="1" x14ac:dyDescent="0.3">
      <c r="A233" s="223"/>
      <c r="B233" s="270"/>
      <c r="C233" s="180"/>
      <c r="D233" s="253"/>
      <c r="E233" s="8">
        <v>4</v>
      </c>
      <c r="F233" s="8">
        <v>1</v>
      </c>
      <c r="G233" s="8" t="s">
        <v>82</v>
      </c>
      <c r="H233" s="87" t="str">
        <f>VLOOKUP(G233,'Descripcion de actividades'!$A$3:$B$40,2,FALSE)</f>
        <v>Calibracion del sistema</v>
      </c>
      <c r="I233" s="16">
        <f>VLOOKUP(G233,'Descripcion de actividades'!$A$3:$C$40,3,FALSE)</f>
        <v>0</v>
      </c>
      <c r="J233" s="48" t="s">
        <v>7</v>
      </c>
      <c r="K233" s="8">
        <f>VLOOKUP(J233,$H$5:$I$12,2,FALSE)</f>
        <v>2</v>
      </c>
      <c r="L233" s="8">
        <f t="shared" si="35"/>
        <v>8</v>
      </c>
      <c r="M233" s="108"/>
      <c r="N233" s="108">
        <f t="shared" si="36"/>
        <v>0</v>
      </c>
      <c r="O233" s="62">
        <f t="shared" si="37"/>
        <v>0</v>
      </c>
      <c r="P233" s="24">
        <f t="shared" si="38"/>
        <v>0</v>
      </c>
      <c r="R233" s="107"/>
      <c r="S233" s="107"/>
    </row>
    <row r="234" spans="1:19" ht="15" customHeight="1" x14ac:dyDescent="0.25">
      <c r="A234" s="186"/>
      <c r="B234" s="270"/>
      <c r="C234" s="236" t="s">
        <v>86</v>
      </c>
      <c r="D234" s="233" t="s">
        <v>87</v>
      </c>
      <c r="E234" s="42">
        <v>1</v>
      </c>
      <c r="F234" s="42">
        <v>2</v>
      </c>
      <c r="G234" s="42" t="s">
        <v>25</v>
      </c>
      <c r="H234" s="88" t="str">
        <f>VLOOKUP(G234,'Descripcion de actividades'!$A$3:$B$40,2,FALSE)</f>
        <v>Limpieza e inspeccion de los sistemas</v>
      </c>
      <c r="I234" s="56">
        <f>VLOOKUP(G234,'Descripcion de actividades'!$A$3:$C$40,3,FALSE)</f>
        <v>0</v>
      </c>
      <c r="J234" s="89" t="s">
        <v>7</v>
      </c>
      <c r="K234" s="89">
        <f>VLOOKUP(J234,$H$5:$I$12,2,FALSE)</f>
        <v>2</v>
      </c>
      <c r="L234" s="30">
        <f t="shared" si="35"/>
        <v>2</v>
      </c>
      <c r="M234" s="108"/>
      <c r="N234" s="108">
        <f t="shared" si="36"/>
        <v>0</v>
      </c>
      <c r="O234" s="62">
        <f t="shared" si="37"/>
        <v>0</v>
      </c>
      <c r="P234" s="24">
        <f t="shared" si="38"/>
        <v>0</v>
      </c>
      <c r="R234" s="107"/>
      <c r="S234" s="107"/>
    </row>
    <row r="235" spans="1:19" ht="15" customHeight="1" x14ac:dyDescent="0.25">
      <c r="A235" s="186"/>
      <c r="B235" s="270"/>
      <c r="C235" s="208"/>
      <c r="D235" s="190"/>
      <c r="E235" s="8">
        <v>1</v>
      </c>
      <c r="F235" s="8">
        <v>1</v>
      </c>
      <c r="G235" s="8" t="s">
        <v>52</v>
      </c>
      <c r="H235" s="53" t="str">
        <f>VLOOKUP(G235,'Descripcion de actividades'!$A$3:$B$40,2,FALSE)</f>
        <v>Revision e inspeccion de fugas en todo el sistema</v>
      </c>
      <c r="I235" s="50">
        <f>VLOOKUP(G235,'Descripcion de actividades'!$A$3:$C$40,3,FALSE)</f>
        <v>0</v>
      </c>
      <c r="J235" s="48" t="s">
        <v>5</v>
      </c>
      <c r="K235" s="48">
        <f t="shared" ref="K235:K239" si="43">VLOOKUP(J235,$H$5:$I$12,2,FALSE)</f>
        <v>9</v>
      </c>
      <c r="L235" s="30">
        <f t="shared" si="35"/>
        <v>9</v>
      </c>
      <c r="M235" s="108"/>
      <c r="N235" s="108">
        <f t="shared" si="36"/>
        <v>0</v>
      </c>
      <c r="O235" s="62">
        <f t="shared" si="37"/>
        <v>0</v>
      </c>
      <c r="P235" s="24">
        <f t="shared" si="38"/>
        <v>0</v>
      </c>
      <c r="R235" s="107"/>
      <c r="S235" s="107"/>
    </row>
    <row r="236" spans="1:19" ht="75" customHeight="1" x14ac:dyDescent="0.25">
      <c r="A236" s="186"/>
      <c r="B236" s="270"/>
      <c r="C236" s="208"/>
      <c r="D236" s="190"/>
      <c r="E236" s="8">
        <v>1</v>
      </c>
      <c r="F236" s="8">
        <v>3</v>
      </c>
      <c r="G236" s="8" t="s">
        <v>53</v>
      </c>
      <c r="H236" s="53" t="str">
        <f>VLOOKUP(G236,'Descripcion de actividades'!$A$3:$B$40,2,FALSE)</f>
        <v xml:space="preserve">Revision y analisis de ajuste e interferencias mecanicas </v>
      </c>
      <c r="I236" s="50" t="str">
        <f>VLOOKUP(G236,'Descripcion de actividades'!$A$3:$C$40,3,FALSE)</f>
        <v xml:space="preserve">Revision de anclajes, cimentaciones  y soporteria de los equipo </v>
      </c>
      <c r="J236" s="48" t="s">
        <v>10</v>
      </c>
      <c r="K236" s="48">
        <f t="shared" si="43"/>
        <v>1</v>
      </c>
      <c r="L236" s="30">
        <f t="shared" si="35"/>
        <v>1</v>
      </c>
      <c r="M236" s="62"/>
      <c r="N236" s="62">
        <f t="shared" si="36"/>
        <v>0</v>
      </c>
      <c r="O236" s="62">
        <f t="shared" si="37"/>
        <v>0</v>
      </c>
      <c r="P236" s="24">
        <f t="shared" si="38"/>
        <v>0</v>
      </c>
      <c r="R236" s="107"/>
      <c r="S236" s="107"/>
    </row>
    <row r="237" spans="1:19" ht="126.75" customHeight="1" x14ac:dyDescent="0.25">
      <c r="A237" s="186"/>
      <c r="B237" s="270"/>
      <c r="C237" s="208"/>
      <c r="D237" s="190"/>
      <c r="E237" s="8">
        <v>1</v>
      </c>
      <c r="F237" s="8">
        <v>3</v>
      </c>
      <c r="G237" s="8" t="s">
        <v>34</v>
      </c>
      <c r="H237" s="53" t="str">
        <f>VLOOKUP(G237,'Descripcion de actividades'!$A$3:$B$40,2,FALSE)</f>
        <v xml:space="preserve">Informe de analisis de los equipo </v>
      </c>
      <c r="I237" s="50" t="str">
        <f>VLOOKUP(G237,'Descripcion de actividades'!$A$3:$C$40,3,FALSE)</f>
        <v xml:space="preserve">Informe estado o condición del equipo según los parametros descritos en el MANUAL DE OPTIMIZACIÓN DE SISTEMAS DE BOMBEO, eficicia de energetica industrial en colombia, del ministerio de minas y energia </v>
      </c>
      <c r="J237" s="48" t="s">
        <v>10</v>
      </c>
      <c r="K237" s="48">
        <f t="shared" si="43"/>
        <v>1</v>
      </c>
      <c r="L237" s="30">
        <f t="shared" si="35"/>
        <v>1</v>
      </c>
      <c r="M237" s="62"/>
      <c r="N237" s="62">
        <f t="shared" si="36"/>
        <v>0</v>
      </c>
      <c r="O237" s="62">
        <f t="shared" si="37"/>
        <v>0</v>
      </c>
      <c r="P237" s="24">
        <f t="shared" si="38"/>
        <v>0</v>
      </c>
      <c r="R237" s="107"/>
      <c r="S237" s="107"/>
    </row>
    <row r="238" spans="1:19" ht="15" customHeight="1" x14ac:dyDescent="0.25">
      <c r="A238" s="186"/>
      <c r="B238" s="270"/>
      <c r="C238" s="208"/>
      <c r="D238" s="190"/>
      <c r="E238" s="8">
        <v>1</v>
      </c>
      <c r="F238" s="8">
        <v>3</v>
      </c>
      <c r="G238" s="8" t="s">
        <v>60</v>
      </c>
      <c r="H238" s="53" t="str">
        <f>VLOOKUP(G238,'Descripcion de actividades'!$A$3:$B$40,2,FALSE)</f>
        <v>Cambios de empaquetadura de los sistemas</v>
      </c>
      <c r="I238" s="50">
        <f>VLOOKUP(G238,'Descripcion de actividades'!$A$3:$C$40,3,FALSE)</f>
        <v>0</v>
      </c>
      <c r="J238" s="48" t="s">
        <v>10</v>
      </c>
      <c r="K238" s="48">
        <f t="shared" si="43"/>
        <v>1</v>
      </c>
      <c r="L238" s="30">
        <f t="shared" si="35"/>
        <v>1</v>
      </c>
      <c r="M238" s="62"/>
      <c r="N238" s="62">
        <f t="shared" si="36"/>
        <v>0</v>
      </c>
      <c r="O238" s="62">
        <f t="shared" si="37"/>
        <v>0</v>
      </c>
      <c r="P238" s="24">
        <f t="shared" si="38"/>
        <v>0</v>
      </c>
      <c r="R238" s="107"/>
      <c r="S238" s="107"/>
    </row>
    <row r="239" spans="1:19" ht="15" customHeight="1" thickBot="1" x14ac:dyDescent="0.3">
      <c r="A239" s="186"/>
      <c r="B239" s="270"/>
      <c r="C239" s="208"/>
      <c r="D239" s="210"/>
      <c r="E239" s="8">
        <v>1</v>
      </c>
      <c r="F239" s="8">
        <v>1</v>
      </c>
      <c r="G239" s="8" t="s">
        <v>82</v>
      </c>
      <c r="H239" s="53" t="str">
        <f>VLOOKUP(G239,'Descripcion de actividades'!$A$3:$B$40,2,FALSE)</f>
        <v>Calibracion del sistema</v>
      </c>
      <c r="I239" s="50">
        <f>VLOOKUP(G239,'Descripcion de actividades'!$A$3:$C$40,3,FALSE)</f>
        <v>0</v>
      </c>
      <c r="J239" s="48" t="s">
        <v>7</v>
      </c>
      <c r="K239" s="48">
        <f t="shared" si="43"/>
        <v>2</v>
      </c>
      <c r="L239" s="30">
        <f t="shared" si="35"/>
        <v>2</v>
      </c>
      <c r="M239" s="108"/>
      <c r="N239" s="108">
        <f t="shared" si="36"/>
        <v>0</v>
      </c>
      <c r="O239" s="62">
        <f t="shared" si="37"/>
        <v>0</v>
      </c>
      <c r="P239" s="24">
        <f t="shared" si="38"/>
        <v>0</v>
      </c>
      <c r="R239" s="107"/>
      <c r="S239" s="107"/>
    </row>
    <row r="240" spans="1:19" ht="15" customHeight="1" x14ac:dyDescent="0.25">
      <c r="A240" s="185">
        <v>6</v>
      </c>
      <c r="B240" s="176" t="s">
        <v>88</v>
      </c>
      <c r="C240" s="179" t="s">
        <v>89</v>
      </c>
      <c r="D240" s="254" t="s">
        <v>90</v>
      </c>
      <c r="E240" s="9">
        <v>8</v>
      </c>
      <c r="F240" s="9">
        <v>2</v>
      </c>
      <c r="G240" s="9" t="s">
        <v>25</v>
      </c>
      <c r="H240" s="52" t="str">
        <f>VLOOKUP(G240,'Descripcion de actividades'!$A$3:$B$40,2,FALSE)</f>
        <v>Limpieza e inspeccion de los sistemas</v>
      </c>
      <c r="I240" s="49">
        <f>VLOOKUP(G240,'Descripcion de actividades'!$A$3:$C$40,3,FALSE)</f>
        <v>0</v>
      </c>
      <c r="J240" s="59" t="s">
        <v>5</v>
      </c>
      <c r="K240" s="59">
        <f t="shared" si="41"/>
        <v>9</v>
      </c>
      <c r="L240" s="29">
        <f t="shared" si="35"/>
        <v>72</v>
      </c>
      <c r="M240" s="109"/>
      <c r="N240" s="109">
        <f t="shared" si="36"/>
        <v>0</v>
      </c>
      <c r="O240" s="79">
        <f t="shared" si="37"/>
        <v>0</v>
      </c>
      <c r="P240" s="23">
        <f t="shared" si="38"/>
        <v>0</v>
      </c>
      <c r="R240" s="107"/>
      <c r="S240" s="107"/>
    </row>
    <row r="241" spans="1:19" ht="92.25" customHeight="1" x14ac:dyDescent="0.25">
      <c r="A241" s="186"/>
      <c r="B241" s="177"/>
      <c r="C241" s="180"/>
      <c r="D241" s="216"/>
      <c r="E241" s="8">
        <v>8</v>
      </c>
      <c r="F241" s="8">
        <v>3</v>
      </c>
      <c r="G241" s="8" t="s">
        <v>27</v>
      </c>
      <c r="H241" s="53" t="str">
        <f>VLOOKUP(G241,'Descripcion de actividades'!$A$3:$B$40,2,FALSE)</f>
        <v>Inspeccion de red de tierra en los sistemas</v>
      </c>
      <c r="I241" s="50" t="str">
        <f>VLOOKUP(G241,'Descripcion de actividades'!$A$3:$C$40,3,FALSE)</f>
        <v>Pruebas de continuidad en la red de tierra física. Equipos de medicion con certificado de calibración vigente para ambos. para ambos.</v>
      </c>
      <c r="J241" s="48" t="s">
        <v>10</v>
      </c>
      <c r="K241" s="48">
        <f t="shared" si="41"/>
        <v>1</v>
      </c>
      <c r="L241" s="30">
        <f t="shared" si="35"/>
        <v>8</v>
      </c>
      <c r="M241" s="62"/>
      <c r="N241" s="62">
        <f t="shared" si="36"/>
        <v>0</v>
      </c>
      <c r="O241" s="62">
        <f t="shared" si="37"/>
        <v>0</v>
      </c>
      <c r="P241" s="24">
        <f t="shared" si="38"/>
        <v>0</v>
      </c>
      <c r="R241" s="107"/>
      <c r="S241" s="107"/>
    </row>
    <row r="242" spans="1:19" ht="86.25" customHeight="1" x14ac:dyDescent="0.25">
      <c r="A242" s="186"/>
      <c r="B242" s="177"/>
      <c r="C242" s="180"/>
      <c r="D242" s="216"/>
      <c r="E242" s="8">
        <v>8</v>
      </c>
      <c r="F242" s="8">
        <v>3</v>
      </c>
      <c r="G242" s="8" t="s">
        <v>30</v>
      </c>
      <c r="H242" s="53" t="str">
        <f>VLOOKUP(G242,'Descripcion de actividades'!$A$3:$B$40,2,FALSE)</f>
        <v>Monitoreo de los parametros electricos.</v>
      </c>
      <c r="I242" s="50" t="str">
        <f>VLOOKUP(G242,'Descripcion de actividades'!$A$3:$C$40,3,FALSE)</f>
        <v>Calidad de la energía: Voltaje, corriente, potencia activa, potencia reactiva, armonicos. Equipos de medicion con certificado de calibración vigente para ambos.</v>
      </c>
      <c r="J242" s="48" t="s">
        <v>9</v>
      </c>
      <c r="K242" s="48">
        <f t="shared" si="41"/>
        <v>1</v>
      </c>
      <c r="L242" s="30">
        <f t="shared" si="35"/>
        <v>8</v>
      </c>
      <c r="M242" s="62"/>
      <c r="N242" s="62">
        <f t="shared" si="36"/>
        <v>0</v>
      </c>
      <c r="O242" s="62">
        <f t="shared" si="37"/>
        <v>0</v>
      </c>
      <c r="P242" s="24">
        <f t="shared" si="38"/>
        <v>0</v>
      </c>
      <c r="R242" s="107"/>
      <c r="S242" s="107"/>
    </row>
    <row r="243" spans="1:19" ht="62.25" customHeight="1" x14ac:dyDescent="0.25">
      <c r="A243" s="186"/>
      <c r="B243" s="177"/>
      <c r="C243" s="180"/>
      <c r="D243" s="216"/>
      <c r="E243" s="8">
        <v>8</v>
      </c>
      <c r="F243" s="8">
        <v>3</v>
      </c>
      <c r="G243" s="8" t="s">
        <v>32</v>
      </c>
      <c r="H243" s="53" t="str">
        <f>VLOOKUP(G243,'Descripcion de actividades'!$A$3:$B$40,2,FALSE)</f>
        <v>Analisis por termografia</v>
      </c>
      <c r="I243" s="50" t="str">
        <f>VLOOKUP(G243,'Descripcion de actividades'!$A$3:$C$40,3,FALSE)</f>
        <v>Analisis del termograma. Equipos de medicion con certificado de calibración vigente para ambos.</v>
      </c>
      <c r="J243" s="48" t="s">
        <v>10</v>
      </c>
      <c r="K243" s="48">
        <f t="shared" si="41"/>
        <v>1</v>
      </c>
      <c r="L243" s="30">
        <f t="shared" si="35"/>
        <v>8</v>
      </c>
      <c r="M243" s="62"/>
      <c r="N243" s="62">
        <f t="shared" si="36"/>
        <v>0</v>
      </c>
      <c r="O243" s="62">
        <f t="shared" si="37"/>
        <v>0</v>
      </c>
      <c r="P243" s="24">
        <f t="shared" si="38"/>
        <v>0</v>
      </c>
      <c r="R243" s="107"/>
      <c r="S243" s="107"/>
    </row>
    <row r="244" spans="1:19" ht="15" customHeight="1" x14ac:dyDescent="0.25">
      <c r="A244" s="186"/>
      <c r="B244" s="177"/>
      <c r="C244" s="180"/>
      <c r="D244" s="216"/>
      <c r="E244" s="8">
        <v>8</v>
      </c>
      <c r="F244" s="8">
        <v>1</v>
      </c>
      <c r="G244" s="8" t="s">
        <v>52</v>
      </c>
      <c r="H244" s="53" t="str">
        <f>VLOOKUP(G244,'Descripcion de actividades'!$A$3:$B$40,2,FALSE)</f>
        <v>Revision e inspeccion de fugas en todo el sistema</v>
      </c>
      <c r="I244" s="50">
        <f>VLOOKUP(G244,'Descripcion de actividades'!$A$3:$C$40,3,FALSE)</f>
        <v>0</v>
      </c>
      <c r="J244" s="48" t="s">
        <v>5</v>
      </c>
      <c r="K244" s="48">
        <f t="shared" si="41"/>
        <v>9</v>
      </c>
      <c r="L244" s="30">
        <f t="shared" si="35"/>
        <v>72</v>
      </c>
      <c r="M244" s="108"/>
      <c r="N244" s="108">
        <f t="shared" si="36"/>
        <v>0</v>
      </c>
      <c r="O244" s="62">
        <f t="shared" si="37"/>
        <v>0</v>
      </c>
      <c r="P244" s="24">
        <f t="shared" si="38"/>
        <v>0</v>
      </c>
      <c r="R244" s="107"/>
      <c r="S244" s="107"/>
    </row>
    <row r="245" spans="1:19" ht="75" customHeight="1" x14ac:dyDescent="0.25">
      <c r="A245" s="186"/>
      <c r="B245" s="177"/>
      <c r="C245" s="180"/>
      <c r="D245" s="216"/>
      <c r="E245" s="8">
        <v>8</v>
      </c>
      <c r="F245" s="8">
        <v>3</v>
      </c>
      <c r="G245" s="8" t="s">
        <v>53</v>
      </c>
      <c r="H245" s="53" t="str">
        <f>VLOOKUP(G245,'Descripcion de actividades'!$A$3:$B$40,2,FALSE)</f>
        <v xml:space="preserve">Revision y analisis de ajuste e interferencias mecanicas </v>
      </c>
      <c r="I245" s="50" t="str">
        <f>VLOOKUP(G245,'Descripcion de actividades'!$A$3:$C$40,3,FALSE)</f>
        <v xml:space="preserve">Revision de anclajes, cimentaciones  y soporteria de los equipo </v>
      </c>
      <c r="J245" s="48" t="s">
        <v>10</v>
      </c>
      <c r="K245" s="48">
        <f t="shared" si="41"/>
        <v>1</v>
      </c>
      <c r="L245" s="30">
        <f t="shared" si="35"/>
        <v>8</v>
      </c>
      <c r="M245" s="62"/>
      <c r="N245" s="62">
        <f t="shared" si="36"/>
        <v>0</v>
      </c>
      <c r="O245" s="62">
        <f t="shared" si="37"/>
        <v>0</v>
      </c>
      <c r="P245" s="24">
        <f t="shared" si="38"/>
        <v>0</v>
      </c>
      <c r="R245" s="107"/>
      <c r="S245" s="107"/>
    </row>
    <row r="246" spans="1:19" ht="108.75" customHeight="1" x14ac:dyDescent="0.25">
      <c r="A246" s="186"/>
      <c r="B246" s="177"/>
      <c r="C246" s="180"/>
      <c r="D246" s="216"/>
      <c r="E246" s="8">
        <v>8</v>
      </c>
      <c r="F246" s="8">
        <v>3</v>
      </c>
      <c r="G246" s="8" t="s">
        <v>34</v>
      </c>
      <c r="H246" s="53" t="str">
        <f>VLOOKUP(G246,'Descripcion de actividades'!$A$3:$B$40,2,FALSE)</f>
        <v xml:space="preserve">Informe de analisis de los equipo </v>
      </c>
      <c r="I246" s="50" t="str">
        <f>VLOOKUP(G246,'Descripcion de actividades'!$A$3:$C$40,3,FALSE)</f>
        <v xml:space="preserve">Informe estado o condición del equipo según los parametros descritos en el MANUAL DE OPTIMIZACIÓN DE SISTEMAS DE BOMBEO, eficicia de energetica industrial en colombia, del ministerio de minas y energia </v>
      </c>
      <c r="J246" s="48" t="s">
        <v>10</v>
      </c>
      <c r="K246" s="48">
        <f t="shared" si="41"/>
        <v>1</v>
      </c>
      <c r="L246" s="30">
        <f t="shared" si="35"/>
        <v>8</v>
      </c>
      <c r="M246" s="62"/>
      <c r="N246" s="62">
        <f t="shared" si="36"/>
        <v>0</v>
      </c>
      <c r="O246" s="62">
        <f t="shared" si="37"/>
        <v>0</v>
      </c>
      <c r="P246" s="24">
        <f t="shared" si="38"/>
        <v>0</v>
      </c>
      <c r="R246" s="107"/>
      <c r="S246" s="107"/>
    </row>
    <row r="247" spans="1:19" ht="15" customHeight="1" x14ac:dyDescent="0.25">
      <c r="A247" s="186"/>
      <c r="B247" s="177"/>
      <c r="C247" s="180"/>
      <c r="D247" s="216"/>
      <c r="E247" s="8">
        <v>8</v>
      </c>
      <c r="F247" s="8">
        <v>3</v>
      </c>
      <c r="G247" s="8" t="s">
        <v>60</v>
      </c>
      <c r="H247" s="53" t="str">
        <f>VLOOKUP(G247,'Descripcion de actividades'!$A$3:$B$40,2,FALSE)</f>
        <v>Cambios de empaquetadura de los sistemas</v>
      </c>
      <c r="I247" s="50">
        <f>VLOOKUP(G247,'Descripcion de actividades'!$A$3:$C$40,3,FALSE)</f>
        <v>0</v>
      </c>
      <c r="J247" s="48" t="s">
        <v>10</v>
      </c>
      <c r="K247" s="48">
        <f t="shared" si="41"/>
        <v>1</v>
      </c>
      <c r="L247" s="30">
        <f t="shared" si="35"/>
        <v>8</v>
      </c>
      <c r="M247" s="62"/>
      <c r="N247" s="62">
        <f t="shared" si="36"/>
        <v>0</v>
      </c>
      <c r="O247" s="62">
        <f t="shared" si="37"/>
        <v>0</v>
      </c>
      <c r="P247" s="24">
        <f t="shared" si="38"/>
        <v>0</v>
      </c>
      <c r="R247" s="107"/>
      <c r="S247" s="107"/>
    </row>
    <row r="248" spans="1:19" ht="15" customHeight="1" thickBot="1" x14ac:dyDescent="0.3">
      <c r="A248" s="186"/>
      <c r="B248" s="177"/>
      <c r="C248" s="180"/>
      <c r="D248" s="216"/>
      <c r="E248" s="8">
        <v>8</v>
      </c>
      <c r="F248" s="8">
        <v>1</v>
      </c>
      <c r="G248" s="8" t="s">
        <v>82</v>
      </c>
      <c r="H248" s="53" t="str">
        <f>VLOOKUP(G248,'Descripcion de actividades'!$A$3:$B$40,2,FALSE)</f>
        <v>Calibracion del sistema</v>
      </c>
      <c r="I248" s="50">
        <f>VLOOKUP(G248,'Descripcion de actividades'!$A$3:$C$40,3,FALSE)</f>
        <v>0</v>
      </c>
      <c r="J248" s="48" t="s">
        <v>9</v>
      </c>
      <c r="K248" s="48">
        <f t="shared" si="41"/>
        <v>1</v>
      </c>
      <c r="L248" s="30">
        <f t="shared" si="35"/>
        <v>8</v>
      </c>
      <c r="M248" s="62"/>
      <c r="N248" s="62">
        <f t="shared" si="36"/>
        <v>0</v>
      </c>
      <c r="O248" s="62">
        <f t="shared" si="37"/>
        <v>0</v>
      </c>
      <c r="P248" s="24">
        <f t="shared" si="38"/>
        <v>0</v>
      </c>
      <c r="R248" s="107"/>
      <c r="S248" s="107"/>
    </row>
    <row r="249" spans="1:19" x14ac:dyDescent="0.25">
      <c r="A249" s="204">
        <v>7</v>
      </c>
      <c r="B249" s="269" t="s">
        <v>91</v>
      </c>
      <c r="C249" s="251" t="s">
        <v>92</v>
      </c>
      <c r="D249" s="209" t="s">
        <v>93</v>
      </c>
      <c r="E249" s="9">
        <v>1</v>
      </c>
      <c r="F249" s="9">
        <v>3</v>
      </c>
      <c r="G249" s="9" t="s">
        <v>25</v>
      </c>
      <c r="H249" s="52" t="str">
        <f>VLOOKUP(G249,'Descripcion de actividades'!$A$3:$B$40,2,FALSE)</f>
        <v>Limpieza e inspeccion de los sistemas</v>
      </c>
      <c r="I249" s="49">
        <f>VLOOKUP(G249,'Descripcion de actividades'!$A$3:$C$40,3,FALSE)</f>
        <v>0</v>
      </c>
      <c r="J249" s="59" t="s">
        <v>7</v>
      </c>
      <c r="K249" s="59">
        <f t="shared" ref="K249:K251" si="44">VLOOKUP(J249,$H$5:$I$12,2,FALSE)</f>
        <v>2</v>
      </c>
      <c r="L249" s="29">
        <f t="shared" si="35"/>
        <v>2</v>
      </c>
      <c r="M249" s="109"/>
      <c r="N249" s="109">
        <f t="shared" si="36"/>
        <v>0</v>
      </c>
      <c r="O249" s="79">
        <f t="shared" si="37"/>
        <v>0</v>
      </c>
      <c r="P249" s="23">
        <f t="shared" si="38"/>
        <v>0</v>
      </c>
      <c r="R249" s="107"/>
      <c r="S249" s="107"/>
    </row>
    <row r="250" spans="1:19" x14ac:dyDescent="0.25">
      <c r="A250" s="205"/>
      <c r="B250" s="270"/>
      <c r="C250" s="189"/>
      <c r="D250" s="210"/>
      <c r="E250" s="8">
        <v>1</v>
      </c>
      <c r="F250" s="8">
        <v>3</v>
      </c>
      <c r="G250" s="8" t="s">
        <v>52</v>
      </c>
      <c r="H250" s="53" t="str">
        <f>VLOOKUP(G250,'Descripcion de actividades'!$A$3:$B$40,2,FALSE)</f>
        <v>Revision e inspeccion de fugas en todo el sistema</v>
      </c>
      <c r="I250" s="50">
        <f>VLOOKUP(G250,'Descripcion de actividades'!$A$3:$C$40,3,FALSE)</f>
        <v>0</v>
      </c>
      <c r="J250" s="48" t="s">
        <v>8</v>
      </c>
      <c r="K250" s="48">
        <f t="shared" si="44"/>
        <v>1</v>
      </c>
      <c r="L250" s="30">
        <f t="shared" si="35"/>
        <v>1</v>
      </c>
      <c r="M250" s="62"/>
      <c r="N250" s="62">
        <f t="shared" si="36"/>
        <v>0</v>
      </c>
      <c r="O250" s="62">
        <f t="shared" si="37"/>
        <v>0</v>
      </c>
      <c r="P250" s="24">
        <f t="shared" si="38"/>
        <v>0</v>
      </c>
      <c r="R250" s="107"/>
      <c r="S250" s="107"/>
    </row>
    <row r="251" spans="1:19" ht="126.75" customHeight="1" x14ac:dyDescent="0.25">
      <c r="A251" s="205"/>
      <c r="B251" s="270"/>
      <c r="C251" s="189"/>
      <c r="D251" s="210"/>
      <c r="E251" s="8">
        <v>1</v>
      </c>
      <c r="F251" s="8">
        <v>3</v>
      </c>
      <c r="G251" s="8" t="s">
        <v>34</v>
      </c>
      <c r="H251" s="53" t="str">
        <f>VLOOKUP(G251,'Descripcion de actividades'!$A$3:$B$40,2,FALSE)</f>
        <v xml:space="preserve">Informe de analisis de los equipo </v>
      </c>
      <c r="I251" s="50" t="str">
        <f>VLOOKUP(G251,'Descripcion de actividades'!$A$3:$C$40,3,FALSE)</f>
        <v xml:space="preserve">Informe estado o condición del equipo según los parametros descritos en el MANUAL DE OPTIMIZACIÓN DE SISTEMAS DE BOMBEO, eficicia de energetica industrial en colombia, del ministerio de minas y energia </v>
      </c>
      <c r="J251" s="48" t="s">
        <v>10</v>
      </c>
      <c r="K251" s="48">
        <f t="shared" si="44"/>
        <v>1</v>
      </c>
      <c r="L251" s="30">
        <f t="shared" si="35"/>
        <v>1</v>
      </c>
      <c r="M251" s="62"/>
      <c r="N251" s="62">
        <f t="shared" si="36"/>
        <v>0</v>
      </c>
      <c r="O251" s="62">
        <f t="shared" si="37"/>
        <v>0</v>
      </c>
      <c r="P251" s="24">
        <f t="shared" si="38"/>
        <v>0</v>
      </c>
      <c r="R251" s="107"/>
      <c r="S251" s="107"/>
    </row>
    <row r="252" spans="1:19" ht="15" customHeight="1" x14ac:dyDescent="0.25">
      <c r="A252" s="205"/>
      <c r="B252" s="270"/>
      <c r="C252" s="180" t="s">
        <v>94</v>
      </c>
      <c r="D252" s="192" t="s">
        <v>95</v>
      </c>
      <c r="E252" s="8">
        <v>4</v>
      </c>
      <c r="F252" s="8">
        <v>3</v>
      </c>
      <c r="G252" s="8" t="s">
        <v>25</v>
      </c>
      <c r="H252" s="87" t="str">
        <f>VLOOKUP(G252,'Descripcion de actividades'!$A$3:$B$40,2,FALSE)</f>
        <v>Limpieza e inspeccion de los sistemas</v>
      </c>
      <c r="I252" s="16">
        <f>VLOOKUP(G252,'Descripcion de actividades'!$A$3:$C$40,3,FALSE)</f>
        <v>0</v>
      </c>
      <c r="J252" s="96" t="s">
        <v>7</v>
      </c>
      <c r="K252" s="8">
        <f t="shared" si="41"/>
        <v>2</v>
      </c>
      <c r="L252" s="118">
        <f t="shared" si="35"/>
        <v>8</v>
      </c>
      <c r="M252" s="108"/>
      <c r="N252" s="108">
        <f t="shared" si="36"/>
        <v>0</v>
      </c>
      <c r="O252" s="62">
        <f t="shared" si="37"/>
        <v>0</v>
      </c>
      <c r="P252" s="24">
        <f t="shared" si="38"/>
        <v>0</v>
      </c>
      <c r="R252" s="107"/>
      <c r="S252" s="107"/>
    </row>
    <row r="253" spans="1:19" ht="15" customHeight="1" x14ac:dyDescent="0.25">
      <c r="A253" s="205"/>
      <c r="B253" s="270"/>
      <c r="C253" s="180"/>
      <c r="D253" s="192"/>
      <c r="E253" s="8">
        <v>4</v>
      </c>
      <c r="F253" s="8">
        <v>3</v>
      </c>
      <c r="G253" s="8" t="s">
        <v>52</v>
      </c>
      <c r="H253" s="87" t="str">
        <f>VLOOKUP(G253,'Descripcion de actividades'!$A$3:$B$40,2,FALSE)</f>
        <v>Revision e inspeccion de fugas en todo el sistema</v>
      </c>
      <c r="I253" s="16">
        <f>VLOOKUP(G253,'Descripcion de actividades'!$A$3:$C$40,3,FALSE)</f>
        <v>0</v>
      </c>
      <c r="J253" s="48" t="s">
        <v>8</v>
      </c>
      <c r="K253" s="8">
        <f t="shared" si="41"/>
        <v>1</v>
      </c>
      <c r="L253" s="92">
        <f t="shared" si="35"/>
        <v>4</v>
      </c>
      <c r="M253" s="62"/>
      <c r="N253" s="62">
        <f t="shared" si="36"/>
        <v>0</v>
      </c>
      <c r="O253" s="62">
        <f t="shared" si="37"/>
        <v>0</v>
      </c>
      <c r="P253" s="24">
        <f t="shared" si="38"/>
        <v>0</v>
      </c>
      <c r="R253" s="107"/>
      <c r="S253" s="107"/>
    </row>
    <row r="254" spans="1:19" ht="120.75" customHeight="1" thickBot="1" x14ac:dyDescent="0.3">
      <c r="A254" s="205"/>
      <c r="B254" s="270"/>
      <c r="C254" s="180"/>
      <c r="D254" s="192"/>
      <c r="E254" s="8">
        <v>4</v>
      </c>
      <c r="F254" s="8">
        <v>3</v>
      </c>
      <c r="G254" s="8" t="s">
        <v>34</v>
      </c>
      <c r="H254" s="53" t="str">
        <f>VLOOKUP(G254,'Descripcion de actividades'!$A$3:$B$40,2,FALSE)</f>
        <v xml:space="preserve">Informe de analisis de los equipo </v>
      </c>
      <c r="I254" s="50" t="str">
        <f>VLOOKUP(G254,'Descripcion de actividades'!$A$3:$C$40,3,FALSE)</f>
        <v xml:space="preserve">Informe estado o condición del equipo según los parametros descritos en el MANUAL DE OPTIMIZACIÓN DE SISTEMAS DE BOMBEO, eficicia de energetica industrial en colombia, del ministerio de minas y energia </v>
      </c>
      <c r="J254" s="48" t="s">
        <v>10</v>
      </c>
      <c r="K254" s="48">
        <f t="shared" si="41"/>
        <v>1</v>
      </c>
      <c r="L254" s="92">
        <f t="shared" si="35"/>
        <v>4</v>
      </c>
      <c r="M254" s="62"/>
      <c r="N254" s="62">
        <f t="shared" si="36"/>
        <v>0</v>
      </c>
      <c r="O254" s="62">
        <f t="shared" si="37"/>
        <v>0</v>
      </c>
      <c r="P254" s="24">
        <f t="shared" si="38"/>
        <v>0</v>
      </c>
      <c r="R254" s="107"/>
      <c r="S254" s="107"/>
    </row>
    <row r="255" spans="1:19" ht="15" customHeight="1" x14ac:dyDescent="0.25">
      <c r="A255" s="205"/>
      <c r="B255" s="270"/>
      <c r="C255" s="180" t="s">
        <v>96</v>
      </c>
      <c r="D255" s="191" t="s">
        <v>97</v>
      </c>
      <c r="E255" s="8">
        <v>3</v>
      </c>
      <c r="F255" s="8">
        <v>3</v>
      </c>
      <c r="G255" s="8" t="s">
        <v>25</v>
      </c>
      <c r="H255" s="87" t="str">
        <f>VLOOKUP(G255,'Descripcion de actividades'!$A$3:$B$40,2,FALSE)</f>
        <v>Limpieza e inspeccion de los sistemas</v>
      </c>
      <c r="I255" s="16">
        <f>VLOOKUP(G255,'Descripcion de actividades'!$A$3:$C$40,3,FALSE)</f>
        <v>0</v>
      </c>
      <c r="J255" s="96" t="s">
        <v>7</v>
      </c>
      <c r="K255" s="8">
        <f t="shared" si="41"/>
        <v>2</v>
      </c>
      <c r="L255" s="118">
        <f t="shared" si="35"/>
        <v>6</v>
      </c>
      <c r="M255" s="108"/>
      <c r="N255" s="108">
        <f t="shared" si="36"/>
        <v>0</v>
      </c>
      <c r="O255" s="62">
        <f t="shared" si="37"/>
        <v>0</v>
      </c>
      <c r="P255" s="24">
        <f t="shared" si="38"/>
        <v>0</v>
      </c>
      <c r="R255" s="107"/>
      <c r="S255" s="107"/>
    </row>
    <row r="256" spans="1:19" ht="15" customHeight="1" x14ac:dyDescent="0.25">
      <c r="A256" s="205"/>
      <c r="B256" s="270"/>
      <c r="C256" s="180"/>
      <c r="D256" s="192"/>
      <c r="E256" s="8">
        <v>3</v>
      </c>
      <c r="F256" s="8">
        <v>3</v>
      </c>
      <c r="G256" s="8" t="s">
        <v>52</v>
      </c>
      <c r="H256" s="87" t="str">
        <f>VLOOKUP(G256,'Descripcion de actividades'!$A$3:$B$40,2,FALSE)</f>
        <v>Revision e inspeccion de fugas en todo el sistema</v>
      </c>
      <c r="I256" s="16">
        <f>VLOOKUP(G256,'Descripcion de actividades'!$A$3:$C$40,3,FALSE)</f>
        <v>0</v>
      </c>
      <c r="J256" s="48" t="s">
        <v>8</v>
      </c>
      <c r="K256" s="8">
        <f t="shared" si="41"/>
        <v>1</v>
      </c>
      <c r="L256" s="30">
        <f t="shared" si="35"/>
        <v>3</v>
      </c>
      <c r="M256" s="62"/>
      <c r="N256" s="62">
        <f t="shared" si="36"/>
        <v>0</v>
      </c>
      <c r="O256" s="62">
        <f t="shared" si="37"/>
        <v>0</v>
      </c>
      <c r="P256" s="24">
        <f t="shared" si="38"/>
        <v>0</v>
      </c>
      <c r="R256" s="107"/>
      <c r="S256" s="107"/>
    </row>
    <row r="257" spans="1:19" ht="112.5" customHeight="1" x14ac:dyDescent="0.25">
      <c r="A257" s="205"/>
      <c r="B257" s="270"/>
      <c r="C257" s="180"/>
      <c r="D257" s="192"/>
      <c r="E257" s="8">
        <v>3</v>
      </c>
      <c r="F257" s="8">
        <v>3</v>
      </c>
      <c r="G257" s="8" t="s">
        <v>34</v>
      </c>
      <c r="H257" s="87" t="str">
        <f>VLOOKUP(G257,'Descripcion de actividades'!$A$3:$B$40,2,FALSE)</f>
        <v xml:space="preserve">Informe de analisis de los equipo </v>
      </c>
      <c r="I257" s="16" t="str">
        <f>VLOOKUP(G257,'Descripcion de actividades'!$A$3:$C$40,3,FALSE)</f>
        <v xml:space="preserve">Informe estado o condición del equipo según los parametros descritos en el MANUAL DE OPTIMIZACIÓN DE SISTEMAS DE BOMBEO, eficicia de energetica industrial en colombia, del ministerio de minas y energia </v>
      </c>
      <c r="J257" s="48" t="s">
        <v>10</v>
      </c>
      <c r="K257" s="8">
        <f t="shared" si="41"/>
        <v>1</v>
      </c>
      <c r="L257" s="30">
        <f t="shared" si="35"/>
        <v>3</v>
      </c>
      <c r="M257" s="62"/>
      <c r="N257" s="62">
        <f t="shared" si="36"/>
        <v>0</v>
      </c>
      <c r="O257" s="62">
        <f t="shared" si="37"/>
        <v>0</v>
      </c>
      <c r="P257" s="24">
        <f t="shared" si="38"/>
        <v>0</v>
      </c>
      <c r="R257" s="107"/>
      <c r="S257" s="107"/>
    </row>
    <row r="258" spans="1:19" ht="15" customHeight="1" x14ac:dyDescent="0.25">
      <c r="A258" s="205"/>
      <c r="B258" s="270"/>
      <c r="C258" s="180" t="s">
        <v>98</v>
      </c>
      <c r="D258" s="192" t="s">
        <v>99</v>
      </c>
      <c r="E258" s="8">
        <v>1</v>
      </c>
      <c r="F258" s="8">
        <v>3</v>
      </c>
      <c r="G258" s="8" t="s">
        <v>25</v>
      </c>
      <c r="H258" s="95" t="str">
        <f>VLOOKUP(G258,'Descripcion de actividades'!$A$3:$B$40,2,FALSE)</f>
        <v>Limpieza e inspeccion de los sistemas</v>
      </c>
      <c r="I258" s="117">
        <f>VLOOKUP(G258,'Descripcion de actividades'!$A$3:$C$40,3,FALSE)</f>
        <v>0</v>
      </c>
      <c r="J258" s="96" t="s">
        <v>7</v>
      </c>
      <c r="K258" s="58">
        <f t="shared" ref="K258:K260" si="45">VLOOKUP(J258,$H$5:$I$12,2,FALSE)</f>
        <v>2</v>
      </c>
      <c r="L258" s="118">
        <f t="shared" si="35"/>
        <v>2</v>
      </c>
      <c r="M258" s="108"/>
      <c r="N258" s="108">
        <f t="shared" si="36"/>
        <v>0</v>
      </c>
      <c r="O258" s="62">
        <f t="shared" si="37"/>
        <v>0</v>
      </c>
      <c r="P258" s="24">
        <f t="shared" si="38"/>
        <v>0</v>
      </c>
      <c r="R258" s="107"/>
      <c r="S258" s="107"/>
    </row>
    <row r="259" spans="1:19" ht="15" customHeight="1" x14ac:dyDescent="0.25">
      <c r="A259" s="205"/>
      <c r="B259" s="270"/>
      <c r="C259" s="180"/>
      <c r="D259" s="192"/>
      <c r="E259" s="8">
        <v>1</v>
      </c>
      <c r="F259" s="8">
        <v>3</v>
      </c>
      <c r="G259" s="8" t="s">
        <v>52</v>
      </c>
      <c r="H259" s="88" t="str">
        <f>VLOOKUP(G259,'Descripcion de actividades'!$A$3:$B$40,2,FALSE)</f>
        <v>Revision e inspeccion de fugas en todo el sistema</v>
      </c>
      <c r="I259" s="57">
        <f>VLOOKUP(G259,'Descripcion de actividades'!$A$3:$C$40,3,FALSE)</f>
        <v>0</v>
      </c>
      <c r="J259" s="48" t="s">
        <v>8</v>
      </c>
      <c r="K259" s="58">
        <f t="shared" si="45"/>
        <v>1</v>
      </c>
      <c r="L259" s="92">
        <f t="shared" si="35"/>
        <v>1</v>
      </c>
      <c r="M259" s="62"/>
      <c r="N259" s="62">
        <f t="shared" si="36"/>
        <v>0</v>
      </c>
      <c r="O259" s="62">
        <f t="shared" si="37"/>
        <v>0</v>
      </c>
      <c r="P259" s="24">
        <f t="shared" si="38"/>
        <v>0</v>
      </c>
      <c r="R259" s="107"/>
      <c r="S259" s="107"/>
    </row>
    <row r="260" spans="1:19" ht="120" customHeight="1" thickBot="1" x14ac:dyDescent="0.3">
      <c r="A260" s="205"/>
      <c r="B260" s="270"/>
      <c r="C260" s="180"/>
      <c r="D260" s="192"/>
      <c r="E260" s="8">
        <v>1</v>
      </c>
      <c r="F260" s="8">
        <v>3</v>
      </c>
      <c r="G260" s="8" t="s">
        <v>34</v>
      </c>
      <c r="H260" s="88" t="str">
        <f>VLOOKUP(G260,'Descripcion de actividades'!$A$3:$B$40,2,FALSE)</f>
        <v xml:space="preserve">Informe de analisis de los equipo </v>
      </c>
      <c r="I260" s="57" t="str">
        <f>VLOOKUP(G260,'Descripcion de actividades'!$A$3:$C$40,3,FALSE)</f>
        <v xml:space="preserve">Informe estado o condición del equipo según los parametros descritos en el MANUAL DE OPTIMIZACIÓN DE SISTEMAS DE BOMBEO, eficicia de energetica industrial en colombia, del ministerio de minas y energia </v>
      </c>
      <c r="J260" s="48" t="s">
        <v>10</v>
      </c>
      <c r="K260" s="58">
        <f t="shared" si="45"/>
        <v>1</v>
      </c>
      <c r="L260" s="92">
        <f t="shared" ref="L260:L317" si="46">IF($C$13&lt;=1,IF(F260=1,E260*K260,IF(F260=2,E260*K260,IF(F260=3,0,"Revisar 2"))),E260*K260)</f>
        <v>1</v>
      </c>
      <c r="M260" s="62"/>
      <c r="N260" s="62">
        <f t="shared" ref="N260:N317" si="47">M260*L260</f>
        <v>0</v>
      </c>
      <c r="O260" s="62">
        <f t="shared" ref="O260:O317" si="48">ROUND(N260*0.19,0)</f>
        <v>0</v>
      </c>
      <c r="P260" s="24">
        <f t="shared" ref="P260:P317" si="49">N260+O260</f>
        <v>0</v>
      </c>
      <c r="R260" s="107"/>
      <c r="S260" s="107"/>
    </row>
    <row r="261" spans="1:19" ht="15" customHeight="1" x14ac:dyDescent="0.25">
      <c r="A261" s="185">
        <v>8</v>
      </c>
      <c r="B261" s="269" t="s">
        <v>100</v>
      </c>
      <c r="C261" s="207" t="s">
        <v>101</v>
      </c>
      <c r="D261" s="209" t="s">
        <v>102</v>
      </c>
      <c r="E261" s="9">
        <v>2</v>
      </c>
      <c r="F261" s="9">
        <v>3</v>
      </c>
      <c r="G261" s="9" t="s">
        <v>25</v>
      </c>
      <c r="H261" s="52" t="str">
        <f>VLOOKUP(G261,'Descripcion de actividades'!$A$3:$B$40,2,FALSE)</f>
        <v>Limpieza e inspeccion de los sistemas</v>
      </c>
      <c r="I261" s="49">
        <f>VLOOKUP(G261,'Descripcion de actividades'!$A$3:$C$40,3,FALSE)</f>
        <v>0</v>
      </c>
      <c r="J261" s="59" t="s">
        <v>7</v>
      </c>
      <c r="K261" s="59">
        <f>VLOOKUP(J261,$H$5:$I$12,2,FALSE)</f>
        <v>2</v>
      </c>
      <c r="L261" s="29">
        <f t="shared" si="46"/>
        <v>4</v>
      </c>
      <c r="M261" s="109"/>
      <c r="N261" s="109">
        <f t="shared" si="47"/>
        <v>0</v>
      </c>
      <c r="O261" s="79">
        <f t="shared" si="48"/>
        <v>0</v>
      </c>
      <c r="P261" s="23">
        <f t="shared" si="49"/>
        <v>0</v>
      </c>
      <c r="R261" s="107"/>
      <c r="S261" s="107"/>
    </row>
    <row r="262" spans="1:19" ht="15" customHeight="1" x14ac:dyDescent="0.25">
      <c r="A262" s="186"/>
      <c r="B262" s="270"/>
      <c r="C262" s="208"/>
      <c r="D262" s="210"/>
      <c r="E262" s="8">
        <v>2</v>
      </c>
      <c r="F262" s="8">
        <v>2</v>
      </c>
      <c r="G262" s="8" t="s">
        <v>52</v>
      </c>
      <c r="H262" s="53" t="str">
        <f>VLOOKUP(G262,'Descripcion de actividades'!$A$3:$B$40,2,FALSE)</f>
        <v>Revision e inspeccion de fugas en todo el sistema</v>
      </c>
      <c r="I262" s="50">
        <f>VLOOKUP(G262,'Descripcion de actividades'!$A$3:$C$40,3,FALSE)</f>
        <v>0</v>
      </c>
      <c r="J262" s="48" t="s">
        <v>8</v>
      </c>
      <c r="K262" s="48">
        <f t="shared" ref="K262:K264" si="50">VLOOKUP(J262,$H$5:$I$12,2,FALSE)</f>
        <v>1</v>
      </c>
      <c r="L262" s="30">
        <f t="shared" si="46"/>
        <v>2</v>
      </c>
      <c r="M262" s="62"/>
      <c r="N262" s="62">
        <f t="shared" si="47"/>
        <v>0</v>
      </c>
      <c r="O262" s="62">
        <f t="shared" si="48"/>
        <v>0</v>
      </c>
      <c r="P262" s="24">
        <f t="shared" si="49"/>
        <v>0</v>
      </c>
      <c r="R262" s="107"/>
      <c r="S262" s="107"/>
    </row>
    <row r="263" spans="1:19" ht="112.5" customHeight="1" x14ac:dyDescent="0.25">
      <c r="A263" s="186"/>
      <c r="B263" s="270"/>
      <c r="C263" s="208"/>
      <c r="D263" s="210"/>
      <c r="E263" s="8">
        <v>2</v>
      </c>
      <c r="F263" s="8">
        <v>3</v>
      </c>
      <c r="G263" s="8" t="s">
        <v>34</v>
      </c>
      <c r="H263" s="53" t="str">
        <f>VLOOKUP(G263,'Descripcion de actividades'!$A$3:$B$40,2,FALSE)</f>
        <v xml:space="preserve">Informe de analisis de los equipo </v>
      </c>
      <c r="I263" s="50" t="str">
        <f>VLOOKUP(G263,'Descripcion de actividades'!$A$3:$C$40,3,FALSE)</f>
        <v xml:space="preserve">Informe estado o condición del equipo según los parametros descritos en el MANUAL DE OPTIMIZACIÓN DE SISTEMAS DE BOMBEO, eficicia de energetica industrial en colombia, del ministerio de minas y energia </v>
      </c>
      <c r="J263" s="47" t="s">
        <v>10</v>
      </c>
      <c r="K263" s="48">
        <f t="shared" si="50"/>
        <v>1</v>
      </c>
      <c r="L263" s="30">
        <f t="shared" si="46"/>
        <v>2</v>
      </c>
      <c r="M263" s="62"/>
      <c r="N263" s="62">
        <f t="shared" si="47"/>
        <v>0</v>
      </c>
      <c r="O263" s="62">
        <f t="shared" si="48"/>
        <v>0</v>
      </c>
      <c r="P263" s="24">
        <f t="shared" si="49"/>
        <v>0</v>
      </c>
      <c r="R263" s="107"/>
      <c r="S263" s="107"/>
    </row>
    <row r="264" spans="1:19" ht="15" customHeight="1" x14ac:dyDescent="0.25">
      <c r="A264" s="186"/>
      <c r="B264" s="270"/>
      <c r="C264" s="208"/>
      <c r="D264" s="210"/>
      <c r="E264" s="8">
        <v>2</v>
      </c>
      <c r="F264" s="8">
        <v>3</v>
      </c>
      <c r="G264" s="8" t="s">
        <v>60</v>
      </c>
      <c r="H264" s="53" t="str">
        <f>VLOOKUP(G264,'Descripcion de actividades'!$A$3:$B$40,2,FALSE)</f>
        <v>Cambios de empaquetadura de los sistemas</v>
      </c>
      <c r="I264" s="50">
        <f>VLOOKUP(G264,'Descripcion de actividades'!$A$3:$C$40,3,FALSE)</f>
        <v>0</v>
      </c>
      <c r="J264" s="48" t="s">
        <v>10</v>
      </c>
      <c r="K264" s="48">
        <f t="shared" si="50"/>
        <v>1</v>
      </c>
      <c r="L264" s="30">
        <f t="shared" si="46"/>
        <v>2</v>
      </c>
      <c r="M264" s="62"/>
      <c r="N264" s="62">
        <f t="shared" si="47"/>
        <v>0</v>
      </c>
      <c r="O264" s="62">
        <f t="shared" si="48"/>
        <v>0</v>
      </c>
      <c r="P264" s="24">
        <f t="shared" si="49"/>
        <v>0</v>
      </c>
      <c r="R264" s="107"/>
      <c r="S264" s="107"/>
    </row>
    <row r="265" spans="1:19" s="116" customFormat="1" ht="15" customHeight="1" x14ac:dyDescent="0.25">
      <c r="A265" s="186"/>
      <c r="B265" s="270"/>
      <c r="C265" s="180" t="s">
        <v>103</v>
      </c>
      <c r="D265" s="216" t="s">
        <v>104</v>
      </c>
      <c r="E265" s="110">
        <v>4</v>
      </c>
      <c r="F265" s="110">
        <v>3</v>
      </c>
      <c r="G265" s="110" t="s">
        <v>25</v>
      </c>
      <c r="H265" s="111" t="str">
        <f>VLOOKUP(G265,'Descripcion de actividades'!$A$3:$B$40,2,FALSE)</f>
        <v>Limpieza e inspeccion de los sistemas</v>
      </c>
      <c r="I265" s="112">
        <f>VLOOKUP(G265,'Descripcion de actividades'!$A$3:$C$40,3,FALSE)</f>
        <v>0</v>
      </c>
      <c r="J265" s="113" t="s">
        <v>7</v>
      </c>
      <c r="K265" s="113">
        <f t="shared" si="41"/>
        <v>2</v>
      </c>
      <c r="L265" s="114">
        <f t="shared" si="46"/>
        <v>8</v>
      </c>
      <c r="M265" s="115"/>
      <c r="N265" s="108">
        <f t="shared" si="47"/>
        <v>0</v>
      </c>
      <c r="O265" s="62">
        <f t="shared" si="48"/>
        <v>0</v>
      </c>
      <c r="P265" s="24">
        <f t="shared" si="49"/>
        <v>0</v>
      </c>
      <c r="R265" s="107"/>
      <c r="S265" s="107"/>
    </row>
    <row r="266" spans="1:19" ht="15" customHeight="1" x14ac:dyDescent="0.25">
      <c r="A266" s="186"/>
      <c r="B266" s="270"/>
      <c r="C266" s="180"/>
      <c r="D266" s="216"/>
      <c r="E266" s="8">
        <v>4</v>
      </c>
      <c r="F266" s="8">
        <v>2</v>
      </c>
      <c r="G266" s="8" t="s">
        <v>52</v>
      </c>
      <c r="H266" s="53" t="str">
        <f>VLOOKUP(G266,'Descripcion de actividades'!$A$3:$B$40,2,FALSE)</f>
        <v>Revision e inspeccion de fugas en todo el sistema</v>
      </c>
      <c r="I266" s="50">
        <f>VLOOKUP(G266,'Descripcion de actividades'!$A$3:$C$40,3,FALSE)</f>
        <v>0</v>
      </c>
      <c r="J266" s="48" t="s">
        <v>8</v>
      </c>
      <c r="K266" s="48">
        <f t="shared" si="41"/>
        <v>1</v>
      </c>
      <c r="L266" s="30">
        <f t="shared" si="46"/>
        <v>4</v>
      </c>
      <c r="M266" s="62"/>
      <c r="N266" s="62">
        <f t="shared" si="47"/>
        <v>0</v>
      </c>
      <c r="O266" s="62">
        <f t="shared" si="48"/>
        <v>0</v>
      </c>
      <c r="P266" s="24">
        <f t="shared" si="49"/>
        <v>0</v>
      </c>
      <c r="R266" s="107"/>
      <c r="S266" s="107"/>
    </row>
    <row r="267" spans="1:19" ht="120" customHeight="1" x14ac:dyDescent="0.25">
      <c r="A267" s="186"/>
      <c r="B267" s="270"/>
      <c r="C267" s="180"/>
      <c r="D267" s="216"/>
      <c r="E267" s="8">
        <v>4</v>
      </c>
      <c r="F267" s="8">
        <v>3</v>
      </c>
      <c r="G267" s="8" t="s">
        <v>34</v>
      </c>
      <c r="H267" s="53" t="str">
        <f>VLOOKUP(G267,'Descripcion de actividades'!$A$3:$B$40,2,FALSE)</f>
        <v xml:space="preserve">Informe de analisis de los equipo </v>
      </c>
      <c r="I267" s="50" t="str">
        <f>VLOOKUP(G267,'Descripcion de actividades'!$A$3:$C$40,3,FALSE)</f>
        <v xml:space="preserve">Informe estado o condición del equipo según los parametros descritos en el MANUAL DE OPTIMIZACIÓN DE SISTEMAS DE BOMBEO, eficicia de energetica industrial en colombia, del ministerio de minas y energia </v>
      </c>
      <c r="J267" s="47" t="s">
        <v>10</v>
      </c>
      <c r="K267" s="48">
        <f t="shared" si="41"/>
        <v>1</v>
      </c>
      <c r="L267" s="30">
        <f t="shared" si="46"/>
        <v>4</v>
      </c>
      <c r="M267" s="62"/>
      <c r="N267" s="62">
        <f t="shared" si="47"/>
        <v>0</v>
      </c>
      <c r="O267" s="62">
        <f t="shared" si="48"/>
        <v>0</v>
      </c>
      <c r="P267" s="24">
        <f t="shared" si="49"/>
        <v>0</v>
      </c>
      <c r="R267" s="107"/>
      <c r="S267" s="107"/>
    </row>
    <row r="268" spans="1:19" ht="15" customHeight="1" x14ac:dyDescent="0.25">
      <c r="A268" s="186"/>
      <c r="B268" s="270"/>
      <c r="C268" s="180"/>
      <c r="D268" s="216"/>
      <c r="E268" s="8">
        <v>4</v>
      </c>
      <c r="F268" s="8">
        <v>3</v>
      </c>
      <c r="G268" s="8" t="s">
        <v>60</v>
      </c>
      <c r="H268" s="53" t="str">
        <f>VLOOKUP(G268,'Descripcion de actividades'!$A$3:$B$40,2,FALSE)</f>
        <v>Cambios de empaquetadura de los sistemas</v>
      </c>
      <c r="I268" s="50">
        <f>VLOOKUP(G268,'Descripcion de actividades'!$A$3:$C$40,3,FALSE)</f>
        <v>0</v>
      </c>
      <c r="J268" s="48" t="s">
        <v>10</v>
      </c>
      <c r="K268" s="48">
        <f t="shared" si="41"/>
        <v>1</v>
      </c>
      <c r="L268" s="30">
        <f t="shared" si="46"/>
        <v>4</v>
      </c>
      <c r="M268" s="62"/>
      <c r="N268" s="62">
        <f t="shared" si="47"/>
        <v>0</v>
      </c>
      <c r="O268" s="62">
        <f t="shared" si="48"/>
        <v>0</v>
      </c>
      <c r="P268" s="24">
        <f t="shared" si="49"/>
        <v>0</v>
      </c>
      <c r="R268" s="107"/>
      <c r="S268" s="107"/>
    </row>
    <row r="269" spans="1:19" ht="15" customHeight="1" x14ac:dyDescent="0.25">
      <c r="A269" s="186"/>
      <c r="B269" s="270"/>
      <c r="C269" s="188" t="s">
        <v>105</v>
      </c>
      <c r="D269" s="190" t="s">
        <v>106</v>
      </c>
      <c r="E269" s="42">
        <v>3</v>
      </c>
      <c r="F269" s="8">
        <v>3</v>
      </c>
      <c r="G269" s="8" t="s">
        <v>25</v>
      </c>
      <c r="H269" s="88" t="str">
        <f>VLOOKUP(G269,'Descripcion de actividades'!$A$3:$B$40,2,FALSE)</f>
        <v>Limpieza e inspeccion de los sistemas</v>
      </c>
      <c r="I269" s="56">
        <f>VLOOKUP(G269,'Descripcion de actividades'!$A$3:$C$40,3,FALSE)</f>
        <v>0</v>
      </c>
      <c r="J269" s="89" t="s">
        <v>7</v>
      </c>
      <c r="K269" s="89">
        <f t="shared" ref="K269:K272" si="51">VLOOKUP(J269,$H$5:$I$12,2,FALSE)</f>
        <v>2</v>
      </c>
      <c r="L269" s="30">
        <f t="shared" si="46"/>
        <v>6</v>
      </c>
      <c r="M269" s="108"/>
      <c r="N269" s="108">
        <f t="shared" si="47"/>
        <v>0</v>
      </c>
      <c r="O269" s="62">
        <f t="shared" si="48"/>
        <v>0</v>
      </c>
      <c r="P269" s="24">
        <f t="shared" si="49"/>
        <v>0</v>
      </c>
      <c r="R269" s="107"/>
      <c r="S269" s="107"/>
    </row>
    <row r="270" spans="1:19" ht="15" customHeight="1" x14ac:dyDescent="0.25">
      <c r="A270" s="186"/>
      <c r="B270" s="270"/>
      <c r="C270" s="189"/>
      <c r="D270" s="190"/>
      <c r="E270" s="8">
        <v>3</v>
      </c>
      <c r="F270" s="8">
        <v>2</v>
      </c>
      <c r="G270" s="8" t="s">
        <v>52</v>
      </c>
      <c r="H270" s="53" t="str">
        <f>VLOOKUP(G270,'Descripcion de actividades'!$A$3:$B$40,2,FALSE)</f>
        <v>Revision e inspeccion de fugas en todo el sistema</v>
      </c>
      <c r="I270" s="50">
        <f>VLOOKUP(G270,'Descripcion de actividades'!$A$3:$C$40,3,FALSE)</f>
        <v>0</v>
      </c>
      <c r="J270" s="48" t="s">
        <v>8</v>
      </c>
      <c r="K270" s="48">
        <f t="shared" si="51"/>
        <v>1</v>
      </c>
      <c r="L270" s="30">
        <f t="shared" si="46"/>
        <v>3</v>
      </c>
      <c r="M270" s="62"/>
      <c r="N270" s="62">
        <f t="shared" si="47"/>
        <v>0</v>
      </c>
      <c r="O270" s="62">
        <f t="shared" si="48"/>
        <v>0</v>
      </c>
      <c r="P270" s="24">
        <f t="shared" si="49"/>
        <v>0</v>
      </c>
      <c r="R270" s="107"/>
      <c r="S270" s="107"/>
    </row>
    <row r="271" spans="1:19" ht="117" customHeight="1" x14ac:dyDescent="0.25">
      <c r="A271" s="186"/>
      <c r="B271" s="270"/>
      <c r="C271" s="189"/>
      <c r="D271" s="190"/>
      <c r="E271" s="8">
        <v>3</v>
      </c>
      <c r="F271" s="8">
        <v>3</v>
      </c>
      <c r="G271" s="8" t="s">
        <v>34</v>
      </c>
      <c r="H271" s="53" t="str">
        <f>VLOOKUP(G271,'Descripcion de actividades'!$A$3:$B$40,2,FALSE)</f>
        <v xml:space="preserve">Informe de analisis de los equipo </v>
      </c>
      <c r="I271" s="50" t="str">
        <f>VLOOKUP(G271,'Descripcion de actividades'!$A$3:$C$40,3,FALSE)</f>
        <v xml:space="preserve">Informe estado o condición del equipo según los parametros descritos en el MANUAL DE OPTIMIZACIÓN DE SISTEMAS DE BOMBEO, eficicia de energetica industrial en colombia, del ministerio de minas y energia </v>
      </c>
      <c r="J271" s="47" t="s">
        <v>10</v>
      </c>
      <c r="K271" s="48">
        <f t="shared" si="51"/>
        <v>1</v>
      </c>
      <c r="L271" s="30">
        <f t="shared" si="46"/>
        <v>3</v>
      </c>
      <c r="M271" s="62"/>
      <c r="N271" s="62">
        <f t="shared" si="47"/>
        <v>0</v>
      </c>
      <c r="O271" s="62">
        <f t="shared" si="48"/>
        <v>0</v>
      </c>
      <c r="P271" s="24">
        <f t="shared" si="49"/>
        <v>0</v>
      </c>
      <c r="R271" s="107"/>
      <c r="S271" s="107"/>
    </row>
    <row r="272" spans="1:19" ht="15" customHeight="1" thickBot="1" x14ac:dyDescent="0.3">
      <c r="A272" s="186"/>
      <c r="B272" s="270"/>
      <c r="C272" s="189"/>
      <c r="D272" s="190"/>
      <c r="E272" s="8">
        <v>3</v>
      </c>
      <c r="F272" s="8">
        <v>3</v>
      </c>
      <c r="G272" s="8" t="s">
        <v>60</v>
      </c>
      <c r="H272" s="53" t="str">
        <f>VLOOKUP(G272,'Descripcion de actividades'!$A$3:$B$40,2,FALSE)</f>
        <v>Cambios de empaquetadura de los sistemas</v>
      </c>
      <c r="I272" s="50">
        <f>VLOOKUP(G272,'Descripcion de actividades'!$A$3:$C$40,3,FALSE)</f>
        <v>0</v>
      </c>
      <c r="J272" s="48" t="s">
        <v>10</v>
      </c>
      <c r="K272" s="48">
        <f t="shared" si="51"/>
        <v>1</v>
      </c>
      <c r="L272" s="30">
        <f t="shared" si="46"/>
        <v>3</v>
      </c>
      <c r="M272" s="62"/>
      <c r="N272" s="62">
        <f t="shared" si="47"/>
        <v>0</v>
      </c>
      <c r="O272" s="62">
        <f t="shared" si="48"/>
        <v>0</v>
      </c>
      <c r="P272" s="24">
        <f t="shared" si="49"/>
        <v>0</v>
      </c>
      <c r="R272" s="107"/>
      <c r="S272" s="107"/>
    </row>
    <row r="273" spans="1:19" ht="15" customHeight="1" x14ac:dyDescent="0.25">
      <c r="A273" s="204">
        <v>9</v>
      </c>
      <c r="B273" s="176" t="s">
        <v>107</v>
      </c>
      <c r="C273" s="243" t="s">
        <v>108</v>
      </c>
      <c r="D273" s="248" t="s">
        <v>109</v>
      </c>
      <c r="E273" s="9">
        <v>2</v>
      </c>
      <c r="F273" s="9">
        <v>3</v>
      </c>
      <c r="G273" s="9" t="s">
        <v>25</v>
      </c>
      <c r="H273" s="52" t="str">
        <f>VLOOKUP(G273,'Descripcion de actividades'!$A$3:$B$40,2,FALSE)</f>
        <v>Limpieza e inspeccion de los sistemas</v>
      </c>
      <c r="I273" s="49">
        <f>VLOOKUP(G273,'Descripcion de actividades'!$A$3:$C$40,3,FALSE)</f>
        <v>0</v>
      </c>
      <c r="J273" s="59" t="s">
        <v>5</v>
      </c>
      <c r="K273" s="59">
        <f t="shared" ref="K273:K280" si="52">VLOOKUP(J273,$H$5:$I$12,2,FALSE)</f>
        <v>9</v>
      </c>
      <c r="L273" s="29">
        <f t="shared" si="46"/>
        <v>18</v>
      </c>
      <c r="M273" s="109"/>
      <c r="N273" s="109">
        <f t="shared" si="47"/>
        <v>0</v>
      </c>
      <c r="O273" s="79">
        <f t="shared" si="48"/>
        <v>0</v>
      </c>
      <c r="P273" s="23">
        <f t="shared" si="49"/>
        <v>0</v>
      </c>
      <c r="R273" s="107"/>
      <c r="S273" s="107"/>
    </row>
    <row r="274" spans="1:19" ht="84.75" customHeight="1" x14ac:dyDescent="0.25">
      <c r="A274" s="205"/>
      <c r="B274" s="177"/>
      <c r="C274" s="244"/>
      <c r="D274" s="249"/>
      <c r="E274" s="8">
        <v>2</v>
      </c>
      <c r="F274" s="8">
        <v>3</v>
      </c>
      <c r="G274" s="8" t="s">
        <v>27</v>
      </c>
      <c r="H274" s="53" t="str">
        <f>VLOOKUP(G274,'Descripcion de actividades'!$A$3:$B$40,2,FALSE)</f>
        <v>Inspeccion de red de tierra en los sistemas</v>
      </c>
      <c r="I274" s="50" t="str">
        <f>VLOOKUP(G274,'Descripcion de actividades'!$A$3:$C$40,3,FALSE)</f>
        <v>Pruebas de continuidad en la red de tierra física. Equipos de medicion con certificado de calibración vigente para ambos. para ambos.</v>
      </c>
      <c r="J274" s="48" t="s">
        <v>10</v>
      </c>
      <c r="K274" s="48">
        <f t="shared" si="52"/>
        <v>1</v>
      </c>
      <c r="L274" s="30">
        <f t="shared" si="46"/>
        <v>2</v>
      </c>
      <c r="M274" s="62"/>
      <c r="N274" s="62">
        <f t="shared" si="47"/>
        <v>0</v>
      </c>
      <c r="O274" s="62">
        <f t="shared" si="48"/>
        <v>0</v>
      </c>
      <c r="P274" s="24">
        <f t="shared" si="49"/>
        <v>0</v>
      </c>
      <c r="R274" s="107"/>
      <c r="S274" s="107"/>
    </row>
    <row r="275" spans="1:19" ht="93" customHeight="1" x14ac:dyDescent="0.25">
      <c r="A275" s="205"/>
      <c r="B275" s="177"/>
      <c r="C275" s="244"/>
      <c r="D275" s="249"/>
      <c r="E275" s="8">
        <v>2</v>
      </c>
      <c r="F275" s="8">
        <v>3</v>
      </c>
      <c r="G275" s="8" t="s">
        <v>30</v>
      </c>
      <c r="H275" s="53" t="str">
        <f>VLOOKUP(G275,'Descripcion de actividades'!$A$3:$B$40,2,FALSE)</f>
        <v>Monitoreo de los parametros electricos.</v>
      </c>
      <c r="I275" s="50" t="str">
        <f>VLOOKUP(G275,'Descripcion de actividades'!$A$3:$C$40,3,FALSE)</f>
        <v>Calidad de la energía: Voltaje, corriente, potencia activa, potencia reactiva, armonicos. Equipos de medicion con certificado de calibración vigente para ambos.</v>
      </c>
      <c r="J275" s="47" t="s">
        <v>9</v>
      </c>
      <c r="K275" s="48">
        <f t="shared" si="52"/>
        <v>1</v>
      </c>
      <c r="L275" s="30">
        <f t="shared" si="46"/>
        <v>2</v>
      </c>
      <c r="M275" s="62"/>
      <c r="N275" s="62">
        <f t="shared" si="47"/>
        <v>0</v>
      </c>
      <c r="O275" s="62">
        <f t="shared" si="48"/>
        <v>0</v>
      </c>
      <c r="P275" s="24">
        <f t="shared" si="49"/>
        <v>0</v>
      </c>
      <c r="R275" s="107"/>
      <c r="S275" s="107"/>
    </row>
    <row r="276" spans="1:19" ht="66.75" customHeight="1" x14ac:dyDescent="0.25">
      <c r="A276" s="205"/>
      <c r="B276" s="177"/>
      <c r="C276" s="244"/>
      <c r="D276" s="249"/>
      <c r="E276" s="8">
        <v>2</v>
      </c>
      <c r="F276" s="8">
        <v>3</v>
      </c>
      <c r="G276" s="8" t="s">
        <v>32</v>
      </c>
      <c r="H276" s="53" t="str">
        <f>VLOOKUP(G276,'Descripcion de actividades'!$A$3:$B$40,2,FALSE)</f>
        <v>Analisis por termografia</v>
      </c>
      <c r="I276" s="50" t="str">
        <f>VLOOKUP(G276,'Descripcion de actividades'!$A$3:$C$40,3,FALSE)</f>
        <v>Analisis del termograma. Equipos de medicion con certificado de calibración vigente para ambos.</v>
      </c>
      <c r="J276" s="48" t="s">
        <v>10</v>
      </c>
      <c r="K276" s="48">
        <f t="shared" si="52"/>
        <v>1</v>
      </c>
      <c r="L276" s="30">
        <f t="shared" si="46"/>
        <v>2</v>
      </c>
      <c r="M276" s="62"/>
      <c r="N276" s="62">
        <f t="shared" si="47"/>
        <v>0</v>
      </c>
      <c r="O276" s="62">
        <f t="shared" si="48"/>
        <v>0</v>
      </c>
      <c r="P276" s="24">
        <f t="shared" si="49"/>
        <v>0</v>
      </c>
      <c r="R276" s="107"/>
      <c r="S276" s="107"/>
    </row>
    <row r="277" spans="1:19" ht="47.25" customHeight="1" x14ac:dyDescent="0.25">
      <c r="A277" s="205"/>
      <c r="B277" s="177"/>
      <c r="C277" s="244"/>
      <c r="D277" s="249"/>
      <c r="E277" s="8">
        <v>2</v>
      </c>
      <c r="F277" s="8">
        <v>3</v>
      </c>
      <c r="G277" s="8" t="s">
        <v>53</v>
      </c>
      <c r="H277" s="53" t="str">
        <f>VLOOKUP(G277,'Descripcion de actividades'!$A$3:$B$40,2,FALSE)</f>
        <v xml:space="preserve">Revision y analisis de ajuste e interferencias mecanicas </v>
      </c>
      <c r="I277" s="50" t="str">
        <f>VLOOKUP(G277,'Descripcion de actividades'!$A$3:$C$40,3,FALSE)</f>
        <v xml:space="preserve">Revision de anclajes, cimentaciones  y soporteria de los equipo </v>
      </c>
      <c r="J277" s="48" t="s">
        <v>10</v>
      </c>
      <c r="K277" s="48">
        <f t="shared" si="52"/>
        <v>1</v>
      </c>
      <c r="L277" s="30">
        <f t="shared" si="46"/>
        <v>2</v>
      </c>
      <c r="M277" s="62"/>
      <c r="N277" s="62">
        <f t="shared" si="47"/>
        <v>0</v>
      </c>
      <c r="O277" s="62">
        <f t="shared" si="48"/>
        <v>0</v>
      </c>
      <c r="P277" s="24">
        <f t="shared" si="49"/>
        <v>0</v>
      </c>
      <c r="R277" s="107"/>
      <c r="S277" s="107"/>
    </row>
    <row r="278" spans="1:19" ht="30" customHeight="1" x14ac:dyDescent="0.25">
      <c r="A278" s="205"/>
      <c r="B278" s="177"/>
      <c r="C278" s="244"/>
      <c r="D278" s="249"/>
      <c r="E278" s="8">
        <v>2</v>
      </c>
      <c r="F278" s="8">
        <v>3</v>
      </c>
      <c r="G278" s="8" t="s">
        <v>33</v>
      </c>
      <c r="H278" s="53" t="str">
        <f>VLOOKUP(G278,'Descripcion de actividades'!$A$3:$B$40,2,FALSE)</f>
        <v>Lubricacion, engrase, revision y ajuste tornilleria de los sistemas (sin desarme)</v>
      </c>
      <c r="I278" s="50">
        <f>VLOOKUP(G278,'Descripcion de actividades'!$A$3:$C$40,3,FALSE)</f>
        <v>0</v>
      </c>
      <c r="J278" s="47" t="s">
        <v>7</v>
      </c>
      <c r="K278" s="48">
        <f t="shared" si="52"/>
        <v>2</v>
      </c>
      <c r="L278" s="30">
        <f t="shared" si="46"/>
        <v>4</v>
      </c>
      <c r="M278" s="108"/>
      <c r="N278" s="108">
        <f t="shared" si="47"/>
        <v>0</v>
      </c>
      <c r="O278" s="62">
        <f t="shared" si="48"/>
        <v>0</v>
      </c>
      <c r="P278" s="24">
        <f t="shared" si="49"/>
        <v>0</v>
      </c>
      <c r="R278" s="107"/>
      <c r="S278" s="107"/>
    </row>
    <row r="279" spans="1:19" ht="93.75" customHeight="1" x14ac:dyDescent="0.25">
      <c r="A279" s="205"/>
      <c r="B279" s="177"/>
      <c r="C279" s="244"/>
      <c r="D279" s="249"/>
      <c r="E279" s="8">
        <v>2</v>
      </c>
      <c r="F279" s="8">
        <v>2</v>
      </c>
      <c r="G279" s="8" t="s">
        <v>55</v>
      </c>
      <c r="H279" s="53" t="str">
        <f>VLOOKUP(G279,'Descripcion de actividades'!$A$3:$B$40,2,FALSE)</f>
        <v>Analisis de vibraciones</v>
      </c>
      <c r="I279" s="50" t="str">
        <f>VLOOKUP(G279,'Descripcion de actividades'!$A$3:$C$40,3,FALSE)</f>
        <v>Analisis de vibraciones: Medición de vibraciones  conjunto bomba motor que cumplan con la reglamentación ISO 10816-3 con certificado de calibración vigente para ambos.</v>
      </c>
      <c r="J279" s="48" t="s">
        <v>10</v>
      </c>
      <c r="K279" s="48">
        <f t="shared" si="52"/>
        <v>1</v>
      </c>
      <c r="L279" s="30">
        <f t="shared" si="46"/>
        <v>2</v>
      </c>
      <c r="M279" s="62"/>
      <c r="N279" s="62">
        <f t="shared" si="47"/>
        <v>0</v>
      </c>
      <c r="O279" s="62">
        <f t="shared" si="48"/>
        <v>0</v>
      </c>
      <c r="P279" s="24">
        <f t="shared" si="49"/>
        <v>0</v>
      </c>
      <c r="R279" s="107"/>
      <c r="S279" s="107"/>
    </row>
    <row r="280" spans="1:19" ht="60.75" customHeight="1" x14ac:dyDescent="0.25">
      <c r="A280" s="205"/>
      <c r="B280" s="177"/>
      <c r="C280" s="244"/>
      <c r="D280" s="249"/>
      <c r="E280" s="8">
        <v>2</v>
      </c>
      <c r="F280" s="8">
        <v>3</v>
      </c>
      <c r="G280" s="8" t="s">
        <v>57</v>
      </c>
      <c r="H280" s="53" t="str">
        <f>VLOOKUP(G280,'Descripcion de actividades'!$A$3:$B$40,2,FALSE)</f>
        <v>Analisis de balanceo mecanico del sistema</v>
      </c>
      <c r="I280" s="50" t="str">
        <f>VLOOKUP(G280,'Descripcion de actividades'!$A$3:$C$40,3,FALSE)</f>
        <v>Analisis de balanceo mecanico del sistema con la reglamentacion ISO 1940</v>
      </c>
      <c r="J280" s="48" t="s">
        <v>10</v>
      </c>
      <c r="K280" s="48">
        <f t="shared" si="52"/>
        <v>1</v>
      </c>
      <c r="L280" s="30">
        <f t="shared" si="46"/>
        <v>2</v>
      </c>
      <c r="M280" s="62"/>
      <c r="N280" s="62">
        <f t="shared" si="47"/>
        <v>0</v>
      </c>
      <c r="O280" s="62">
        <f t="shared" si="48"/>
        <v>0</v>
      </c>
      <c r="P280" s="24">
        <f t="shared" si="49"/>
        <v>0</v>
      </c>
      <c r="R280" s="107"/>
      <c r="S280" s="107"/>
    </row>
    <row r="281" spans="1:19" ht="87" customHeight="1" x14ac:dyDescent="0.25">
      <c r="A281" s="205"/>
      <c r="B281" s="177"/>
      <c r="C281" s="244"/>
      <c r="D281" s="249"/>
      <c r="E281" s="8">
        <v>2</v>
      </c>
      <c r="F281" s="8">
        <v>3</v>
      </c>
      <c r="G281" s="8" t="s">
        <v>37</v>
      </c>
      <c r="H281" s="53" t="str">
        <f>VLOOKUP(G281,'Descripcion de actividades'!$A$3:$B$40,2,FALSE)</f>
        <v>Analisis de aislamiento a los sistemas</v>
      </c>
      <c r="I281" s="50" t="str">
        <f>VLOOKUP(G281,'Descripcion de actividades'!$A$3:$C$40,3,FALSE)</f>
        <v>Analisis de resistencia de aislamiento con correccion de temperatura. Equipos de medicion con certificado de calibración vigente para ambos.</v>
      </c>
      <c r="J281" s="48" t="s">
        <v>10</v>
      </c>
      <c r="K281" s="48">
        <f t="shared" ref="K281:K284" si="53">VLOOKUP(J281,$H$5:$I$12,2,FALSE)</f>
        <v>1</v>
      </c>
      <c r="L281" s="30">
        <f t="shared" si="46"/>
        <v>2</v>
      </c>
      <c r="M281" s="62"/>
      <c r="N281" s="62">
        <f t="shared" si="47"/>
        <v>0</v>
      </c>
      <c r="O281" s="62">
        <f t="shared" si="48"/>
        <v>0</v>
      </c>
      <c r="P281" s="24">
        <f t="shared" si="49"/>
        <v>0</v>
      </c>
      <c r="R281" s="107"/>
      <c r="S281" s="107"/>
    </row>
    <row r="282" spans="1:19" ht="51" customHeight="1" x14ac:dyDescent="0.25">
      <c r="A282" s="205"/>
      <c r="B282" s="177"/>
      <c r="C282" s="244"/>
      <c r="D282" s="249"/>
      <c r="E282" s="8">
        <v>2</v>
      </c>
      <c r="F282" s="8">
        <v>3</v>
      </c>
      <c r="G282" s="8" t="s">
        <v>58</v>
      </c>
      <c r="H282" s="53" t="str">
        <f>VLOOKUP(G282,'Descripcion de actividades'!$A$3:$B$40,2,FALSE)</f>
        <v>Analisis de aislamiento a los sistemas</v>
      </c>
      <c r="I282" s="50" t="str">
        <f>VLOOKUP(G282,'Descripcion de actividades'!$A$3:$C$40,3,FALSE)</f>
        <v>Indice de polarizacion. Equipos de medicion con certificado de calibración vigente para ambos.</v>
      </c>
      <c r="J282" s="48" t="s">
        <v>10</v>
      </c>
      <c r="K282" s="48">
        <f t="shared" si="53"/>
        <v>1</v>
      </c>
      <c r="L282" s="30">
        <f t="shared" si="46"/>
        <v>2</v>
      </c>
      <c r="M282" s="62"/>
      <c r="N282" s="62">
        <f t="shared" si="47"/>
        <v>0</v>
      </c>
      <c r="O282" s="62">
        <f t="shared" si="48"/>
        <v>0</v>
      </c>
      <c r="P282" s="24">
        <f t="shared" si="49"/>
        <v>0</v>
      </c>
      <c r="R282" s="107"/>
      <c r="S282" s="107"/>
    </row>
    <row r="283" spans="1:19" ht="69" customHeight="1" x14ac:dyDescent="0.25">
      <c r="A283" s="205"/>
      <c r="B283" s="177"/>
      <c r="C283" s="244"/>
      <c r="D283" s="249"/>
      <c r="E283" s="8">
        <v>2</v>
      </c>
      <c r="F283" s="8">
        <v>3</v>
      </c>
      <c r="G283" s="8" t="s">
        <v>59</v>
      </c>
      <c r="H283" s="53" t="str">
        <f>VLOOKUP(G283,'Descripcion de actividades'!$A$3:$B$40,2,FALSE)</f>
        <v>Analisis de aislamiento a los sistemas</v>
      </c>
      <c r="I283" s="50" t="str">
        <f>VLOOKUP(G283,'Descripcion de actividades'!$A$3:$C$40,3,FALSE)</f>
        <v>Absorcion dielectrica. Equipos de medicion con certificado de calibración vigente para ambos.</v>
      </c>
      <c r="J283" s="48" t="s">
        <v>10</v>
      </c>
      <c r="K283" s="48">
        <f t="shared" si="53"/>
        <v>1</v>
      </c>
      <c r="L283" s="30">
        <f t="shared" si="46"/>
        <v>2</v>
      </c>
      <c r="M283" s="62"/>
      <c r="N283" s="62">
        <f t="shared" si="47"/>
        <v>0</v>
      </c>
      <c r="O283" s="62">
        <f t="shared" si="48"/>
        <v>0</v>
      </c>
      <c r="P283" s="24">
        <f t="shared" si="49"/>
        <v>0</v>
      </c>
      <c r="R283" s="107"/>
      <c r="S283" s="107"/>
    </row>
    <row r="284" spans="1:19" ht="119.25" customHeight="1" thickBot="1" x14ac:dyDescent="0.3">
      <c r="A284" s="206"/>
      <c r="B284" s="178"/>
      <c r="C284" s="247"/>
      <c r="D284" s="250"/>
      <c r="E284" s="10">
        <v>2</v>
      </c>
      <c r="F284" s="7">
        <v>3</v>
      </c>
      <c r="G284" s="7" t="s">
        <v>34</v>
      </c>
      <c r="H284" s="54" t="str">
        <f>VLOOKUP(G284,'Descripcion de actividades'!$A$3:$B$40,2,FALSE)</f>
        <v xml:space="preserve">Informe de analisis de los equipo </v>
      </c>
      <c r="I284" s="51" t="str">
        <f>VLOOKUP(G284,'Descripcion de actividades'!$A$3:$C$40,3,FALSE)</f>
        <v xml:space="preserve">Informe estado o condición del equipo según los parametros descritos en el MANUAL DE OPTIMIZACIÓN DE SISTEMAS DE BOMBEO, eficicia de energetica industrial en colombia, del ministerio de minas y energia </v>
      </c>
      <c r="J284" s="60" t="s">
        <v>10</v>
      </c>
      <c r="K284" s="60">
        <f t="shared" si="53"/>
        <v>1</v>
      </c>
      <c r="L284" s="31">
        <f t="shared" si="46"/>
        <v>2</v>
      </c>
      <c r="M284" s="68"/>
      <c r="N284" s="68">
        <f t="shared" si="47"/>
        <v>0</v>
      </c>
      <c r="O284" s="68">
        <f t="shared" si="48"/>
        <v>0</v>
      </c>
      <c r="P284" s="25">
        <f t="shared" si="49"/>
        <v>0</v>
      </c>
      <c r="R284" s="107"/>
      <c r="S284" s="107"/>
    </row>
    <row r="285" spans="1:19" ht="15" customHeight="1" x14ac:dyDescent="0.25">
      <c r="A285" s="204">
        <v>10</v>
      </c>
      <c r="B285" s="176" t="s">
        <v>110</v>
      </c>
      <c r="C285" s="211" t="s">
        <v>111</v>
      </c>
      <c r="D285" s="220" t="s">
        <v>112</v>
      </c>
      <c r="E285" s="9">
        <v>3</v>
      </c>
      <c r="F285" s="9">
        <v>1</v>
      </c>
      <c r="G285" s="9" t="s">
        <v>25</v>
      </c>
      <c r="H285" s="52" t="str">
        <f>VLOOKUP(G285,'Descripcion de actividades'!$A$3:$B$40,2,FALSE)</f>
        <v>Limpieza e inspeccion de los sistemas</v>
      </c>
      <c r="I285" s="49">
        <f>VLOOKUP(G285,'Descripcion de actividades'!$A$3:$C$40,3,FALSE)</f>
        <v>0</v>
      </c>
      <c r="J285" s="59" t="s">
        <v>5</v>
      </c>
      <c r="K285" s="59">
        <f t="shared" ref="K285:K300" si="54">VLOOKUP(J285,$H$5:$I$12,2,FALSE)</f>
        <v>9</v>
      </c>
      <c r="L285" s="29">
        <f t="shared" si="46"/>
        <v>27</v>
      </c>
      <c r="M285" s="109"/>
      <c r="N285" s="109">
        <f t="shared" si="47"/>
        <v>0</v>
      </c>
      <c r="O285" s="79">
        <f t="shared" si="48"/>
        <v>0</v>
      </c>
      <c r="P285" s="23">
        <f t="shared" si="49"/>
        <v>0</v>
      </c>
      <c r="R285" s="107"/>
      <c r="S285" s="107"/>
    </row>
    <row r="286" spans="1:19" ht="60" x14ac:dyDescent="0.25">
      <c r="A286" s="205"/>
      <c r="B286" s="177"/>
      <c r="C286" s="212"/>
      <c r="D286" s="221"/>
      <c r="E286" s="8">
        <v>3</v>
      </c>
      <c r="F286" s="8">
        <v>3</v>
      </c>
      <c r="G286" s="8" t="s">
        <v>27</v>
      </c>
      <c r="H286" s="53" t="str">
        <f>VLOOKUP(G286,'Descripcion de actividades'!$A$3:$B$40,2,FALSE)</f>
        <v>Inspeccion de red de tierra en los sistemas</v>
      </c>
      <c r="I286" s="50" t="str">
        <f>VLOOKUP(G286,'Descripcion de actividades'!$A$3:$C$40,3,FALSE)</f>
        <v>Pruebas de continuidad en la red de tierra física. Equipos de medicion con certificado de calibración vigente para ambos. para ambos.</v>
      </c>
      <c r="J286" s="48" t="s">
        <v>10</v>
      </c>
      <c r="K286" s="48">
        <f t="shared" si="54"/>
        <v>1</v>
      </c>
      <c r="L286" s="30">
        <f t="shared" si="46"/>
        <v>3</v>
      </c>
      <c r="M286" s="62"/>
      <c r="N286" s="62">
        <f t="shared" si="47"/>
        <v>0</v>
      </c>
      <c r="O286" s="62">
        <f t="shared" si="48"/>
        <v>0</v>
      </c>
      <c r="P286" s="24">
        <f t="shared" si="49"/>
        <v>0</v>
      </c>
      <c r="R286" s="107"/>
      <c r="S286" s="107"/>
    </row>
    <row r="287" spans="1:19" ht="75" x14ac:dyDescent="0.25">
      <c r="A287" s="205"/>
      <c r="B287" s="177"/>
      <c r="C287" s="212"/>
      <c r="D287" s="221"/>
      <c r="E287" s="8">
        <v>3</v>
      </c>
      <c r="F287" s="8">
        <v>3</v>
      </c>
      <c r="G287" s="8" t="s">
        <v>30</v>
      </c>
      <c r="H287" s="53" t="str">
        <f>VLOOKUP(G287,'Descripcion de actividades'!$A$3:$B$40,2,FALSE)</f>
        <v>Monitoreo de los parametros electricos.</v>
      </c>
      <c r="I287" s="50" t="str">
        <f>VLOOKUP(G287,'Descripcion de actividades'!$A$3:$C$40,3,FALSE)</f>
        <v>Calidad de la energía: Voltaje, corriente, potencia activa, potencia reactiva, armonicos. Equipos de medicion con certificado de calibración vigente para ambos.</v>
      </c>
      <c r="J287" s="47" t="s">
        <v>9</v>
      </c>
      <c r="K287" s="48">
        <f t="shared" si="54"/>
        <v>1</v>
      </c>
      <c r="L287" s="30">
        <f t="shared" si="46"/>
        <v>3</v>
      </c>
      <c r="M287" s="62"/>
      <c r="N287" s="62">
        <f t="shared" si="47"/>
        <v>0</v>
      </c>
      <c r="O287" s="62">
        <f t="shared" si="48"/>
        <v>0</v>
      </c>
      <c r="P287" s="24">
        <f t="shared" si="49"/>
        <v>0</v>
      </c>
      <c r="R287" s="107"/>
      <c r="S287" s="107"/>
    </row>
    <row r="288" spans="1:19" ht="45" x14ac:dyDescent="0.25">
      <c r="A288" s="205"/>
      <c r="B288" s="177"/>
      <c r="C288" s="212"/>
      <c r="D288" s="221"/>
      <c r="E288" s="8">
        <v>3</v>
      </c>
      <c r="F288" s="8">
        <v>3</v>
      </c>
      <c r="G288" s="8" t="s">
        <v>32</v>
      </c>
      <c r="H288" s="53" t="str">
        <f>VLOOKUP(G288,'Descripcion de actividades'!$A$3:$B$40,2,FALSE)</f>
        <v>Analisis por termografia</v>
      </c>
      <c r="I288" s="50" t="str">
        <f>VLOOKUP(G288,'Descripcion de actividades'!$A$3:$C$40,3,FALSE)</f>
        <v>Analisis del termograma. Equipos de medicion con certificado de calibración vigente para ambos.</v>
      </c>
      <c r="J288" s="48" t="s">
        <v>10</v>
      </c>
      <c r="K288" s="48">
        <f t="shared" si="54"/>
        <v>1</v>
      </c>
      <c r="L288" s="30">
        <f t="shared" si="46"/>
        <v>3</v>
      </c>
      <c r="M288" s="62"/>
      <c r="N288" s="62">
        <f t="shared" si="47"/>
        <v>0</v>
      </c>
      <c r="O288" s="62">
        <f t="shared" si="48"/>
        <v>0</v>
      </c>
      <c r="P288" s="24">
        <f t="shared" si="49"/>
        <v>0</v>
      </c>
      <c r="R288" s="107"/>
      <c r="S288" s="107"/>
    </row>
    <row r="289" spans="1:19" x14ac:dyDescent="0.25">
      <c r="A289" s="205"/>
      <c r="B289" s="177"/>
      <c r="C289" s="212"/>
      <c r="D289" s="221"/>
      <c r="E289" s="8">
        <v>3</v>
      </c>
      <c r="F289" s="8">
        <v>3</v>
      </c>
      <c r="G289" s="8" t="s">
        <v>52</v>
      </c>
      <c r="H289" s="53" t="str">
        <f>VLOOKUP(G289,'Descripcion de actividades'!$A$3:$B$40,2,FALSE)</f>
        <v>Revision e inspeccion de fugas en todo el sistema</v>
      </c>
      <c r="I289" s="50">
        <f>VLOOKUP(G289,'Descripcion de actividades'!$A$3:$C$40,3,FALSE)</f>
        <v>0</v>
      </c>
      <c r="J289" s="48" t="s">
        <v>10</v>
      </c>
      <c r="K289" s="48">
        <f t="shared" si="54"/>
        <v>1</v>
      </c>
      <c r="L289" s="30">
        <f t="shared" si="46"/>
        <v>3</v>
      </c>
      <c r="M289" s="62"/>
      <c r="N289" s="62">
        <f t="shared" si="47"/>
        <v>0</v>
      </c>
      <c r="O289" s="62">
        <f t="shared" si="48"/>
        <v>0</v>
      </c>
      <c r="P289" s="24">
        <f t="shared" si="49"/>
        <v>0</v>
      </c>
      <c r="R289" s="107"/>
      <c r="S289" s="107"/>
    </row>
    <row r="290" spans="1:19" ht="40.5" customHeight="1" x14ac:dyDescent="0.25">
      <c r="A290" s="205"/>
      <c r="B290" s="177"/>
      <c r="C290" s="212"/>
      <c r="D290" s="221"/>
      <c r="E290" s="8">
        <v>3</v>
      </c>
      <c r="F290" s="8">
        <v>3</v>
      </c>
      <c r="G290" s="8" t="s">
        <v>53</v>
      </c>
      <c r="H290" s="53" t="str">
        <f>VLOOKUP(G290,'Descripcion de actividades'!$A$3:$B$40,2,FALSE)</f>
        <v xml:space="preserve">Revision y analisis de ajuste e interferencias mecanicas </v>
      </c>
      <c r="I290" s="50" t="str">
        <f>VLOOKUP(G290,'Descripcion de actividades'!$A$3:$C$40,3,FALSE)</f>
        <v xml:space="preserve">Revision de anclajes, cimentaciones  y soporteria de los equipo </v>
      </c>
      <c r="J290" s="47" t="s">
        <v>9</v>
      </c>
      <c r="K290" s="48">
        <f t="shared" si="54"/>
        <v>1</v>
      </c>
      <c r="L290" s="30">
        <f t="shared" si="46"/>
        <v>3</v>
      </c>
      <c r="M290" s="62"/>
      <c r="N290" s="62">
        <f t="shared" si="47"/>
        <v>0</v>
      </c>
      <c r="O290" s="62">
        <f t="shared" si="48"/>
        <v>0</v>
      </c>
      <c r="P290" s="24">
        <f t="shared" si="49"/>
        <v>0</v>
      </c>
      <c r="R290" s="107"/>
      <c r="S290" s="107"/>
    </row>
    <row r="291" spans="1:19" ht="30" x14ac:dyDescent="0.25">
      <c r="A291" s="205"/>
      <c r="B291" s="177"/>
      <c r="C291" s="212"/>
      <c r="D291" s="221"/>
      <c r="E291" s="8">
        <v>3</v>
      </c>
      <c r="F291" s="8">
        <v>1</v>
      </c>
      <c r="G291" s="8" t="s">
        <v>33</v>
      </c>
      <c r="H291" s="53" t="str">
        <f>VLOOKUP(G291,'Descripcion de actividades'!$A$3:$B$40,2,FALSE)</f>
        <v>Lubricacion, engrase, revision y ajuste tornilleria de los sistemas (sin desarme)</v>
      </c>
      <c r="I291" s="50">
        <f>VLOOKUP(G291,'Descripcion de actividades'!$A$3:$C$40,3,FALSE)</f>
        <v>0</v>
      </c>
      <c r="J291" s="48" t="s">
        <v>7</v>
      </c>
      <c r="K291" s="48">
        <f t="shared" si="54"/>
        <v>2</v>
      </c>
      <c r="L291" s="30">
        <f t="shared" si="46"/>
        <v>6</v>
      </c>
      <c r="M291" s="108"/>
      <c r="N291" s="108">
        <f t="shared" si="47"/>
        <v>0</v>
      </c>
      <c r="O291" s="62">
        <f t="shared" si="48"/>
        <v>0</v>
      </c>
      <c r="P291" s="24">
        <f t="shared" si="49"/>
        <v>0</v>
      </c>
      <c r="R291" s="107"/>
      <c r="S291" s="107"/>
    </row>
    <row r="292" spans="1:19" ht="87" customHeight="1" x14ac:dyDescent="0.25">
      <c r="A292" s="205"/>
      <c r="B292" s="177"/>
      <c r="C292" s="212"/>
      <c r="D292" s="221"/>
      <c r="E292" s="8">
        <v>3</v>
      </c>
      <c r="F292" s="8">
        <v>3</v>
      </c>
      <c r="G292" s="8" t="s">
        <v>55</v>
      </c>
      <c r="H292" s="53" t="str">
        <f>VLOOKUP(G292,'Descripcion de actividades'!$A$3:$B$40,2,FALSE)</f>
        <v>Analisis de vibraciones</v>
      </c>
      <c r="I292" s="50" t="str">
        <f>VLOOKUP(G292,'Descripcion de actividades'!$A$3:$C$40,3,FALSE)</f>
        <v>Analisis de vibraciones: Medición de vibraciones  conjunto bomba motor que cumplan con la reglamentación ISO 10816-3 con certificado de calibración vigente para ambos.</v>
      </c>
      <c r="J292" s="48" t="s">
        <v>10</v>
      </c>
      <c r="K292" s="48">
        <f t="shared" si="54"/>
        <v>1</v>
      </c>
      <c r="L292" s="30">
        <f t="shared" si="46"/>
        <v>3</v>
      </c>
      <c r="M292" s="62"/>
      <c r="N292" s="62">
        <f t="shared" si="47"/>
        <v>0</v>
      </c>
      <c r="O292" s="62">
        <f t="shared" si="48"/>
        <v>0</v>
      </c>
      <c r="P292" s="24">
        <f t="shared" si="49"/>
        <v>0</v>
      </c>
      <c r="R292" s="107"/>
      <c r="S292" s="107"/>
    </row>
    <row r="293" spans="1:19" ht="121.5" customHeight="1" x14ac:dyDescent="0.25">
      <c r="A293" s="205"/>
      <c r="B293" s="177"/>
      <c r="C293" s="212"/>
      <c r="D293" s="221"/>
      <c r="E293" s="8">
        <v>3</v>
      </c>
      <c r="F293" s="8">
        <v>1</v>
      </c>
      <c r="G293" s="8" t="s">
        <v>56</v>
      </c>
      <c r="H293" s="53" t="str">
        <f>VLOOKUP(G293,'Descripcion de actividades'!$A$3:$B$40,2,FALSE)</f>
        <v>Analisis de alineacion por equipo de alineacion laser</v>
      </c>
      <c r="I293" s="50" t="str">
        <f>VLOOKUP(G293,'Descripcion de actividades'!$A$3:$C$40,3,FALSE)</f>
        <v>Verificacion con alineacion laser con el método 1: 9-12-3. El método del reloj, también conocido como 9-12-3, es el origen de todas las alineaciones de ejes. Equipos de medicion con certificado de calibración vigente para ambos.</v>
      </c>
      <c r="J293" s="48" t="s">
        <v>10</v>
      </c>
      <c r="K293" s="48">
        <f t="shared" ref="K293:K297" si="55">VLOOKUP(J293,$H$5:$I$12,2,FALSE)</f>
        <v>1</v>
      </c>
      <c r="L293" s="30">
        <f t="shared" si="46"/>
        <v>3</v>
      </c>
      <c r="M293" s="62"/>
      <c r="N293" s="62">
        <f t="shared" si="47"/>
        <v>0</v>
      </c>
      <c r="O293" s="62">
        <f t="shared" si="48"/>
        <v>0</v>
      </c>
      <c r="P293" s="24">
        <f t="shared" si="49"/>
        <v>0</v>
      </c>
      <c r="R293" s="107"/>
      <c r="S293" s="107"/>
    </row>
    <row r="294" spans="1:19" ht="48.75" customHeight="1" x14ac:dyDescent="0.25">
      <c r="A294" s="205"/>
      <c r="B294" s="177"/>
      <c r="C294" s="212"/>
      <c r="D294" s="221"/>
      <c r="E294" s="8">
        <v>3</v>
      </c>
      <c r="F294" s="8">
        <v>3</v>
      </c>
      <c r="G294" s="8" t="s">
        <v>57</v>
      </c>
      <c r="H294" s="53" t="str">
        <f>VLOOKUP(G294,'Descripcion de actividades'!$A$3:$B$40,2,FALSE)</f>
        <v>Analisis de balanceo mecanico del sistema</v>
      </c>
      <c r="I294" s="50" t="str">
        <f>VLOOKUP(G294,'Descripcion de actividades'!$A$3:$C$40,3,FALSE)</f>
        <v>Analisis de balanceo mecanico del sistema con la reglamentacion ISO 1940</v>
      </c>
      <c r="J294" s="48" t="s">
        <v>10</v>
      </c>
      <c r="K294" s="48">
        <f t="shared" si="55"/>
        <v>1</v>
      </c>
      <c r="L294" s="30">
        <f t="shared" si="46"/>
        <v>3</v>
      </c>
      <c r="M294" s="62"/>
      <c r="N294" s="62">
        <f t="shared" si="47"/>
        <v>0</v>
      </c>
      <c r="O294" s="62">
        <f t="shared" si="48"/>
        <v>0</v>
      </c>
      <c r="P294" s="24">
        <f t="shared" si="49"/>
        <v>0</v>
      </c>
      <c r="R294" s="107"/>
      <c r="S294" s="107"/>
    </row>
    <row r="295" spans="1:19" ht="87" customHeight="1" x14ac:dyDescent="0.25">
      <c r="A295" s="205"/>
      <c r="B295" s="177"/>
      <c r="C295" s="212"/>
      <c r="D295" s="221"/>
      <c r="E295" s="8">
        <v>3</v>
      </c>
      <c r="F295" s="8">
        <v>3</v>
      </c>
      <c r="G295" s="8" t="s">
        <v>37</v>
      </c>
      <c r="H295" s="53" t="str">
        <f>VLOOKUP(G295,'Descripcion de actividades'!$A$3:$B$40,2,FALSE)</f>
        <v>Analisis de aislamiento a los sistemas</v>
      </c>
      <c r="I295" s="50" t="str">
        <f>VLOOKUP(G295,'Descripcion de actividades'!$A$3:$C$40,3,FALSE)</f>
        <v>Analisis de resistencia de aislamiento con correccion de temperatura. Equipos de medicion con certificado de calibración vigente para ambos.</v>
      </c>
      <c r="J295" s="48" t="s">
        <v>10</v>
      </c>
      <c r="K295" s="48">
        <f t="shared" si="55"/>
        <v>1</v>
      </c>
      <c r="L295" s="30">
        <f t="shared" si="46"/>
        <v>3</v>
      </c>
      <c r="M295" s="62"/>
      <c r="N295" s="62">
        <f t="shared" si="47"/>
        <v>0</v>
      </c>
      <c r="O295" s="62">
        <f t="shared" si="48"/>
        <v>0</v>
      </c>
      <c r="P295" s="24">
        <f t="shared" si="49"/>
        <v>0</v>
      </c>
      <c r="R295" s="107"/>
      <c r="S295" s="107"/>
    </row>
    <row r="296" spans="1:19" ht="45" x14ac:dyDescent="0.25">
      <c r="A296" s="205"/>
      <c r="B296" s="177"/>
      <c r="C296" s="212"/>
      <c r="D296" s="221"/>
      <c r="E296" s="8">
        <v>3</v>
      </c>
      <c r="F296" s="8">
        <v>3</v>
      </c>
      <c r="G296" s="8" t="s">
        <v>58</v>
      </c>
      <c r="H296" s="53" t="str">
        <f>VLOOKUP(G296,'Descripcion de actividades'!$A$3:$B$40,2,FALSE)</f>
        <v>Analisis de aislamiento a los sistemas</v>
      </c>
      <c r="I296" s="50" t="str">
        <f>VLOOKUP(G296,'Descripcion de actividades'!$A$3:$C$40,3,FALSE)</f>
        <v>Indice de polarizacion. Equipos de medicion con certificado de calibración vigente para ambos.</v>
      </c>
      <c r="J296" s="48" t="s">
        <v>10</v>
      </c>
      <c r="K296" s="48">
        <f t="shared" si="55"/>
        <v>1</v>
      </c>
      <c r="L296" s="30">
        <f t="shared" si="46"/>
        <v>3</v>
      </c>
      <c r="M296" s="62"/>
      <c r="N296" s="62">
        <f t="shared" si="47"/>
        <v>0</v>
      </c>
      <c r="O296" s="62">
        <f t="shared" si="48"/>
        <v>0</v>
      </c>
      <c r="P296" s="24">
        <f t="shared" si="49"/>
        <v>0</v>
      </c>
      <c r="R296" s="107"/>
      <c r="S296" s="107"/>
    </row>
    <row r="297" spans="1:19" ht="57" customHeight="1" x14ac:dyDescent="0.25">
      <c r="A297" s="205"/>
      <c r="B297" s="177"/>
      <c r="C297" s="212"/>
      <c r="D297" s="221"/>
      <c r="E297" s="8">
        <v>3</v>
      </c>
      <c r="F297" s="8">
        <v>3</v>
      </c>
      <c r="G297" s="8" t="s">
        <v>59</v>
      </c>
      <c r="H297" s="53" t="str">
        <f>VLOOKUP(G297,'Descripcion de actividades'!$A$3:$B$40,2,FALSE)</f>
        <v>Analisis de aislamiento a los sistemas</v>
      </c>
      <c r="I297" s="50" t="str">
        <f>VLOOKUP(G297,'Descripcion de actividades'!$A$3:$C$40,3,FALSE)</f>
        <v>Absorcion dielectrica. Equipos de medicion con certificado de calibración vigente para ambos.</v>
      </c>
      <c r="J297" s="48" t="s">
        <v>10</v>
      </c>
      <c r="K297" s="48">
        <f t="shared" si="55"/>
        <v>1</v>
      </c>
      <c r="L297" s="30">
        <f t="shared" si="46"/>
        <v>3</v>
      </c>
      <c r="M297" s="62"/>
      <c r="N297" s="62">
        <f t="shared" si="47"/>
        <v>0</v>
      </c>
      <c r="O297" s="62">
        <f t="shared" si="48"/>
        <v>0</v>
      </c>
      <c r="P297" s="24">
        <f t="shared" si="49"/>
        <v>0</v>
      </c>
      <c r="R297" s="107"/>
      <c r="S297" s="107"/>
    </row>
    <row r="298" spans="1:19" ht="111.75" customHeight="1" x14ac:dyDescent="0.25">
      <c r="A298" s="205"/>
      <c r="B298" s="177"/>
      <c r="C298" s="212"/>
      <c r="D298" s="221"/>
      <c r="E298" s="8">
        <v>3</v>
      </c>
      <c r="F298" s="8">
        <v>3</v>
      </c>
      <c r="G298" s="8" t="s">
        <v>34</v>
      </c>
      <c r="H298" s="53" t="str">
        <f>VLOOKUP(G298,'Descripcion de actividades'!$A$3:$B$40,2,FALSE)</f>
        <v xml:space="preserve">Informe de analisis de los equipo </v>
      </c>
      <c r="I298" s="50" t="str">
        <f>VLOOKUP(G298,'Descripcion de actividades'!$A$3:$C$40,3,FALSE)</f>
        <v xml:space="preserve">Informe estado o condición del equipo según los parametros descritos en el MANUAL DE OPTIMIZACIÓN DE SISTEMAS DE BOMBEO, eficicia de energetica industrial en colombia, del ministerio de minas y energia </v>
      </c>
      <c r="J298" s="48" t="s">
        <v>10</v>
      </c>
      <c r="K298" s="48">
        <f t="shared" si="54"/>
        <v>1</v>
      </c>
      <c r="L298" s="30">
        <f t="shared" si="46"/>
        <v>3</v>
      </c>
      <c r="M298" s="62"/>
      <c r="N298" s="62">
        <f t="shared" si="47"/>
        <v>0</v>
      </c>
      <c r="O298" s="62">
        <f t="shared" si="48"/>
        <v>0</v>
      </c>
      <c r="P298" s="24">
        <f t="shared" si="49"/>
        <v>0</v>
      </c>
      <c r="R298" s="107"/>
      <c r="S298" s="107"/>
    </row>
    <row r="299" spans="1:19" x14ac:dyDescent="0.25">
      <c r="A299" s="205"/>
      <c r="B299" s="177"/>
      <c r="C299" s="212"/>
      <c r="D299" s="221"/>
      <c r="E299" s="8">
        <v>3</v>
      </c>
      <c r="F299" s="8">
        <v>3</v>
      </c>
      <c r="G299" s="8" t="s">
        <v>60</v>
      </c>
      <c r="H299" s="53" t="str">
        <f>VLOOKUP(G299,'Descripcion de actividades'!$A$3:$B$40,2,FALSE)</f>
        <v>Cambios de empaquetadura de los sistemas</v>
      </c>
      <c r="I299" s="50">
        <f>VLOOKUP(G299,'Descripcion de actividades'!$A$3:$C$40,3,FALSE)</f>
        <v>0</v>
      </c>
      <c r="J299" s="48" t="s">
        <v>10</v>
      </c>
      <c r="K299" s="48">
        <f t="shared" ref="K299" si="56">VLOOKUP(J299,$H$5:$I$12,2,FALSE)</f>
        <v>1</v>
      </c>
      <c r="L299" s="30">
        <f t="shared" si="46"/>
        <v>3</v>
      </c>
      <c r="M299" s="62"/>
      <c r="N299" s="62">
        <f t="shared" si="47"/>
        <v>0</v>
      </c>
      <c r="O299" s="62">
        <f t="shared" si="48"/>
        <v>0</v>
      </c>
      <c r="P299" s="24">
        <f t="shared" si="49"/>
        <v>0</v>
      </c>
      <c r="R299" s="107"/>
      <c r="S299" s="107"/>
    </row>
    <row r="300" spans="1:19" ht="15.75" thickBot="1" x14ac:dyDescent="0.3">
      <c r="A300" s="206"/>
      <c r="B300" s="178"/>
      <c r="C300" s="213"/>
      <c r="D300" s="222"/>
      <c r="E300" s="10">
        <v>3</v>
      </c>
      <c r="F300" s="7">
        <v>3</v>
      </c>
      <c r="G300" s="7" t="s">
        <v>82</v>
      </c>
      <c r="H300" s="54" t="str">
        <f>VLOOKUP(G300,'Descripcion de actividades'!$A$3:$B$40,2,FALSE)</f>
        <v>Calibracion del sistema</v>
      </c>
      <c r="I300" s="51">
        <f>VLOOKUP(G300,'Descripcion de actividades'!$A$3:$C$40,3,FALSE)</f>
        <v>0</v>
      </c>
      <c r="J300" s="60" t="s">
        <v>9</v>
      </c>
      <c r="K300" s="60">
        <f t="shared" si="54"/>
        <v>1</v>
      </c>
      <c r="L300" s="31">
        <f t="shared" si="46"/>
        <v>3</v>
      </c>
      <c r="M300" s="68"/>
      <c r="N300" s="68">
        <f t="shared" si="47"/>
        <v>0</v>
      </c>
      <c r="O300" s="68">
        <f t="shared" si="48"/>
        <v>0</v>
      </c>
      <c r="P300" s="25">
        <f t="shared" si="49"/>
        <v>0</v>
      </c>
      <c r="R300" s="107"/>
      <c r="S300" s="107"/>
    </row>
    <row r="301" spans="1:19" ht="15" customHeight="1" x14ac:dyDescent="0.25">
      <c r="A301" s="204">
        <v>11</v>
      </c>
      <c r="B301" s="176" t="s">
        <v>113</v>
      </c>
      <c r="C301" s="211" t="s">
        <v>114</v>
      </c>
      <c r="D301" s="209" t="s">
        <v>115</v>
      </c>
      <c r="E301" s="9">
        <v>2</v>
      </c>
      <c r="F301" s="9">
        <v>3</v>
      </c>
      <c r="G301" s="9" t="s">
        <v>25</v>
      </c>
      <c r="H301" s="52" t="str">
        <f>VLOOKUP(G301,'Descripcion de actividades'!$A$3:$B$40,2,FALSE)</f>
        <v>Limpieza e inspeccion de los sistemas</v>
      </c>
      <c r="I301" s="49">
        <f>VLOOKUP(G301,'Descripcion de actividades'!$A$3:$C$40,3,FALSE)</f>
        <v>0</v>
      </c>
      <c r="J301" s="59" t="s">
        <v>5</v>
      </c>
      <c r="K301" s="59">
        <f t="shared" ref="K301:K312" si="57">VLOOKUP(J301,$H$5:$I$12,2,FALSE)</f>
        <v>9</v>
      </c>
      <c r="L301" s="29">
        <f t="shared" si="46"/>
        <v>18</v>
      </c>
      <c r="M301" s="109"/>
      <c r="N301" s="109">
        <f t="shared" si="47"/>
        <v>0</v>
      </c>
      <c r="O301" s="79">
        <f t="shared" si="48"/>
        <v>0</v>
      </c>
      <c r="P301" s="23">
        <f t="shared" si="49"/>
        <v>0</v>
      </c>
      <c r="R301" s="107"/>
      <c r="S301" s="107"/>
    </row>
    <row r="302" spans="1:19" ht="60" x14ac:dyDescent="0.25">
      <c r="A302" s="205"/>
      <c r="B302" s="177"/>
      <c r="C302" s="212"/>
      <c r="D302" s="210"/>
      <c r="E302" s="8">
        <v>2</v>
      </c>
      <c r="F302" s="8">
        <v>3</v>
      </c>
      <c r="G302" s="8" t="s">
        <v>27</v>
      </c>
      <c r="H302" s="53" t="str">
        <f>VLOOKUP(G302,'Descripcion de actividades'!$A$3:$B$40,2,FALSE)</f>
        <v>Inspeccion de red de tierra en los sistemas</v>
      </c>
      <c r="I302" s="50" t="str">
        <f>VLOOKUP(G302,'Descripcion de actividades'!$A$3:$C$40,3,FALSE)</f>
        <v>Pruebas de continuidad en la red de tierra física. Equipos de medicion con certificado de calibración vigente para ambos. para ambos.</v>
      </c>
      <c r="J302" s="48" t="s">
        <v>10</v>
      </c>
      <c r="K302" s="48">
        <f t="shared" si="57"/>
        <v>1</v>
      </c>
      <c r="L302" s="30">
        <f t="shared" si="46"/>
        <v>2</v>
      </c>
      <c r="M302" s="62"/>
      <c r="N302" s="62">
        <f t="shared" si="47"/>
        <v>0</v>
      </c>
      <c r="O302" s="62">
        <f t="shared" si="48"/>
        <v>0</v>
      </c>
      <c r="P302" s="24">
        <f t="shared" si="49"/>
        <v>0</v>
      </c>
      <c r="R302" s="107"/>
      <c r="S302" s="107"/>
    </row>
    <row r="303" spans="1:19" ht="75" x14ac:dyDescent="0.25">
      <c r="A303" s="205"/>
      <c r="B303" s="177"/>
      <c r="C303" s="212"/>
      <c r="D303" s="210"/>
      <c r="E303" s="8">
        <v>2</v>
      </c>
      <c r="F303" s="8">
        <v>3</v>
      </c>
      <c r="G303" s="8" t="s">
        <v>30</v>
      </c>
      <c r="H303" s="53" t="str">
        <f>VLOOKUP(G303,'Descripcion de actividades'!$A$3:$B$40,2,FALSE)</f>
        <v>Monitoreo de los parametros electricos.</v>
      </c>
      <c r="I303" s="50" t="str">
        <f>VLOOKUP(G303,'Descripcion de actividades'!$A$3:$C$40,3,FALSE)</f>
        <v>Calidad de la energía: Voltaje, corriente, potencia activa, potencia reactiva, armonicos. Equipos de medicion con certificado de calibración vigente para ambos.</v>
      </c>
      <c r="J303" s="47" t="s">
        <v>9</v>
      </c>
      <c r="K303" s="48">
        <f t="shared" si="57"/>
        <v>1</v>
      </c>
      <c r="L303" s="30">
        <f t="shared" si="46"/>
        <v>2</v>
      </c>
      <c r="M303" s="62"/>
      <c r="N303" s="62">
        <f t="shared" si="47"/>
        <v>0</v>
      </c>
      <c r="O303" s="62">
        <f t="shared" si="48"/>
        <v>0</v>
      </c>
      <c r="P303" s="24">
        <f t="shared" si="49"/>
        <v>0</v>
      </c>
      <c r="R303" s="107"/>
      <c r="S303" s="107"/>
    </row>
    <row r="304" spans="1:19" ht="54.75" customHeight="1" x14ac:dyDescent="0.25">
      <c r="A304" s="205"/>
      <c r="B304" s="177"/>
      <c r="C304" s="212"/>
      <c r="D304" s="210"/>
      <c r="E304" s="8">
        <v>2</v>
      </c>
      <c r="F304" s="8">
        <v>3</v>
      </c>
      <c r="G304" s="8" t="s">
        <v>32</v>
      </c>
      <c r="H304" s="53" t="str">
        <f>VLOOKUP(G304,'Descripcion de actividades'!$A$3:$B$40,2,FALSE)</f>
        <v>Analisis por termografia</v>
      </c>
      <c r="I304" s="50" t="str">
        <f>VLOOKUP(G304,'Descripcion de actividades'!$A$3:$C$40,3,FALSE)</f>
        <v>Analisis del termograma. Equipos de medicion con certificado de calibración vigente para ambos.</v>
      </c>
      <c r="J304" s="48" t="s">
        <v>10</v>
      </c>
      <c r="K304" s="48">
        <f t="shared" si="57"/>
        <v>1</v>
      </c>
      <c r="L304" s="30">
        <f t="shared" si="46"/>
        <v>2</v>
      </c>
      <c r="M304" s="62"/>
      <c r="N304" s="62">
        <f t="shared" si="47"/>
        <v>0</v>
      </c>
      <c r="O304" s="62">
        <f t="shared" si="48"/>
        <v>0</v>
      </c>
      <c r="P304" s="24">
        <f t="shared" si="49"/>
        <v>0</v>
      </c>
      <c r="R304" s="107"/>
      <c r="S304" s="107"/>
    </row>
    <row r="305" spans="1:19" ht="40.5" customHeight="1" x14ac:dyDescent="0.25">
      <c r="A305" s="205"/>
      <c r="B305" s="177"/>
      <c r="C305" s="212"/>
      <c r="D305" s="210"/>
      <c r="E305" s="8">
        <v>2</v>
      </c>
      <c r="F305" s="8">
        <v>3</v>
      </c>
      <c r="G305" s="8" t="s">
        <v>53</v>
      </c>
      <c r="H305" s="53" t="str">
        <f>VLOOKUP(G305,'Descripcion de actividades'!$A$3:$B$40,2,FALSE)</f>
        <v xml:space="preserve">Revision y analisis de ajuste e interferencias mecanicas </v>
      </c>
      <c r="I305" s="50" t="str">
        <f>VLOOKUP(G305,'Descripcion de actividades'!$A$3:$C$40,3,FALSE)</f>
        <v xml:space="preserve">Revision de anclajes, cimentaciones  y soporteria de los equipo </v>
      </c>
      <c r="J305" s="48" t="s">
        <v>10</v>
      </c>
      <c r="K305" s="48">
        <f t="shared" si="57"/>
        <v>1</v>
      </c>
      <c r="L305" s="30">
        <f t="shared" si="46"/>
        <v>2</v>
      </c>
      <c r="M305" s="62"/>
      <c r="N305" s="62">
        <f t="shared" si="47"/>
        <v>0</v>
      </c>
      <c r="O305" s="62">
        <f t="shared" si="48"/>
        <v>0</v>
      </c>
      <c r="P305" s="24">
        <f t="shared" si="49"/>
        <v>0</v>
      </c>
      <c r="R305" s="107"/>
      <c r="S305" s="107"/>
    </row>
    <row r="306" spans="1:19" ht="30" x14ac:dyDescent="0.25">
      <c r="A306" s="205"/>
      <c r="B306" s="177"/>
      <c r="C306" s="212"/>
      <c r="D306" s="210"/>
      <c r="E306" s="8">
        <v>2</v>
      </c>
      <c r="F306" s="8">
        <v>3</v>
      </c>
      <c r="G306" s="8" t="s">
        <v>33</v>
      </c>
      <c r="H306" s="53" t="str">
        <f>VLOOKUP(G306,'Descripcion de actividades'!$A$3:$B$40,2,FALSE)</f>
        <v>Lubricacion, engrase, revision y ajuste tornilleria de los sistemas (sin desarme)</v>
      </c>
      <c r="I306" s="50">
        <f>VLOOKUP(G306,'Descripcion de actividades'!$A$3:$C$40,3,FALSE)</f>
        <v>0</v>
      </c>
      <c r="J306" s="47" t="s">
        <v>9</v>
      </c>
      <c r="K306" s="48">
        <f t="shared" si="57"/>
        <v>1</v>
      </c>
      <c r="L306" s="30">
        <f t="shared" si="46"/>
        <v>2</v>
      </c>
      <c r="M306" s="62"/>
      <c r="N306" s="62">
        <f t="shared" si="47"/>
        <v>0</v>
      </c>
      <c r="O306" s="62">
        <f t="shared" si="48"/>
        <v>0</v>
      </c>
      <c r="P306" s="24">
        <f t="shared" si="49"/>
        <v>0</v>
      </c>
      <c r="R306" s="107"/>
      <c r="S306" s="107"/>
    </row>
    <row r="307" spans="1:19" ht="96.75" customHeight="1" x14ac:dyDescent="0.25">
      <c r="A307" s="205"/>
      <c r="B307" s="177"/>
      <c r="C307" s="212"/>
      <c r="D307" s="210"/>
      <c r="E307" s="8">
        <v>2</v>
      </c>
      <c r="F307" s="8">
        <v>3</v>
      </c>
      <c r="G307" s="8" t="s">
        <v>55</v>
      </c>
      <c r="H307" s="53" t="str">
        <f>VLOOKUP(G307,'Descripcion de actividades'!$A$3:$B$40,2,FALSE)</f>
        <v>Analisis de vibraciones</v>
      </c>
      <c r="I307" s="50" t="str">
        <f>VLOOKUP(G307,'Descripcion de actividades'!$A$3:$C$40,3,FALSE)</f>
        <v>Analisis de vibraciones: Medición de vibraciones  conjunto bomba motor que cumplan con la reglamentación ISO 10816-3 con certificado de calibración vigente para ambos.</v>
      </c>
      <c r="J307" s="48" t="s">
        <v>10</v>
      </c>
      <c r="K307" s="48">
        <f t="shared" si="57"/>
        <v>1</v>
      </c>
      <c r="L307" s="30">
        <f t="shared" si="46"/>
        <v>2</v>
      </c>
      <c r="M307" s="62"/>
      <c r="N307" s="62">
        <f t="shared" si="47"/>
        <v>0</v>
      </c>
      <c r="O307" s="62">
        <f t="shared" si="48"/>
        <v>0</v>
      </c>
      <c r="P307" s="24">
        <f t="shared" si="49"/>
        <v>0</v>
      </c>
      <c r="R307" s="107"/>
      <c r="S307" s="107"/>
    </row>
    <row r="308" spans="1:19" ht="52.5" customHeight="1" x14ac:dyDescent="0.25">
      <c r="A308" s="205"/>
      <c r="B308" s="177"/>
      <c r="C308" s="212"/>
      <c r="D308" s="210"/>
      <c r="E308" s="8">
        <v>2</v>
      </c>
      <c r="F308" s="8">
        <v>3</v>
      </c>
      <c r="G308" s="8" t="s">
        <v>57</v>
      </c>
      <c r="H308" s="53" t="str">
        <f>VLOOKUP(G308,'Descripcion de actividades'!$A$3:$B$40,2,FALSE)</f>
        <v>Analisis de balanceo mecanico del sistema</v>
      </c>
      <c r="I308" s="50" t="str">
        <f>VLOOKUP(G308,'Descripcion de actividades'!$A$3:$C$40,3,FALSE)</f>
        <v>Analisis de balanceo mecanico del sistema con la reglamentacion ISO 1940</v>
      </c>
      <c r="J308" s="48" t="s">
        <v>10</v>
      </c>
      <c r="K308" s="48">
        <f t="shared" si="57"/>
        <v>1</v>
      </c>
      <c r="L308" s="30">
        <f t="shared" si="46"/>
        <v>2</v>
      </c>
      <c r="M308" s="62"/>
      <c r="N308" s="62">
        <f t="shared" si="47"/>
        <v>0</v>
      </c>
      <c r="O308" s="62">
        <f t="shared" si="48"/>
        <v>0</v>
      </c>
      <c r="P308" s="24">
        <f t="shared" si="49"/>
        <v>0</v>
      </c>
      <c r="R308" s="107"/>
      <c r="S308" s="107"/>
    </row>
    <row r="309" spans="1:19" ht="84.75" customHeight="1" x14ac:dyDescent="0.25">
      <c r="A309" s="205"/>
      <c r="B309" s="177"/>
      <c r="C309" s="212"/>
      <c r="D309" s="210"/>
      <c r="E309" s="8">
        <v>2</v>
      </c>
      <c r="F309" s="8">
        <v>3</v>
      </c>
      <c r="G309" s="8" t="s">
        <v>37</v>
      </c>
      <c r="H309" s="53" t="str">
        <f>VLOOKUP(G309,'Descripcion de actividades'!$A$3:$B$40,2,FALSE)</f>
        <v>Analisis de aislamiento a los sistemas</v>
      </c>
      <c r="I309" s="50" t="str">
        <f>VLOOKUP(G309,'Descripcion de actividades'!$A$3:$C$40,3,FALSE)</f>
        <v>Analisis de resistencia de aislamiento con correccion de temperatura. Equipos de medicion con certificado de calibración vigente para ambos.</v>
      </c>
      <c r="J309" s="48" t="s">
        <v>10</v>
      </c>
      <c r="K309" s="48">
        <f t="shared" si="57"/>
        <v>1</v>
      </c>
      <c r="L309" s="30">
        <f t="shared" si="46"/>
        <v>2</v>
      </c>
      <c r="M309" s="62"/>
      <c r="N309" s="62">
        <f t="shared" si="47"/>
        <v>0</v>
      </c>
      <c r="O309" s="62">
        <f t="shared" si="48"/>
        <v>0</v>
      </c>
      <c r="P309" s="24">
        <f t="shared" si="49"/>
        <v>0</v>
      </c>
      <c r="R309" s="107"/>
      <c r="S309" s="107"/>
    </row>
    <row r="310" spans="1:19" ht="45" x14ac:dyDescent="0.25">
      <c r="A310" s="205"/>
      <c r="B310" s="177"/>
      <c r="C310" s="212"/>
      <c r="D310" s="210"/>
      <c r="E310" s="8">
        <v>2</v>
      </c>
      <c r="F310" s="8">
        <v>3</v>
      </c>
      <c r="G310" s="8" t="s">
        <v>58</v>
      </c>
      <c r="H310" s="53" t="str">
        <f>VLOOKUP(G310,'Descripcion de actividades'!$A$3:$B$40,2,FALSE)</f>
        <v>Analisis de aislamiento a los sistemas</v>
      </c>
      <c r="I310" s="50" t="str">
        <f>VLOOKUP(G310,'Descripcion de actividades'!$A$3:$C$40,3,FALSE)</f>
        <v>Indice de polarizacion. Equipos de medicion con certificado de calibración vigente para ambos.</v>
      </c>
      <c r="J310" s="48" t="s">
        <v>10</v>
      </c>
      <c r="K310" s="48">
        <f t="shared" si="57"/>
        <v>1</v>
      </c>
      <c r="L310" s="30">
        <f t="shared" si="46"/>
        <v>2</v>
      </c>
      <c r="M310" s="62"/>
      <c r="N310" s="62">
        <f t="shared" si="47"/>
        <v>0</v>
      </c>
      <c r="O310" s="62">
        <f t="shared" si="48"/>
        <v>0</v>
      </c>
      <c r="P310" s="24">
        <f t="shared" si="49"/>
        <v>0</v>
      </c>
      <c r="R310" s="107"/>
      <c r="S310" s="107"/>
    </row>
    <row r="311" spans="1:19" ht="45" x14ac:dyDescent="0.25">
      <c r="A311" s="205"/>
      <c r="B311" s="177"/>
      <c r="C311" s="212"/>
      <c r="D311" s="210"/>
      <c r="E311" s="8">
        <v>2</v>
      </c>
      <c r="F311" s="8">
        <v>3</v>
      </c>
      <c r="G311" s="8" t="s">
        <v>59</v>
      </c>
      <c r="H311" s="53" t="str">
        <f>VLOOKUP(G311,'Descripcion de actividades'!$A$3:$B$40,2,FALSE)</f>
        <v>Analisis de aislamiento a los sistemas</v>
      </c>
      <c r="I311" s="50" t="str">
        <f>VLOOKUP(G311,'Descripcion de actividades'!$A$3:$C$40,3,FALSE)</f>
        <v>Absorcion dielectrica. Equipos de medicion con certificado de calibración vigente para ambos.</v>
      </c>
      <c r="J311" s="48" t="s">
        <v>10</v>
      </c>
      <c r="K311" s="48">
        <f t="shared" ref="K311" si="58">VLOOKUP(J311,$H$5:$I$12,2,FALSE)</f>
        <v>1</v>
      </c>
      <c r="L311" s="30">
        <f t="shared" si="46"/>
        <v>2</v>
      </c>
      <c r="M311" s="62"/>
      <c r="N311" s="62">
        <f t="shared" si="47"/>
        <v>0</v>
      </c>
      <c r="O311" s="62">
        <f t="shared" si="48"/>
        <v>0</v>
      </c>
      <c r="P311" s="24">
        <f t="shared" si="49"/>
        <v>0</v>
      </c>
      <c r="R311" s="107"/>
      <c r="S311" s="107"/>
    </row>
    <row r="312" spans="1:19" ht="119.25" customHeight="1" thickBot="1" x14ac:dyDescent="0.3">
      <c r="A312" s="206"/>
      <c r="B312" s="178"/>
      <c r="C312" s="213"/>
      <c r="D312" s="215"/>
      <c r="E312" s="10">
        <v>2</v>
      </c>
      <c r="F312" s="7">
        <v>3</v>
      </c>
      <c r="G312" s="7" t="s">
        <v>34</v>
      </c>
      <c r="H312" s="54" t="str">
        <f>VLOOKUP(G312,'Descripcion de actividades'!$A$3:$B$40,2,FALSE)</f>
        <v xml:space="preserve">Informe de analisis de los equipo </v>
      </c>
      <c r="I312" s="51" t="str">
        <f>VLOOKUP(G312,'Descripcion de actividades'!$A$3:$C$40,3,FALSE)</f>
        <v xml:space="preserve">Informe estado o condición del equipo según los parametros descritos en el MANUAL DE OPTIMIZACIÓN DE SISTEMAS DE BOMBEO, eficicia de energetica industrial en colombia, del ministerio de minas y energia </v>
      </c>
      <c r="J312" s="60" t="s">
        <v>10</v>
      </c>
      <c r="K312" s="60">
        <f t="shared" si="57"/>
        <v>1</v>
      </c>
      <c r="L312" s="31">
        <f t="shared" si="46"/>
        <v>2</v>
      </c>
      <c r="M312" s="68"/>
      <c r="N312" s="68">
        <f t="shared" si="47"/>
        <v>0</v>
      </c>
      <c r="O312" s="68">
        <f t="shared" si="48"/>
        <v>0</v>
      </c>
      <c r="P312" s="25">
        <f t="shared" si="49"/>
        <v>0</v>
      </c>
      <c r="R312" s="107"/>
      <c r="S312" s="107"/>
    </row>
    <row r="313" spans="1:19" ht="15" customHeight="1" x14ac:dyDescent="0.25">
      <c r="A313" s="204">
        <v>12</v>
      </c>
      <c r="B313" s="176" t="s">
        <v>116</v>
      </c>
      <c r="C313" s="179" t="s">
        <v>117</v>
      </c>
      <c r="D313" s="217" t="s">
        <v>118</v>
      </c>
      <c r="E313" s="9">
        <v>2</v>
      </c>
      <c r="F313" s="9">
        <v>3</v>
      </c>
      <c r="G313" s="9" t="s">
        <v>25</v>
      </c>
      <c r="H313" s="52" t="str">
        <f>VLOOKUP(G313,'Descripcion de actividades'!$A$3:$B$40,2,FALSE)</f>
        <v>Limpieza e inspeccion de los sistemas</v>
      </c>
      <c r="I313" s="49">
        <f>VLOOKUP(G313,'Descripcion de actividades'!$A$3:$C$40,3,FALSE)</f>
        <v>0</v>
      </c>
      <c r="J313" s="59" t="s">
        <v>5</v>
      </c>
      <c r="K313" s="59">
        <f t="shared" ref="K313:K320" si="59">VLOOKUP(J313,$H$5:$I$12,2,FALSE)</f>
        <v>9</v>
      </c>
      <c r="L313" s="29">
        <f t="shared" si="46"/>
        <v>18</v>
      </c>
      <c r="M313" s="109"/>
      <c r="N313" s="124">
        <f t="shared" si="47"/>
        <v>0</v>
      </c>
      <c r="O313" s="79">
        <f t="shared" si="48"/>
        <v>0</v>
      </c>
      <c r="P313" s="23">
        <f t="shared" si="49"/>
        <v>0</v>
      </c>
      <c r="R313" s="107"/>
      <c r="S313" s="107"/>
    </row>
    <row r="314" spans="1:19" ht="45" x14ac:dyDescent="0.25">
      <c r="A314" s="205"/>
      <c r="B314" s="177"/>
      <c r="C314" s="180"/>
      <c r="D314" s="218"/>
      <c r="E314" s="8">
        <v>2</v>
      </c>
      <c r="F314" s="8">
        <v>3</v>
      </c>
      <c r="G314" s="8" t="s">
        <v>32</v>
      </c>
      <c r="H314" s="53" t="str">
        <f>VLOOKUP(G314,'Descripcion de actividades'!$A$3:$B$40,2,FALSE)</f>
        <v>Analisis por termografia</v>
      </c>
      <c r="I314" s="50" t="str">
        <f>VLOOKUP(G314,'Descripcion de actividades'!$A$3:$C$40,3,FALSE)</f>
        <v>Analisis del termograma. Equipos de medicion con certificado de calibración vigente para ambos.</v>
      </c>
      <c r="J314" s="48" t="s">
        <v>10</v>
      </c>
      <c r="K314" s="48">
        <f t="shared" si="59"/>
        <v>1</v>
      </c>
      <c r="L314" s="30">
        <f t="shared" si="46"/>
        <v>2</v>
      </c>
      <c r="M314" s="108"/>
      <c r="N314" s="108">
        <f t="shared" si="47"/>
        <v>0</v>
      </c>
      <c r="O314" s="62">
        <f t="shared" si="48"/>
        <v>0</v>
      </c>
      <c r="P314" s="24">
        <f t="shared" si="49"/>
        <v>0</v>
      </c>
      <c r="R314" s="107"/>
      <c r="S314" s="107"/>
    </row>
    <row r="315" spans="1:19" x14ac:dyDescent="0.25">
      <c r="A315" s="205"/>
      <c r="B315" s="177"/>
      <c r="C315" s="180"/>
      <c r="D315" s="218"/>
      <c r="E315" s="8">
        <v>2</v>
      </c>
      <c r="F315" s="8">
        <v>3</v>
      </c>
      <c r="G315" s="8" t="s">
        <v>52</v>
      </c>
      <c r="H315" s="53" t="str">
        <f>VLOOKUP(G315,'Descripcion de actividades'!$A$3:$B$40,2,FALSE)</f>
        <v>Revision e inspeccion de fugas en todo el sistema</v>
      </c>
      <c r="I315" s="50">
        <f>VLOOKUP(G315,'Descripcion de actividades'!$A$3:$C$40,3,FALSE)</f>
        <v>0</v>
      </c>
      <c r="J315" s="47" t="s">
        <v>7</v>
      </c>
      <c r="K315" s="48">
        <f t="shared" si="59"/>
        <v>2</v>
      </c>
      <c r="L315" s="30">
        <f t="shared" si="46"/>
        <v>4</v>
      </c>
      <c r="M315" s="108"/>
      <c r="N315" s="108">
        <f t="shared" si="47"/>
        <v>0</v>
      </c>
      <c r="O315" s="62">
        <f t="shared" si="48"/>
        <v>0</v>
      </c>
      <c r="P315" s="24">
        <f t="shared" si="49"/>
        <v>0</v>
      </c>
      <c r="R315" s="107"/>
      <c r="S315" s="107"/>
    </row>
    <row r="316" spans="1:19" ht="41.25" customHeight="1" x14ac:dyDescent="0.25">
      <c r="A316" s="205"/>
      <c r="B316" s="177"/>
      <c r="C316" s="180"/>
      <c r="D316" s="218"/>
      <c r="E316" s="8">
        <v>2</v>
      </c>
      <c r="F316" s="8">
        <v>3</v>
      </c>
      <c r="G316" s="8" t="s">
        <v>53</v>
      </c>
      <c r="H316" s="53" t="str">
        <f>VLOOKUP(G316,'Descripcion de actividades'!$A$3:$B$40,2,FALSE)</f>
        <v xml:space="preserve">Revision y analisis de ajuste e interferencias mecanicas </v>
      </c>
      <c r="I316" s="50" t="str">
        <f>VLOOKUP(G316,'Descripcion de actividades'!$A$3:$C$40,3,FALSE)</f>
        <v xml:space="preserve">Revision de anclajes, cimentaciones  y soporteria de los equipo </v>
      </c>
      <c r="J316" s="48" t="s">
        <v>10</v>
      </c>
      <c r="K316" s="48">
        <f t="shared" si="59"/>
        <v>1</v>
      </c>
      <c r="L316" s="30">
        <f t="shared" si="46"/>
        <v>2</v>
      </c>
      <c r="M316" s="108"/>
      <c r="N316" s="108">
        <f t="shared" si="47"/>
        <v>0</v>
      </c>
      <c r="O316" s="62">
        <f t="shared" si="48"/>
        <v>0</v>
      </c>
      <c r="P316" s="24">
        <f t="shared" si="49"/>
        <v>0</v>
      </c>
      <c r="R316" s="107"/>
      <c r="S316" s="107"/>
    </row>
    <row r="317" spans="1:19" ht="30" x14ac:dyDescent="0.25">
      <c r="A317" s="205"/>
      <c r="B317" s="177"/>
      <c r="C317" s="180"/>
      <c r="D317" s="218"/>
      <c r="E317" s="8">
        <v>2</v>
      </c>
      <c r="F317" s="8">
        <v>1</v>
      </c>
      <c r="G317" s="8" t="s">
        <v>33</v>
      </c>
      <c r="H317" s="53" t="str">
        <f>VLOOKUP(G317,'Descripcion de actividades'!$A$3:$B$40,2,FALSE)</f>
        <v>Lubricacion, engrase, revision y ajuste tornilleria de los sistemas (sin desarme)</v>
      </c>
      <c r="I317" s="50">
        <f>VLOOKUP(G317,'Descripcion de actividades'!$A$3:$C$40,3,FALSE)</f>
        <v>0</v>
      </c>
      <c r="J317" s="48" t="s">
        <v>7</v>
      </c>
      <c r="K317" s="48">
        <f t="shared" si="59"/>
        <v>2</v>
      </c>
      <c r="L317" s="30">
        <f t="shared" si="46"/>
        <v>4</v>
      </c>
      <c r="M317" s="108"/>
      <c r="N317" s="108">
        <f t="shared" si="47"/>
        <v>0</v>
      </c>
      <c r="O317" s="62">
        <f t="shared" si="48"/>
        <v>0</v>
      </c>
      <c r="P317" s="24">
        <f t="shared" si="49"/>
        <v>0</v>
      </c>
      <c r="R317" s="107"/>
      <c r="S317" s="107"/>
    </row>
    <row r="318" spans="1:19" ht="119.25" customHeight="1" x14ac:dyDescent="0.25">
      <c r="A318" s="205"/>
      <c r="B318" s="177"/>
      <c r="C318" s="180"/>
      <c r="D318" s="218"/>
      <c r="E318" s="8">
        <v>2</v>
      </c>
      <c r="F318" s="8">
        <v>3</v>
      </c>
      <c r="G318" s="8" t="s">
        <v>34</v>
      </c>
      <c r="H318" s="53" t="str">
        <f>VLOOKUP(G318,'Descripcion de actividades'!$A$3:$B$40,2,FALSE)</f>
        <v xml:space="preserve">Informe de analisis de los equipo </v>
      </c>
      <c r="I318" s="50" t="str">
        <f>VLOOKUP(G318,'Descripcion de actividades'!$A$3:$C$40,3,FALSE)</f>
        <v xml:space="preserve">Informe estado o condición del equipo según los parametros descritos en el MANUAL DE OPTIMIZACIÓN DE SISTEMAS DE BOMBEO, eficicia de energetica industrial en colombia, del ministerio de minas y energia </v>
      </c>
      <c r="J318" s="48" t="s">
        <v>10</v>
      </c>
      <c r="K318" s="48">
        <f t="shared" si="59"/>
        <v>1</v>
      </c>
      <c r="L318" s="30">
        <f t="shared" ref="L318:L377" si="60">IF($C$13&lt;=1,IF(F318=1,E318*K318,IF(F318=2,E318*K318,IF(F318=3,0,"Revisar 2"))),E318*K318)</f>
        <v>2</v>
      </c>
      <c r="M318" s="62"/>
      <c r="N318" s="62">
        <f t="shared" ref="N318:N377" si="61">M318*L318</f>
        <v>0</v>
      </c>
      <c r="O318" s="62">
        <f t="shared" ref="O318:O377" si="62">ROUND(N318*0.19,0)</f>
        <v>0</v>
      </c>
      <c r="P318" s="24">
        <f t="shared" ref="P318:P377" si="63">N318+O318</f>
        <v>0</v>
      </c>
      <c r="R318" s="107"/>
      <c r="S318" s="107"/>
    </row>
    <row r="319" spans="1:19" x14ac:dyDescent="0.25">
      <c r="A319" s="205"/>
      <c r="B319" s="177"/>
      <c r="C319" s="180"/>
      <c r="D319" s="218"/>
      <c r="E319" s="8">
        <v>2</v>
      </c>
      <c r="F319" s="8">
        <v>3</v>
      </c>
      <c r="G319" s="8" t="s">
        <v>60</v>
      </c>
      <c r="H319" s="53" t="str">
        <f>VLOOKUP(G319,'Descripcion de actividades'!$A$3:$B$40,2,FALSE)</f>
        <v>Cambios de empaquetadura de los sistemas</v>
      </c>
      <c r="I319" s="50">
        <f>VLOOKUP(G319,'Descripcion de actividades'!$A$3:$C$40,3,FALSE)</f>
        <v>0</v>
      </c>
      <c r="J319" s="48" t="s">
        <v>10</v>
      </c>
      <c r="K319" s="48">
        <f t="shared" si="59"/>
        <v>1</v>
      </c>
      <c r="L319" s="30">
        <f t="shared" si="60"/>
        <v>2</v>
      </c>
      <c r="M319" s="62"/>
      <c r="N319" s="62">
        <f t="shared" si="61"/>
        <v>0</v>
      </c>
      <c r="O319" s="62">
        <f t="shared" si="62"/>
        <v>0</v>
      </c>
      <c r="P319" s="24">
        <f t="shared" si="63"/>
        <v>0</v>
      </c>
      <c r="R319" s="107"/>
      <c r="S319" s="107"/>
    </row>
    <row r="320" spans="1:19" ht="22.5" customHeight="1" thickBot="1" x14ac:dyDescent="0.3">
      <c r="A320" s="206"/>
      <c r="B320" s="178"/>
      <c r="C320" s="181"/>
      <c r="D320" s="219"/>
      <c r="E320" s="10">
        <v>2</v>
      </c>
      <c r="F320" s="7">
        <v>3</v>
      </c>
      <c r="G320" s="7" t="s">
        <v>82</v>
      </c>
      <c r="H320" s="54" t="str">
        <f>VLOOKUP(G320,'Descripcion de actividades'!$A$3:$B$40,2,FALSE)</f>
        <v>Calibracion del sistema</v>
      </c>
      <c r="I320" s="51">
        <f>VLOOKUP(G320,'Descripcion de actividades'!$A$3:$C$40,3,FALSE)</f>
        <v>0</v>
      </c>
      <c r="J320" s="60" t="s">
        <v>9</v>
      </c>
      <c r="K320" s="60">
        <f t="shared" si="59"/>
        <v>1</v>
      </c>
      <c r="L320" s="31">
        <f t="shared" si="60"/>
        <v>2</v>
      </c>
      <c r="M320" s="68"/>
      <c r="N320" s="68">
        <f t="shared" si="61"/>
        <v>0</v>
      </c>
      <c r="O320" s="68">
        <f t="shared" si="62"/>
        <v>0</v>
      </c>
      <c r="P320" s="25">
        <f t="shared" si="63"/>
        <v>0</v>
      </c>
      <c r="R320" s="107"/>
      <c r="S320" s="107"/>
    </row>
    <row r="321" spans="1:19" x14ac:dyDescent="0.25">
      <c r="A321" s="204">
        <v>13</v>
      </c>
      <c r="B321" s="176" t="s">
        <v>119</v>
      </c>
      <c r="C321" s="179" t="s">
        <v>120</v>
      </c>
      <c r="D321" s="191" t="s">
        <v>121</v>
      </c>
      <c r="E321" s="9">
        <v>6</v>
      </c>
      <c r="F321" s="9">
        <v>3</v>
      </c>
      <c r="G321" s="9" t="s">
        <v>25</v>
      </c>
      <c r="H321" s="52" t="str">
        <f>VLOOKUP(G321,'Descripcion de actividades'!$A$3:$B$40,2,FALSE)</f>
        <v>Limpieza e inspeccion de los sistemas</v>
      </c>
      <c r="I321" s="49">
        <f>VLOOKUP(G321,'Descripcion de actividades'!$A$3:$C$40,3,FALSE)</f>
        <v>0</v>
      </c>
      <c r="J321" s="59" t="s">
        <v>7</v>
      </c>
      <c r="K321" s="59">
        <f t="shared" ref="K321:K330" si="64">VLOOKUP(J321,$H$5:$I$12,2,FALSE)</f>
        <v>2</v>
      </c>
      <c r="L321" s="29">
        <f t="shared" si="60"/>
        <v>12</v>
      </c>
      <c r="M321" s="109"/>
      <c r="N321" s="124">
        <f t="shared" si="61"/>
        <v>0</v>
      </c>
      <c r="O321" s="79">
        <f t="shared" si="62"/>
        <v>0</v>
      </c>
      <c r="P321" s="23">
        <f t="shared" si="63"/>
        <v>0</v>
      </c>
      <c r="R321" s="107"/>
      <c r="S321" s="107"/>
    </row>
    <row r="322" spans="1:19" ht="60" x14ac:dyDescent="0.25">
      <c r="A322" s="205"/>
      <c r="B322" s="177"/>
      <c r="C322" s="180"/>
      <c r="D322" s="192"/>
      <c r="E322" s="8">
        <v>6</v>
      </c>
      <c r="F322" s="8">
        <v>3</v>
      </c>
      <c r="G322" s="8" t="s">
        <v>27</v>
      </c>
      <c r="H322" s="53" t="str">
        <f>VLOOKUP(G322,'Descripcion de actividades'!$A$3:$B$40,2,FALSE)</f>
        <v>Inspeccion de red de tierra en los sistemas</v>
      </c>
      <c r="I322" s="50" t="str">
        <f>VLOOKUP(G322,'Descripcion de actividades'!$A$3:$C$40,3,FALSE)</f>
        <v>Pruebas de continuidad en la red de tierra física. Equipos de medicion con certificado de calibración vigente para ambos. para ambos.</v>
      </c>
      <c r="J322" s="48" t="s">
        <v>10</v>
      </c>
      <c r="K322" s="48">
        <f t="shared" si="64"/>
        <v>1</v>
      </c>
      <c r="L322" s="30">
        <f t="shared" si="60"/>
        <v>6</v>
      </c>
      <c r="M322" s="62"/>
      <c r="N322" s="62">
        <f t="shared" si="61"/>
        <v>0</v>
      </c>
      <c r="O322" s="62">
        <f t="shared" si="62"/>
        <v>0</v>
      </c>
      <c r="P322" s="24">
        <f t="shared" si="63"/>
        <v>0</v>
      </c>
      <c r="R322" s="107"/>
      <c r="S322" s="107"/>
    </row>
    <row r="323" spans="1:19" ht="75" x14ac:dyDescent="0.25">
      <c r="A323" s="205"/>
      <c r="B323" s="177"/>
      <c r="C323" s="180"/>
      <c r="D323" s="192"/>
      <c r="E323" s="8">
        <v>6</v>
      </c>
      <c r="F323" s="8">
        <v>3</v>
      </c>
      <c r="G323" s="8" t="s">
        <v>30</v>
      </c>
      <c r="H323" s="53" t="str">
        <f>VLOOKUP(G323,'Descripcion de actividades'!$A$3:$B$40,2,FALSE)</f>
        <v>Monitoreo de los parametros electricos.</v>
      </c>
      <c r="I323" s="50" t="str">
        <f>VLOOKUP(G323,'Descripcion de actividades'!$A$3:$C$40,3,FALSE)</f>
        <v>Calidad de la energía: Voltaje, corriente, potencia activa, potencia reactiva, armonicos. Equipos de medicion con certificado de calibración vigente para ambos.</v>
      </c>
      <c r="J323" s="47" t="s">
        <v>10</v>
      </c>
      <c r="K323" s="48">
        <f t="shared" si="64"/>
        <v>1</v>
      </c>
      <c r="L323" s="30">
        <f t="shared" si="60"/>
        <v>6</v>
      </c>
      <c r="M323" s="62"/>
      <c r="N323" s="62">
        <f t="shared" si="61"/>
        <v>0</v>
      </c>
      <c r="O323" s="62">
        <f t="shared" si="62"/>
        <v>0</v>
      </c>
      <c r="P323" s="24">
        <f t="shared" si="63"/>
        <v>0</v>
      </c>
      <c r="R323" s="107"/>
      <c r="S323" s="107"/>
    </row>
    <row r="324" spans="1:19" ht="45" x14ac:dyDescent="0.25">
      <c r="A324" s="205"/>
      <c r="B324" s="177"/>
      <c r="C324" s="180"/>
      <c r="D324" s="192"/>
      <c r="E324" s="8">
        <v>6</v>
      </c>
      <c r="F324" s="8">
        <v>3</v>
      </c>
      <c r="G324" s="8" t="s">
        <v>32</v>
      </c>
      <c r="H324" s="53" t="str">
        <f>VLOOKUP(G324,'Descripcion de actividades'!$A$3:$B$40,2,FALSE)</f>
        <v>Analisis por termografia</v>
      </c>
      <c r="I324" s="50" t="str">
        <f>VLOOKUP(G324,'Descripcion de actividades'!$A$3:$C$40,3,FALSE)</f>
        <v>Analisis del termograma. Equipos de medicion con certificado de calibración vigente para ambos.</v>
      </c>
      <c r="J324" s="48" t="s">
        <v>10</v>
      </c>
      <c r="K324" s="48">
        <f t="shared" si="64"/>
        <v>1</v>
      </c>
      <c r="L324" s="30">
        <f t="shared" si="60"/>
        <v>6</v>
      </c>
      <c r="M324" s="62"/>
      <c r="N324" s="62">
        <f t="shared" si="61"/>
        <v>0</v>
      </c>
      <c r="O324" s="62">
        <f t="shared" si="62"/>
        <v>0</v>
      </c>
      <c r="P324" s="24">
        <f t="shared" si="63"/>
        <v>0</v>
      </c>
      <c r="R324" s="107"/>
      <c r="S324" s="107"/>
    </row>
    <row r="325" spans="1:19" ht="42" customHeight="1" x14ac:dyDescent="0.25">
      <c r="A325" s="205"/>
      <c r="B325" s="177"/>
      <c r="C325" s="180"/>
      <c r="D325" s="192"/>
      <c r="E325" s="8">
        <v>6</v>
      </c>
      <c r="F325" s="8">
        <v>3</v>
      </c>
      <c r="G325" s="8" t="s">
        <v>53</v>
      </c>
      <c r="H325" s="53" t="str">
        <f>VLOOKUP(G325,'Descripcion de actividades'!$A$3:$B$40,2,FALSE)</f>
        <v xml:space="preserve">Revision y analisis de ajuste e interferencias mecanicas </v>
      </c>
      <c r="I325" s="50" t="str">
        <f>VLOOKUP(G325,'Descripcion de actividades'!$A$3:$C$40,3,FALSE)</f>
        <v xml:space="preserve">Revision de anclajes, cimentaciones  y soporteria de los equipo </v>
      </c>
      <c r="J325" s="48" t="s">
        <v>10</v>
      </c>
      <c r="K325" s="48">
        <f t="shared" si="64"/>
        <v>1</v>
      </c>
      <c r="L325" s="30">
        <f t="shared" si="60"/>
        <v>6</v>
      </c>
      <c r="M325" s="62"/>
      <c r="N325" s="62">
        <f t="shared" si="61"/>
        <v>0</v>
      </c>
      <c r="O325" s="62">
        <f t="shared" si="62"/>
        <v>0</v>
      </c>
      <c r="P325" s="24">
        <f t="shared" si="63"/>
        <v>0</v>
      </c>
      <c r="R325" s="107"/>
      <c r="S325" s="107"/>
    </row>
    <row r="326" spans="1:19" ht="30" x14ac:dyDescent="0.25">
      <c r="A326" s="205"/>
      <c r="B326" s="177"/>
      <c r="C326" s="180"/>
      <c r="D326" s="192"/>
      <c r="E326" s="8">
        <v>6</v>
      </c>
      <c r="F326" s="8">
        <v>3</v>
      </c>
      <c r="G326" s="8" t="s">
        <v>33</v>
      </c>
      <c r="H326" s="53" t="str">
        <f>VLOOKUP(G326,'Descripcion de actividades'!$A$3:$B$40,2,FALSE)</f>
        <v>Lubricacion, engrase, revision y ajuste tornilleria de los sistemas (sin desarme)</v>
      </c>
      <c r="I326" s="50">
        <f>VLOOKUP(G326,'Descripcion de actividades'!$A$3:$C$40,3,FALSE)</f>
        <v>0</v>
      </c>
      <c r="J326" s="47" t="s">
        <v>8</v>
      </c>
      <c r="K326" s="48">
        <f t="shared" si="64"/>
        <v>1</v>
      </c>
      <c r="L326" s="30">
        <f t="shared" si="60"/>
        <v>6</v>
      </c>
      <c r="M326" s="62"/>
      <c r="N326" s="62">
        <f t="shared" si="61"/>
        <v>0</v>
      </c>
      <c r="O326" s="62">
        <f t="shared" si="62"/>
        <v>0</v>
      </c>
      <c r="P326" s="24">
        <f t="shared" si="63"/>
        <v>0</v>
      </c>
      <c r="R326" s="107"/>
      <c r="S326" s="107"/>
    </row>
    <row r="327" spans="1:19" ht="86.25" customHeight="1" x14ac:dyDescent="0.25">
      <c r="A327" s="205"/>
      <c r="B327" s="177"/>
      <c r="C327" s="180"/>
      <c r="D327" s="192"/>
      <c r="E327" s="8">
        <v>6</v>
      </c>
      <c r="F327" s="8">
        <v>3</v>
      </c>
      <c r="G327" s="8" t="s">
        <v>55</v>
      </c>
      <c r="H327" s="53" t="str">
        <f>VLOOKUP(G327,'Descripcion de actividades'!$A$3:$B$40,2,FALSE)</f>
        <v>Analisis de vibraciones</v>
      </c>
      <c r="I327" s="50" t="str">
        <f>VLOOKUP(G327,'Descripcion de actividades'!$A$3:$C$40,3,FALSE)</f>
        <v>Analisis de vibraciones: Medición de vibraciones  conjunto bomba motor que cumplan con la reglamentación ISO 10816-3 con certificado de calibración vigente para ambos.</v>
      </c>
      <c r="J327" s="48" t="s">
        <v>10</v>
      </c>
      <c r="K327" s="48">
        <f t="shared" si="64"/>
        <v>1</v>
      </c>
      <c r="L327" s="30">
        <f t="shared" si="60"/>
        <v>6</v>
      </c>
      <c r="M327" s="62"/>
      <c r="N327" s="62">
        <f t="shared" si="61"/>
        <v>0</v>
      </c>
      <c r="O327" s="62">
        <f t="shared" si="62"/>
        <v>0</v>
      </c>
      <c r="P327" s="24">
        <f t="shared" si="63"/>
        <v>0</v>
      </c>
      <c r="R327" s="107"/>
      <c r="S327" s="107"/>
    </row>
    <row r="328" spans="1:19" ht="45.75" customHeight="1" x14ac:dyDescent="0.25">
      <c r="A328" s="205"/>
      <c r="B328" s="177"/>
      <c r="C328" s="180"/>
      <c r="D328" s="192"/>
      <c r="E328" s="8">
        <v>6</v>
      </c>
      <c r="F328" s="8">
        <v>3</v>
      </c>
      <c r="G328" s="8" t="s">
        <v>57</v>
      </c>
      <c r="H328" s="53" t="str">
        <f>VLOOKUP(G328,'Descripcion de actividades'!$A$3:$B$40,2,FALSE)</f>
        <v>Analisis de balanceo mecanico del sistema</v>
      </c>
      <c r="I328" s="50" t="str">
        <f>VLOOKUP(G328,'Descripcion de actividades'!$A$3:$C$40,3,FALSE)</f>
        <v>Analisis de balanceo mecanico del sistema con la reglamentacion ISO 1940</v>
      </c>
      <c r="J328" s="48" t="s">
        <v>10</v>
      </c>
      <c r="K328" s="48">
        <f t="shared" si="64"/>
        <v>1</v>
      </c>
      <c r="L328" s="30">
        <f t="shared" si="60"/>
        <v>6</v>
      </c>
      <c r="M328" s="62"/>
      <c r="N328" s="62">
        <f t="shared" si="61"/>
        <v>0</v>
      </c>
      <c r="O328" s="62">
        <f t="shared" si="62"/>
        <v>0</v>
      </c>
      <c r="P328" s="24">
        <f t="shared" si="63"/>
        <v>0</v>
      </c>
      <c r="R328" s="107"/>
      <c r="S328" s="107"/>
    </row>
    <row r="329" spans="1:19" ht="82.5" customHeight="1" x14ac:dyDescent="0.25">
      <c r="A329" s="205"/>
      <c r="B329" s="177"/>
      <c r="C329" s="180"/>
      <c r="D329" s="192"/>
      <c r="E329" s="8">
        <v>6</v>
      </c>
      <c r="F329" s="8">
        <v>3</v>
      </c>
      <c r="G329" s="8" t="s">
        <v>37</v>
      </c>
      <c r="H329" s="53" t="str">
        <f>VLOOKUP(G329,'Descripcion de actividades'!$A$3:$B$40,2,FALSE)</f>
        <v>Analisis de aislamiento a los sistemas</v>
      </c>
      <c r="I329" s="50" t="str">
        <f>VLOOKUP(G329,'Descripcion de actividades'!$A$3:$C$40,3,FALSE)</f>
        <v>Analisis de resistencia de aislamiento con correccion de temperatura. Equipos de medicion con certificado de calibración vigente para ambos.</v>
      </c>
      <c r="J329" s="48" t="s">
        <v>10</v>
      </c>
      <c r="K329" s="48">
        <f t="shared" si="64"/>
        <v>1</v>
      </c>
      <c r="L329" s="30">
        <f t="shared" si="60"/>
        <v>6</v>
      </c>
      <c r="M329" s="62"/>
      <c r="N329" s="62">
        <f t="shared" si="61"/>
        <v>0</v>
      </c>
      <c r="O329" s="62">
        <f t="shared" si="62"/>
        <v>0</v>
      </c>
      <c r="P329" s="24">
        <f t="shared" si="63"/>
        <v>0</v>
      </c>
      <c r="R329" s="107"/>
      <c r="S329" s="107"/>
    </row>
    <row r="330" spans="1:19" ht="45" x14ac:dyDescent="0.25">
      <c r="A330" s="205"/>
      <c r="B330" s="177"/>
      <c r="C330" s="180"/>
      <c r="D330" s="192"/>
      <c r="E330" s="8">
        <v>6</v>
      </c>
      <c r="F330" s="8">
        <v>3</v>
      </c>
      <c r="G330" s="8" t="s">
        <v>58</v>
      </c>
      <c r="H330" s="53" t="str">
        <f>VLOOKUP(G330,'Descripcion de actividades'!$A$3:$B$40,2,FALSE)</f>
        <v>Analisis de aislamiento a los sistemas</v>
      </c>
      <c r="I330" s="50" t="str">
        <f>VLOOKUP(G330,'Descripcion de actividades'!$A$3:$C$40,3,FALSE)</f>
        <v>Indice de polarizacion. Equipos de medicion con certificado de calibración vigente para ambos.</v>
      </c>
      <c r="J330" s="48" t="s">
        <v>10</v>
      </c>
      <c r="K330" s="48">
        <f t="shared" si="64"/>
        <v>1</v>
      </c>
      <c r="L330" s="30">
        <f t="shared" si="60"/>
        <v>6</v>
      </c>
      <c r="M330" s="62"/>
      <c r="N330" s="62">
        <f t="shared" si="61"/>
        <v>0</v>
      </c>
      <c r="O330" s="62">
        <f t="shared" si="62"/>
        <v>0</v>
      </c>
      <c r="P330" s="24">
        <f t="shared" si="63"/>
        <v>0</v>
      </c>
      <c r="R330" s="107"/>
      <c r="S330" s="107"/>
    </row>
    <row r="331" spans="1:19" ht="45" x14ac:dyDescent="0.25">
      <c r="A331" s="205"/>
      <c r="B331" s="177"/>
      <c r="C331" s="180"/>
      <c r="D331" s="192"/>
      <c r="E331" s="8">
        <v>6</v>
      </c>
      <c r="F331" s="8">
        <v>3</v>
      </c>
      <c r="G331" s="8" t="s">
        <v>59</v>
      </c>
      <c r="H331" s="53" t="str">
        <f>VLOOKUP(G331,'Descripcion de actividades'!$A$3:$B$40,2,FALSE)</f>
        <v>Analisis de aislamiento a los sistemas</v>
      </c>
      <c r="I331" s="50" t="str">
        <f>VLOOKUP(G331,'Descripcion de actividades'!$A$3:$C$40,3,FALSE)</f>
        <v>Absorcion dielectrica. Equipos de medicion con certificado de calibración vigente para ambos.</v>
      </c>
      <c r="J331" s="48" t="s">
        <v>10</v>
      </c>
      <c r="K331" s="48">
        <f t="shared" ref="K331:K333" si="65">VLOOKUP(J331,$H$5:$I$12,2,FALSE)</f>
        <v>1</v>
      </c>
      <c r="L331" s="30">
        <f t="shared" si="60"/>
        <v>6</v>
      </c>
      <c r="M331" s="62"/>
      <c r="N331" s="62">
        <f t="shared" si="61"/>
        <v>0</v>
      </c>
      <c r="O331" s="62">
        <f t="shared" si="62"/>
        <v>0</v>
      </c>
      <c r="P331" s="24">
        <f t="shared" si="63"/>
        <v>0</v>
      </c>
      <c r="R331" s="107"/>
      <c r="S331" s="107"/>
    </row>
    <row r="332" spans="1:19" ht="130.5" customHeight="1" x14ac:dyDescent="0.25">
      <c r="A332" s="205"/>
      <c r="B332" s="177"/>
      <c r="C332" s="180"/>
      <c r="D332" s="192"/>
      <c r="E332" s="8">
        <v>6</v>
      </c>
      <c r="F332" s="8">
        <v>3</v>
      </c>
      <c r="G332" s="8" t="s">
        <v>34</v>
      </c>
      <c r="H332" s="53" t="str">
        <f>VLOOKUP(G332,'Descripcion de actividades'!$A$3:$B$40,2,FALSE)</f>
        <v xml:space="preserve">Informe de analisis de los equipo </v>
      </c>
      <c r="I332" s="50" t="str">
        <f>VLOOKUP(G332,'Descripcion de actividades'!$A$3:$C$40,3,FALSE)</f>
        <v xml:space="preserve">Informe estado o condición del equipo según los parametros descritos en el MANUAL DE OPTIMIZACIÓN DE SISTEMAS DE BOMBEO, eficicia de energetica industrial en colombia, del ministerio de minas y energia </v>
      </c>
      <c r="J332" s="48" t="s">
        <v>10</v>
      </c>
      <c r="K332" s="48">
        <f t="shared" si="65"/>
        <v>1</v>
      </c>
      <c r="L332" s="30">
        <f t="shared" si="60"/>
        <v>6</v>
      </c>
      <c r="M332" s="62"/>
      <c r="N332" s="62">
        <f t="shared" si="61"/>
        <v>0</v>
      </c>
      <c r="O332" s="62">
        <f t="shared" si="62"/>
        <v>0</v>
      </c>
      <c r="P332" s="24">
        <f t="shared" si="63"/>
        <v>0</v>
      </c>
      <c r="R332" s="107"/>
      <c r="S332" s="107"/>
    </row>
    <row r="333" spans="1:19" ht="15.75" thickBot="1" x14ac:dyDescent="0.3">
      <c r="A333" s="205"/>
      <c r="B333" s="178"/>
      <c r="C333" s="181"/>
      <c r="D333" s="193"/>
      <c r="E333" s="10">
        <v>6</v>
      </c>
      <c r="F333" s="7">
        <v>3</v>
      </c>
      <c r="G333" s="7" t="s">
        <v>60</v>
      </c>
      <c r="H333" s="54" t="str">
        <f>VLOOKUP(G333,'Descripcion de actividades'!$A$3:$B$40,2,FALSE)</f>
        <v>Cambios de empaquetadura de los sistemas</v>
      </c>
      <c r="I333" s="51">
        <f>VLOOKUP(G333,'Descripcion de actividades'!$A$3:$C$40,3,FALSE)</f>
        <v>0</v>
      </c>
      <c r="J333" s="60" t="s">
        <v>10</v>
      </c>
      <c r="K333" s="60">
        <f t="shared" si="65"/>
        <v>1</v>
      </c>
      <c r="L333" s="31">
        <f t="shared" si="60"/>
        <v>6</v>
      </c>
      <c r="M333" s="68"/>
      <c r="N333" s="63">
        <f t="shared" si="61"/>
        <v>0</v>
      </c>
      <c r="O333" s="68">
        <f t="shared" si="62"/>
        <v>0</v>
      </c>
      <c r="P333" s="25">
        <f t="shared" si="63"/>
        <v>0</v>
      </c>
      <c r="R333" s="107"/>
      <c r="S333" s="107"/>
    </row>
    <row r="334" spans="1:19" ht="15" customHeight="1" x14ac:dyDescent="0.25">
      <c r="A334" s="204">
        <v>14</v>
      </c>
      <c r="B334" s="269" t="s">
        <v>122</v>
      </c>
      <c r="C334" s="179" t="s">
        <v>123</v>
      </c>
      <c r="D334" s="182" t="s">
        <v>124</v>
      </c>
      <c r="E334" s="9">
        <v>2</v>
      </c>
      <c r="F334" s="9">
        <v>3</v>
      </c>
      <c r="G334" s="9" t="s">
        <v>25</v>
      </c>
      <c r="H334" s="52" t="str">
        <f>VLOOKUP(G334,'Descripcion de actividades'!$A$3:$B$40,2,FALSE)</f>
        <v>Limpieza e inspeccion de los sistemas</v>
      </c>
      <c r="I334" s="49">
        <f>VLOOKUP(G334,'Descripcion de actividades'!$A$3:$C$40,3,FALSE)</f>
        <v>0</v>
      </c>
      <c r="J334" s="59" t="s">
        <v>9</v>
      </c>
      <c r="K334" s="59">
        <f t="shared" ref="K334:K342" si="66">VLOOKUP(J334,$H$5:$I$12,2,FALSE)</f>
        <v>1</v>
      </c>
      <c r="L334" s="29">
        <f t="shared" si="60"/>
        <v>2</v>
      </c>
      <c r="M334" s="79"/>
      <c r="N334" s="123">
        <f t="shared" si="61"/>
        <v>0</v>
      </c>
      <c r="O334" s="79">
        <f t="shared" si="62"/>
        <v>0</v>
      </c>
      <c r="P334" s="23">
        <f t="shared" si="63"/>
        <v>0</v>
      </c>
      <c r="R334" s="107"/>
      <c r="S334" s="107"/>
    </row>
    <row r="335" spans="1:19" ht="60" x14ac:dyDescent="0.25">
      <c r="A335" s="205"/>
      <c r="B335" s="270"/>
      <c r="C335" s="180"/>
      <c r="D335" s="183"/>
      <c r="E335" s="8">
        <v>2</v>
      </c>
      <c r="F335" s="8">
        <v>3</v>
      </c>
      <c r="G335" s="8" t="s">
        <v>27</v>
      </c>
      <c r="H335" s="53" t="str">
        <f>VLOOKUP(G335,'Descripcion de actividades'!$A$3:$B$40,2,FALSE)</f>
        <v>Inspeccion de red de tierra en los sistemas</v>
      </c>
      <c r="I335" s="50" t="str">
        <f>VLOOKUP(G335,'Descripcion de actividades'!$A$3:$C$40,3,FALSE)</f>
        <v>Pruebas de continuidad en la red de tierra física. Equipos de medicion con certificado de calibración vigente para ambos. para ambos.</v>
      </c>
      <c r="J335" s="48" t="s">
        <v>10</v>
      </c>
      <c r="K335" s="48">
        <f t="shared" si="66"/>
        <v>1</v>
      </c>
      <c r="L335" s="30">
        <f t="shared" si="60"/>
        <v>2</v>
      </c>
      <c r="M335" s="62"/>
      <c r="N335" s="62">
        <f t="shared" si="61"/>
        <v>0</v>
      </c>
      <c r="O335" s="62">
        <f t="shared" si="62"/>
        <v>0</v>
      </c>
      <c r="P335" s="24">
        <f t="shared" si="63"/>
        <v>0</v>
      </c>
      <c r="R335" s="107"/>
      <c r="S335" s="107"/>
    </row>
    <row r="336" spans="1:19" ht="75" x14ac:dyDescent="0.25">
      <c r="A336" s="205"/>
      <c r="B336" s="270"/>
      <c r="C336" s="180"/>
      <c r="D336" s="183"/>
      <c r="E336" s="8">
        <v>2</v>
      </c>
      <c r="F336" s="8">
        <v>3</v>
      </c>
      <c r="G336" s="8" t="s">
        <v>30</v>
      </c>
      <c r="H336" s="53" t="str">
        <f>VLOOKUP(G336,'Descripcion de actividades'!$A$3:$B$40,2,FALSE)</f>
        <v>Monitoreo de los parametros electricos.</v>
      </c>
      <c r="I336" s="50" t="str">
        <f>VLOOKUP(G336,'Descripcion de actividades'!$A$3:$C$40,3,FALSE)</f>
        <v>Calidad de la energía: Voltaje, corriente, potencia activa, potencia reactiva, armonicos. Equipos de medicion con certificado de calibración vigente para ambos.</v>
      </c>
      <c r="J336" s="47" t="s">
        <v>10</v>
      </c>
      <c r="K336" s="48">
        <f t="shared" si="66"/>
        <v>1</v>
      </c>
      <c r="L336" s="30">
        <f t="shared" si="60"/>
        <v>2</v>
      </c>
      <c r="M336" s="62"/>
      <c r="N336" s="62">
        <f t="shared" si="61"/>
        <v>0</v>
      </c>
      <c r="O336" s="62">
        <f t="shared" si="62"/>
        <v>0</v>
      </c>
      <c r="P336" s="24">
        <f t="shared" si="63"/>
        <v>0</v>
      </c>
      <c r="R336" s="107"/>
      <c r="S336" s="107"/>
    </row>
    <row r="337" spans="1:19" ht="45" x14ac:dyDescent="0.25">
      <c r="A337" s="205"/>
      <c r="B337" s="270"/>
      <c r="C337" s="180"/>
      <c r="D337" s="183"/>
      <c r="E337" s="8">
        <v>2</v>
      </c>
      <c r="F337" s="8">
        <v>3</v>
      </c>
      <c r="G337" s="8" t="s">
        <v>32</v>
      </c>
      <c r="H337" s="53" t="str">
        <f>VLOOKUP(G337,'Descripcion de actividades'!$A$3:$B$40,2,FALSE)</f>
        <v>Analisis por termografia</v>
      </c>
      <c r="I337" s="50" t="str">
        <f>VLOOKUP(G337,'Descripcion de actividades'!$A$3:$C$40,3,FALSE)</f>
        <v>Analisis del termograma. Equipos de medicion con certificado de calibración vigente para ambos.</v>
      </c>
      <c r="J337" s="48" t="s">
        <v>10</v>
      </c>
      <c r="K337" s="48">
        <f t="shared" si="66"/>
        <v>1</v>
      </c>
      <c r="L337" s="30">
        <f t="shared" si="60"/>
        <v>2</v>
      </c>
      <c r="M337" s="62"/>
      <c r="N337" s="62">
        <f t="shared" si="61"/>
        <v>0</v>
      </c>
      <c r="O337" s="62">
        <f t="shared" si="62"/>
        <v>0</v>
      </c>
      <c r="P337" s="24">
        <f t="shared" si="63"/>
        <v>0</v>
      </c>
      <c r="R337" s="107"/>
      <c r="S337" s="107"/>
    </row>
    <row r="338" spans="1:19" x14ac:dyDescent="0.25">
      <c r="A338" s="205"/>
      <c r="B338" s="270"/>
      <c r="C338" s="180"/>
      <c r="D338" s="183"/>
      <c r="E338" s="8">
        <v>2</v>
      </c>
      <c r="F338" s="8">
        <v>3</v>
      </c>
      <c r="G338" s="8" t="s">
        <v>52</v>
      </c>
      <c r="H338" s="53" t="str">
        <f>VLOOKUP(G338,'Descripcion de actividades'!$A$3:$B$40,2,FALSE)</f>
        <v>Revision e inspeccion de fugas en todo el sistema</v>
      </c>
      <c r="I338" s="50">
        <f>VLOOKUP(G338,'Descripcion de actividades'!$A$3:$C$40,3,FALSE)</f>
        <v>0</v>
      </c>
      <c r="J338" s="48" t="s">
        <v>10</v>
      </c>
      <c r="K338" s="48">
        <f t="shared" si="66"/>
        <v>1</v>
      </c>
      <c r="L338" s="30">
        <f t="shared" si="60"/>
        <v>2</v>
      </c>
      <c r="M338" s="62"/>
      <c r="N338" s="62">
        <f t="shared" si="61"/>
        <v>0</v>
      </c>
      <c r="O338" s="62">
        <f t="shared" si="62"/>
        <v>0</v>
      </c>
      <c r="P338" s="24">
        <f t="shared" si="63"/>
        <v>0</v>
      </c>
      <c r="R338" s="107"/>
      <c r="S338" s="107"/>
    </row>
    <row r="339" spans="1:19" ht="54" customHeight="1" x14ac:dyDescent="0.25">
      <c r="A339" s="205"/>
      <c r="B339" s="270"/>
      <c r="C339" s="180"/>
      <c r="D339" s="183"/>
      <c r="E339" s="8">
        <v>2</v>
      </c>
      <c r="F339" s="8">
        <v>3</v>
      </c>
      <c r="G339" s="8" t="s">
        <v>53</v>
      </c>
      <c r="H339" s="53" t="str">
        <f>VLOOKUP(G339,'Descripcion de actividades'!$A$3:$B$40,2,FALSE)</f>
        <v xml:space="preserve">Revision y analisis de ajuste e interferencias mecanicas </v>
      </c>
      <c r="I339" s="50" t="str">
        <f>VLOOKUP(G339,'Descripcion de actividades'!$A$3:$C$40,3,FALSE)</f>
        <v xml:space="preserve">Revision de anclajes, cimentaciones  y soporteria de los equipo </v>
      </c>
      <c r="J339" s="47" t="s">
        <v>10</v>
      </c>
      <c r="K339" s="48">
        <f t="shared" si="66"/>
        <v>1</v>
      </c>
      <c r="L339" s="30">
        <f t="shared" si="60"/>
        <v>2</v>
      </c>
      <c r="M339" s="62"/>
      <c r="N339" s="62">
        <f t="shared" si="61"/>
        <v>0</v>
      </c>
      <c r="O339" s="62">
        <f t="shared" si="62"/>
        <v>0</v>
      </c>
      <c r="P339" s="24">
        <f t="shared" si="63"/>
        <v>0</v>
      </c>
      <c r="R339" s="107"/>
      <c r="S339" s="107"/>
    </row>
    <row r="340" spans="1:19" ht="30" x14ac:dyDescent="0.25">
      <c r="A340" s="205"/>
      <c r="B340" s="270"/>
      <c r="C340" s="180"/>
      <c r="D340" s="183"/>
      <c r="E340" s="8">
        <v>2</v>
      </c>
      <c r="F340" s="8">
        <v>1</v>
      </c>
      <c r="G340" s="8" t="s">
        <v>33</v>
      </c>
      <c r="H340" s="53" t="str">
        <f>VLOOKUP(G340,'Descripcion de actividades'!$A$3:$B$40,2,FALSE)</f>
        <v>Lubricacion, engrase, revision y ajuste tornilleria de los sistemas (sin desarme)</v>
      </c>
      <c r="I340" s="50">
        <f>VLOOKUP(G340,'Descripcion de actividades'!$A$3:$C$40,3,FALSE)</f>
        <v>0</v>
      </c>
      <c r="J340" s="48" t="s">
        <v>10</v>
      </c>
      <c r="K340" s="48">
        <f t="shared" si="66"/>
        <v>1</v>
      </c>
      <c r="L340" s="30">
        <f t="shared" si="60"/>
        <v>2</v>
      </c>
      <c r="M340" s="62"/>
      <c r="N340" s="62">
        <f t="shared" si="61"/>
        <v>0</v>
      </c>
      <c r="O340" s="62">
        <f t="shared" si="62"/>
        <v>0</v>
      </c>
      <c r="P340" s="24">
        <f t="shared" si="63"/>
        <v>0</v>
      </c>
      <c r="R340" s="107"/>
      <c r="S340" s="107"/>
    </row>
    <row r="341" spans="1:19" ht="75" x14ac:dyDescent="0.25">
      <c r="A341" s="205"/>
      <c r="B341" s="270"/>
      <c r="C341" s="180"/>
      <c r="D341" s="183"/>
      <c r="E341" s="8">
        <v>2</v>
      </c>
      <c r="F341" s="8">
        <v>3</v>
      </c>
      <c r="G341" s="8" t="s">
        <v>55</v>
      </c>
      <c r="H341" s="53" t="str">
        <f>VLOOKUP(G341,'Descripcion de actividades'!$A$3:$B$40,2,FALSE)</f>
        <v>Analisis de vibraciones</v>
      </c>
      <c r="I341" s="50" t="str">
        <f>VLOOKUP(G341,'Descripcion de actividades'!$A$3:$C$40,3,FALSE)</f>
        <v>Analisis de vibraciones: Medición de vibraciones  conjunto bomba motor que cumplan con la reglamentación ISO 10816-3 con certificado de calibración vigente para ambos.</v>
      </c>
      <c r="J341" s="48" t="s">
        <v>10</v>
      </c>
      <c r="K341" s="48">
        <f t="shared" si="66"/>
        <v>1</v>
      </c>
      <c r="L341" s="30">
        <f t="shared" si="60"/>
        <v>2</v>
      </c>
      <c r="M341" s="62"/>
      <c r="N341" s="62">
        <f t="shared" si="61"/>
        <v>0</v>
      </c>
      <c r="O341" s="62">
        <f t="shared" si="62"/>
        <v>0</v>
      </c>
      <c r="P341" s="24">
        <f t="shared" si="63"/>
        <v>0</v>
      </c>
      <c r="R341" s="107"/>
      <c r="S341" s="107"/>
    </row>
    <row r="342" spans="1:19" ht="51.75" customHeight="1" x14ac:dyDescent="0.25">
      <c r="A342" s="205"/>
      <c r="B342" s="270"/>
      <c r="C342" s="180"/>
      <c r="D342" s="183"/>
      <c r="E342" s="8">
        <v>2</v>
      </c>
      <c r="F342" s="8">
        <v>3</v>
      </c>
      <c r="G342" s="8" t="s">
        <v>57</v>
      </c>
      <c r="H342" s="53" t="str">
        <f>VLOOKUP(G342,'Descripcion de actividades'!$A$3:$B$40,2,FALSE)</f>
        <v>Analisis de balanceo mecanico del sistema</v>
      </c>
      <c r="I342" s="50" t="str">
        <f>VLOOKUP(G342,'Descripcion de actividades'!$A$3:$C$40,3,FALSE)</f>
        <v>Analisis de balanceo mecanico del sistema con la reglamentacion ISO 1940</v>
      </c>
      <c r="J342" s="48" t="s">
        <v>10</v>
      </c>
      <c r="K342" s="48">
        <f t="shared" si="66"/>
        <v>1</v>
      </c>
      <c r="L342" s="30">
        <f t="shared" si="60"/>
        <v>2</v>
      </c>
      <c r="M342" s="62"/>
      <c r="N342" s="62">
        <f t="shared" si="61"/>
        <v>0</v>
      </c>
      <c r="O342" s="62">
        <f t="shared" si="62"/>
        <v>0</v>
      </c>
      <c r="P342" s="24">
        <f t="shared" si="63"/>
        <v>0</v>
      </c>
      <c r="R342" s="107"/>
      <c r="S342" s="107"/>
    </row>
    <row r="343" spans="1:19" ht="78" customHeight="1" x14ac:dyDescent="0.25">
      <c r="A343" s="205"/>
      <c r="B343" s="270"/>
      <c r="C343" s="180"/>
      <c r="D343" s="183"/>
      <c r="E343" s="8">
        <v>2</v>
      </c>
      <c r="F343" s="8">
        <v>3</v>
      </c>
      <c r="G343" s="8" t="s">
        <v>37</v>
      </c>
      <c r="H343" s="53" t="str">
        <f>VLOOKUP(G343,'Descripcion de actividades'!$A$3:$B$40,2,FALSE)</f>
        <v>Analisis de aislamiento a los sistemas</v>
      </c>
      <c r="I343" s="50" t="str">
        <f>VLOOKUP(G343,'Descripcion de actividades'!$A$3:$C$40,3,FALSE)</f>
        <v>Analisis de resistencia de aislamiento con correccion de temperatura. Equipos de medicion con certificado de calibración vigente para ambos.</v>
      </c>
      <c r="J343" s="48" t="s">
        <v>10</v>
      </c>
      <c r="K343" s="48">
        <f t="shared" ref="K343:K346" si="67">VLOOKUP(J343,$H$5:$I$12,2,FALSE)</f>
        <v>1</v>
      </c>
      <c r="L343" s="30">
        <f t="shared" si="60"/>
        <v>2</v>
      </c>
      <c r="M343" s="62"/>
      <c r="N343" s="62">
        <f t="shared" si="61"/>
        <v>0</v>
      </c>
      <c r="O343" s="62">
        <f t="shared" si="62"/>
        <v>0</v>
      </c>
      <c r="P343" s="24">
        <f t="shared" si="63"/>
        <v>0</v>
      </c>
      <c r="R343" s="107"/>
      <c r="S343" s="107"/>
    </row>
    <row r="344" spans="1:19" ht="45" x14ac:dyDescent="0.25">
      <c r="A344" s="205"/>
      <c r="B344" s="270"/>
      <c r="C344" s="180"/>
      <c r="D344" s="183"/>
      <c r="E344" s="8">
        <v>2</v>
      </c>
      <c r="F344" s="8">
        <v>3</v>
      </c>
      <c r="G344" s="8" t="s">
        <v>58</v>
      </c>
      <c r="H344" s="53" t="str">
        <f>VLOOKUP(G344,'Descripcion de actividades'!$A$3:$B$40,2,FALSE)</f>
        <v>Analisis de aislamiento a los sistemas</v>
      </c>
      <c r="I344" s="50" t="str">
        <f>VLOOKUP(G344,'Descripcion de actividades'!$A$3:$C$40,3,FALSE)</f>
        <v>Indice de polarizacion. Equipos de medicion con certificado de calibración vigente para ambos.</v>
      </c>
      <c r="J344" s="48" t="s">
        <v>10</v>
      </c>
      <c r="K344" s="48">
        <f t="shared" si="67"/>
        <v>1</v>
      </c>
      <c r="L344" s="30">
        <f t="shared" si="60"/>
        <v>2</v>
      </c>
      <c r="M344" s="62"/>
      <c r="N344" s="62">
        <f t="shared" si="61"/>
        <v>0</v>
      </c>
      <c r="O344" s="62">
        <f t="shared" si="62"/>
        <v>0</v>
      </c>
      <c r="P344" s="24">
        <f t="shared" si="63"/>
        <v>0</v>
      </c>
      <c r="R344" s="107"/>
      <c r="S344" s="107"/>
    </row>
    <row r="345" spans="1:19" ht="45" x14ac:dyDescent="0.25">
      <c r="A345" s="205"/>
      <c r="B345" s="270"/>
      <c r="C345" s="180"/>
      <c r="D345" s="183"/>
      <c r="E345" s="8">
        <v>2</v>
      </c>
      <c r="F345" s="8">
        <v>3</v>
      </c>
      <c r="G345" s="8" t="s">
        <v>59</v>
      </c>
      <c r="H345" s="53" t="str">
        <f>VLOOKUP(G345,'Descripcion de actividades'!$A$3:$B$40,2,FALSE)</f>
        <v>Analisis de aislamiento a los sistemas</v>
      </c>
      <c r="I345" s="50" t="str">
        <f>VLOOKUP(G345,'Descripcion de actividades'!$A$3:$C$40,3,FALSE)</f>
        <v>Absorcion dielectrica. Equipos de medicion con certificado de calibración vigente para ambos.</v>
      </c>
      <c r="J345" s="48" t="s">
        <v>10</v>
      </c>
      <c r="K345" s="48">
        <f t="shared" si="67"/>
        <v>1</v>
      </c>
      <c r="L345" s="30">
        <f t="shared" si="60"/>
        <v>2</v>
      </c>
      <c r="M345" s="62"/>
      <c r="N345" s="62">
        <f t="shared" si="61"/>
        <v>0</v>
      </c>
      <c r="O345" s="62">
        <f t="shared" si="62"/>
        <v>0</v>
      </c>
      <c r="P345" s="24">
        <f t="shared" si="63"/>
        <v>0</v>
      </c>
      <c r="R345" s="107"/>
      <c r="S345" s="107"/>
    </row>
    <row r="346" spans="1:19" ht="124.5" customHeight="1" x14ac:dyDescent="0.25">
      <c r="A346" s="205"/>
      <c r="B346" s="270"/>
      <c r="C346" s="194"/>
      <c r="D346" s="195"/>
      <c r="E346" s="7">
        <v>2</v>
      </c>
      <c r="F346" s="7">
        <v>3</v>
      </c>
      <c r="G346" s="7" t="s">
        <v>34</v>
      </c>
      <c r="H346" s="86" t="str">
        <f>VLOOKUP(G346,'Descripcion de actividades'!$A$3:$B$40,2,FALSE)</f>
        <v xml:space="preserve">Informe de analisis de los equipo </v>
      </c>
      <c r="I346" s="55" t="str">
        <f>VLOOKUP(G346,'Descripcion de actividades'!$A$3:$C$40,3,FALSE)</f>
        <v xml:space="preserve">Informe estado o condición del equipo según los parametros descritos en el MANUAL DE OPTIMIZACIÓN DE SISTEMAS DE BOMBEO, eficicia de energetica industrial en colombia, del ministerio de minas y energia </v>
      </c>
      <c r="J346" s="61" t="s">
        <v>10</v>
      </c>
      <c r="K346" s="61">
        <f t="shared" si="67"/>
        <v>1</v>
      </c>
      <c r="L346" s="32">
        <f t="shared" si="60"/>
        <v>2</v>
      </c>
      <c r="M346" s="78"/>
      <c r="N346" s="62">
        <f t="shared" si="61"/>
        <v>0</v>
      </c>
      <c r="O346" s="62">
        <f t="shared" si="62"/>
        <v>0</v>
      </c>
      <c r="P346" s="24">
        <f t="shared" si="63"/>
        <v>0</v>
      </c>
      <c r="R346" s="107"/>
      <c r="S346" s="107"/>
    </row>
    <row r="347" spans="1:19" ht="15" customHeight="1" x14ac:dyDescent="0.25">
      <c r="A347" s="205"/>
      <c r="B347" s="270"/>
      <c r="C347" s="196" t="s">
        <v>125</v>
      </c>
      <c r="D347" s="199" t="s">
        <v>126</v>
      </c>
      <c r="E347" s="8">
        <v>2</v>
      </c>
      <c r="F347" s="8">
        <v>3</v>
      </c>
      <c r="G347" s="8" t="s">
        <v>25</v>
      </c>
      <c r="H347" s="95" t="str">
        <f>VLOOKUP(G347,'Descripcion de actividades'!$A$3:$B$40,2,FALSE)</f>
        <v>Limpieza e inspeccion de los sistemas</v>
      </c>
      <c r="I347" s="99">
        <f>VLOOKUP(G347,'Descripcion de actividades'!$A$3:$C$40,3,FALSE)</f>
        <v>0</v>
      </c>
      <c r="J347" s="96" t="s">
        <v>9</v>
      </c>
      <c r="K347" s="96">
        <f t="shared" ref="K347:K359" si="68">VLOOKUP(J347,$H$5:$I$12,2,FALSE)</f>
        <v>1</v>
      </c>
      <c r="L347" s="100">
        <f t="shared" si="60"/>
        <v>2</v>
      </c>
      <c r="M347" s="62"/>
      <c r="N347" s="62">
        <f t="shared" si="61"/>
        <v>0</v>
      </c>
      <c r="O347" s="62">
        <f t="shared" si="62"/>
        <v>0</v>
      </c>
      <c r="P347" s="24">
        <f t="shared" si="63"/>
        <v>0</v>
      </c>
      <c r="R347" s="107"/>
      <c r="S347" s="107"/>
    </row>
    <row r="348" spans="1:19" ht="60" x14ac:dyDescent="0.25">
      <c r="A348" s="205"/>
      <c r="B348" s="270"/>
      <c r="C348" s="197"/>
      <c r="D348" s="200"/>
      <c r="E348" s="8">
        <v>2</v>
      </c>
      <c r="F348" s="8">
        <v>3</v>
      </c>
      <c r="G348" s="8" t="s">
        <v>27</v>
      </c>
      <c r="H348" s="53" t="str">
        <f>VLOOKUP(G348,'Descripcion de actividades'!$A$3:$B$40,2,FALSE)</f>
        <v>Inspeccion de red de tierra en los sistemas</v>
      </c>
      <c r="I348" s="50" t="str">
        <f>VLOOKUP(G348,'Descripcion de actividades'!$A$3:$C$40,3,FALSE)</f>
        <v>Pruebas de continuidad en la red de tierra física. Equipos de medicion con certificado de calibración vigente para ambos. para ambos.</v>
      </c>
      <c r="J348" s="48" t="s">
        <v>10</v>
      </c>
      <c r="K348" s="48">
        <f t="shared" si="68"/>
        <v>1</v>
      </c>
      <c r="L348" s="30">
        <f t="shared" si="60"/>
        <v>2</v>
      </c>
      <c r="M348" s="62"/>
      <c r="N348" s="62">
        <f t="shared" si="61"/>
        <v>0</v>
      </c>
      <c r="O348" s="62">
        <f t="shared" si="62"/>
        <v>0</v>
      </c>
      <c r="P348" s="24">
        <f t="shared" si="63"/>
        <v>0</v>
      </c>
      <c r="R348" s="107"/>
      <c r="S348" s="107"/>
    </row>
    <row r="349" spans="1:19" ht="75" x14ac:dyDescent="0.25">
      <c r="A349" s="205"/>
      <c r="B349" s="270"/>
      <c r="C349" s="197"/>
      <c r="D349" s="200"/>
      <c r="E349" s="8">
        <v>2</v>
      </c>
      <c r="F349" s="8">
        <v>3</v>
      </c>
      <c r="G349" s="8" t="s">
        <v>30</v>
      </c>
      <c r="H349" s="53" t="str">
        <f>VLOOKUP(G349,'Descripcion de actividades'!$A$3:$B$40,2,FALSE)</f>
        <v>Monitoreo de los parametros electricos.</v>
      </c>
      <c r="I349" s="50" t="str">
        <f>VLOOKUP(G349,'Descripcion de actividades'!$A$3:$C$40,3,FALSE)</f>
        <v>Calidad de la energía: Voltaje, corriente, potencia activa, potencia reactiva, armonicos. Equipos de medicion con certificado de calibración vigente para ambos.</v>
      </c>
      <c r="J349" s="47" t="s">
        <v>10</v>
      </c>
      <c r="K349" s="48">
        <f t="shared" si="68"/>
        <v>1</v>
      </c>
      <c r="L349" s="30">
        <f t="shared" si="60"/>
        <v>2</v>
      </c>
      <c r="M349" s="62"/>
      <c r="N349" s="62">
        <f t="shared" si="61"/>
        <v>0</v>
      </c>
      <c r="O349" s="62">
        <f t="shared" si="62"/>
        <v>0</v>
      </c>
      <c r="P349" s="24">
        <f t="shared" si="63"/>
        <v>0</v>
      </c>
      <c r="R349" s="107"/>
      <c r="S349" s="107"/>
    </row>
    <row r="350" spans="1:19" ht="45" x14ac:dyDescent="0.25">
      <c r="A350" s="205"/>
      <c r="B350" s="270"/>
      <c r="C350" s="197"/>
      <c r="D350" s="200"/>
      <c r="E350" s="8">
        <v>2</v>
      </c>
      <c r="F350" s="8">
        <v>3</v>
      </c>
      <c r="G350" s="8" t="s">
        <v>32</v>
      </c>
      <c r="H350" s="53" t="str">
        <f>VLOOKUP(G350,'Descripcion de actividades'!$A$3:$B$40,2,FALSE)</f>
        <v>Analisis por termografia</v>
      </c>
      <c r="I350" s="50" t="str">
        <f>VLOOKUP(G350,'Descripcion de actividades'!$A$3:$C$40,3,FALSE)</f>
        <v>Analisis del termograma. Equipos de medicion con certificado de calibración vigente para ambos.</v>
      </c>
      <c r="J350" s="48" t="s">
        <v>10</v>
      </c>
      <c r="K350" s="48">
        <f t="shared" si="68"/>
        <v>1</v>
      </c>
      <c r="L350" s="30">
        <f t="shared" si="60"/>
        <v>2</v>
      </c>
      <c r="M350" s="62"/>
      <c r="N350" s="62">
        <f t="shared" si="61"/>
        <v>0</v>
      </c>
      <c r="O350" s="62">
        <f t="shared" si="62"/>
        <v>0</v>
      </c>
      <c r="P350" s="24">
        <f t="shared" si="63"/>
        <v>0</v>
      </c>
      <c r="R350" s="107"/>
      <c r="S350" s="107"/>
    </row>
    <row r="351" spans="1:19" x14ac:dyDescent="0.25">
      <c r="A351" s="205"/>
      <c r="B351" s="270"/>
      <c r="C351" s="197"/>
      <c r="D351" s="200"/>
      <c r="E351" s="8">
        <v>2</v>
      </c>
      <c r="F351" s="8">
        <v>3</v>
      </c>
      <c r="G351" s="8" t="s">
        <v>52</v>
      </c>
      <c r="H351" s="53" t="str">
        <f>VLOOKUP(G351,'Descripcion de actividades'!$A$3:$B$40,2,FALSE)</f>
        <v>Revision e inspeccion de fugas en todo el sistema</v>
      </c>
      <c r="I351" s="50">
        <f>VLOOKUP(G351,'Descripcion de actividades'!$A$3:$C$40,3,FALSE)</f>
        <v>0</v>
      </c>
      <c r="J351" s="48" t="s">
        <v>10</v>
      </c>
      <c r="K351" s="48">
        <f t="shared" ref="K351:K353" si="69">VLOOKUP(J351,$H$5:$I$12,2,FALSE)</f>
        <v>1</v>
      </c>
      <c r="L351" s="30">
        <f t="shared" si="60"/>
        <v>2</v>
      </c>
      <c r="M351" s="62"/>
      <c r="N351" s="62">
        <f t="shared" si="61"/>
        <v>0</v>
      </c>
      <c r="O351" s="62">
        <f t="shared" si="62"/>
        <v>0</v>
      </c>
      <c r="P351" s="24">
        <f t="shared" si="63"/>
        <v>0</v>
      </c>
      <c r="R351" s="107"/>
      <c r="S351" s="107"/>
    </row>
    <row r="352" spans="1:19" ht="30" x14ac:dyDescent="0.25">
      <c r="A352" s="205"/>
      <c r="B352" s="270"/>
      <c r="C352" s="197"/>
      <c r="D352" s="200"/>
      <c r="E352" s="8">
        <v>2</v>
      </c>
      <c r="F352" s="8">
        <v>3</v>
      </c>
      <c r="G352" s="8" t="s">
        <v>53</v>
      </c>
      <c r="H352" s="53" t="str">
        <f>VLOOKUP(G352,'Descripcion de actividades'!$A$3:$B$40,2,FALSE)</f>
        <v xml:space="preserve">Revision y analisis de ajuste e interferencias mecanicas </v>
      </c>
      <c r="I352" s="50" t="str">
        <f>VLOOKUP(G352,'Descripcion de actividades'!$A$3:$C$40,3,FALSE)</f>
        <v xml:space="preserve">Revision de anclajes, cimentaciones  y soporteria de los equipo </v>
      </c>
      <c r="J352" s="47" t="s">
        <v>10</v>
      </c>
      <c r="K352" s="48">
        <f t="shared" si="69"/>
        <v>1</v>
      </c>
      <c r="L352" s="30">
        <f t="shared" si="60"/>
        <v>2</v>
      </c>
      <c r="M352" s="62"/>
      <c r="N352" s="62">
        <f t="shared" si="61"/>
        <v>0</v>
      </c>
      <c r="O352" s="62">
        <f t="shared" si="62"/>
        <v>0</v>
      </c>
      <c r="P352" s="24">
        <f t="shared" si="63"/>
        <v>0</v>
      </c>
      <c r="R352" s="107"/>
      <c r="S352" s="107"/>
    </row>
    <row r="353" spans="1:19" ht="30" x14ac:dyDescent="0.25">
      <c r="A353" s="205"/>
      <c r="B353" s="270"/>
      <c r="C353" s="197"/>
      <c r="D353" s="200"/>
      <c r="E353" s="8">
        <v>2</v>
      </c>
      <c r="F353" s="8">
        <v>1</v>
      </c>
      <c r="G353" s="8" t="s">
        <v>33</v>
      </c>
      <c r="H353" s="53" t="str">
        <f>VLOOKUP(G353,'Descripcion de actividades'!$A$3:$B$40,2,FALSE)</f>
        <v>Lubricacion, engrase, revision y ajuste tornilleria de los sistemas (sin desarme)</v>
      </c>
      <c r="I353" s="50">
        <f>VLOOKUP(G353,'Descripcion de actividades'!$A$3:$C$40,3,FALSE)</f>
        <v>0</v>
      </c>
      <c r="J353" s="48" t="s">
        <v>10</v>
      </c>
      <c r="K353" s="48">
        <f t="shared" si="69"/>
        <v>1</v>
      </c>
      <c r="L353" s="30">
        <f t="shared" si="60"/>
        <v>2</v>
      </c>
      <c r="M353" s="62"/>
      <c r="N353" s="62">
        <f t="shared" si="61"/>
        <v>0</v>
      </c>
      <c r="O353" s="62">
        <f t="shared" si="62"/>
        <v>0</v>
      </c>
      <c r="P353" s="24">
        <f t="shared" si="63"/>
        <v>0</v>
      </c>
      <c r="R353" s="107"/>
      <c r="S353" s="107"/>
    </row>
    <row r="354" spans="1:19" ht="75" x14ac:dyDescent="0.25">
      <c r="A354" s="205"/>
      <c r="B354" s="270"/>
      <c r="C354" s="197"/>
      <c r="D354" s="200"/>
      <c r="E354" s="8">
        <v>2</v>
      </c>
      <c r="F354" s="8">
        <v>3</v>
      </c>
      <c r="G354" s="8" t="s">
        <v>55</v>
      </c>
      <c r="H354" s="53" t="str">
        <f>VLOOKUP(G354,'Descripcion de actividades'!$A$3:$B$40,2,FALSE)</f>
        <v>Analisis de vibraciones</v>
      </c>
      <c r="I354" s="50" t="str">
        <f>VLOOKUP(G354,'Descripcion de actividades'!$A$3:$C$40,3,FALSE)</f>
        <v>Analisis de vibraciones: Medición de vibraciones  conjunto bomba motor que cumplan con la reglamentación ISO 10816-3 con certificado de calibración vigente para ambos.</v>
      </c>
      <c r="J354" s="48" t="s">
        <v>10</v>
      </c>
      <c r="K354" s="48">
        <f t="shared" si="68"/>
        <v>1</v>
      </c>
      <c r="L354" s="30">
        <f t="shared" si="60"/>
        <v>2</v>
      </c>
      <c r="M354" s="62"/>
      <c r="N354" s="62">
        <f t="shared" si="61"/>
        <v>0</v>
      </c>
      <c r="O354" s="62">
        <f t="shared" si="62"/>
        <v>0</v>
      </c>
      <c r="P354" s="24">
        <f t="shared" si="63"/>
        <v>0</v>
      </c>
      <c r="R354" s="107"/>
      <c r="S354" s="107"/>
    </row>
    <row r="355" spans="1:19" ht="55.5" customHeight="1" x14ac:dyDescent="0.25">
      <c r="A355" s="205"/>
      <c r="B355" s="270"/>
      <c r="C355" s="197"/>
      <c r="D355" s="200"/>
      <c r="E355" s="8">
        <v>2</v>
      </c>
      <c r="F355" s="8">
        <v>3</v>
      </c>
      <c r="G355" s="8" t="s">
        <v>57</v>
      </c>
      <c r="H355" s="53" t="str">
        <f>VLOOKUP(G355,'Descripcion de actividades'!$A$3:$B$40,2,FALSE)</f>
        <v>Analisis de balanceo mecanico del sistema</v>
      </c>
      <c r="I355" s="50" t="str">
        <f>VLOOKUP(G355,'Descripcion de actividades'!$A$3:$C$40,3,FALSE)</f>
        <v>Analisis de balanceo mecanico del sistema con la reglamentacion ISO 1940</v>
      </c>
      <c r="J355" s="48" t="s">
        <v>10</v>
      </c>
      <c r="K355" s="48">
        <f t="shared" si="68"/>
        <v>1</v>
      </c>
      <c r="L355" s="30">
        <f t="shared" si="60"/>
        <v>2</v>
      </c>
      <c r="M355" s="62"/>
      <c r="N355" s="62">
        <f t="shared" si="61"/>
        <v>0</v>
      </c>
      <c r="O355" s="62">
        <f t="shared" si="62"/>
        <v>0</v>
      </c>
      <c r="P355" s="24">
        <f t="shared" si="63"/>
        <v>0</v>
      </c>
      <c r="R355" s="107"/>
      <c r="S355" s="107"/>
    </row>
    <row r="356" spans="1:19" ht="75" customHeight="1" x14ac:dyDescent="0.25">
      <c r="A356" s="205"/>
      <c r="B356" s="270"/>
      <c r="C356" s="197"/>
      <c r="D356" s="200"/>
      <c r="E356" s="8">
        <v>2</v>
      </c>
      <c r="F356" s="8">
        <v>3</v>
      </c>
      <c r="G356" s="8" t="s">
        <v>37</v>
      </c>
      <c r="H356" s="53" t="str">
        <f>VLOOKUP(G356,'Descripcion de actividades'!$A$3:$B$40,2,FALSE)</f>
        <v>Analisis de aislamiento a los sistemas</v>
      </c>
      <c r="I356" s="50" t="str">
        <f>VLOOKUP(G356,'Descripcion de actividades'!$A$3:$C$40,3,FALSE)</f>
        <v>Analisis de resistencia de aislamiento con correccion de temperatura. Equipos de medicion con certificado de calibración vigente para ambos.</v>
      </c>
      <c r="J356" s="48" t="s">
        <v>10</v>
      </c>
      <c r="K356" s="48">
        <f t="shared" si="68"/>
        <v>1</v>
      </c>
      <c r="L356" s="30">
        <f t="shared" si="60"/>
        <v>2</v>
      </c>
      <c r="M356" s="62"/>
      <c r="N356" s="62">
        <f t="shared" si="61"/>
        <v>0</v>
      </c>
      <c r="O356" s="62">
        <f t="shared" si="62"/>
        <v>0</v>
      </c>
      <c r="P356" s="24">
        <f t="shared" si="63"/>
        <v>0</v>
      </c>
      <c r="R356" s="107"/>
      <c r="S356" s="107"/>
    </row>
    <row r="357" spans="1:19" ht="45" x14ac:dyDescent="0.25">
      <c r="A357" s="205"/>
      <c r="B357" s="270"/>
      <c r="C357" s="197"/>
      <c r="D357" s="200"/>
      <c r="E357" s="8">
        <v>2</v>
      </c>
      <c r="F357" s="8">
        <v>3</v>
      </c>
      <c r="G357" s="8" t="s">
        <v>58</v>
      </c>
      <c r="H357" s="53" t="str">
        <f>VLOOKUP(G357,'Descripcion de actividades'!$A$3:$B$40,2,FALSE)</f>
        <v>Analisis de aislamiento a los sistemas</v>
      </c>
      <c r="I357" s="50" t="str">
        <f>VLOOKUP(G357,'Descripcion de actividades'!$A$3:$C$40,3,FALSE)</f>
        <v>Indice de polarizacion. Equipos de medicion con certificado de calibración vigente para ambos.</v>
      </c>
      <c r="J357" s="48" t="s">
        <v>10</v>
      </c>
      <c r="K357" s="48">
        <f t="shared" si="68"/>
        <v>1</v>
      </c>
      <c r="L357" s="30">
        <f t="shared" si="60"/>
        <v>2</v>
      </c>
      <c r="M357" s="62"/>
      <c r="N357" s="62">
        <f t="shared" si="61"/>
        <v>0</v>
      </c>
      <c r="O357" s="62">
        <f t="shared" si="62"/>
        <v>0</v>
      </c>
      <c r="P357" s="24">
        <f t="shared" si="63"/>
        <v>0</v>
      </c>
      <c r="R357" s="107"/>
      <c r="S357" s="107"/>
    </row>
    <row r="358" spans="1:19" ht="45" x14ac:dyDescent="0.25">
      <c r="A358" s="205"/>
      <c r="B358" s="270"/>
      <c r="C358" s="197"/>
      <c r="D358" s="200"/>
      <c r="E358" s="8">
        <v>2</v>
      </c>
      <c r="F358" s="8">
        <v>3</v>
      </c>
      <c r="G358" s="8" t="s">
        <v>59</v>
      </c>
      <c r="H358" s="53" t="str">
        <f>VLOOKUP(G358,'Descripcion de actividades'!$A$3:$B$40,2,FALSE)</f>
        <v>Analisis de aislamiento a los sistemas</v>
      </c>
      <c r="I358" s="50" t="str">
        <f>VLOOKUP(G358,'Descripcion de actividades'!$A$3:$C$40,3,FALSE)</f>
        <v>Absorcion dielectrica. Equipos de medicion con certificado de calibración vigente para ambos.</v>
      </c>
      <c r="J358" s="48" t="s">
        <v>10</v>
      </c>
      <c r="K358" s="48">
        <f t="shared" si="68"/>
        <v>1</v>
      </c>
      <c r="L358" s="30">
        <f t="shared" si="60"/>
        <v>2</v>
      </c>
      <c r="M358" s="62"/>
      <c r="N358" s="62">
        <f t="shared" si="61"/>
        <v>0</v>
      </c>
      <c r="O358" s="62">
        <f t="shared" si="62"/>
        <v>0</v>
      </c>
      <c r="P358" s="24">
        <f t="shared" si="63"/>
        <v>0</v>
      </c>
      <c r="R358" s="107"/>
      <c r="S358" s="107"/>
    </row>
    <row r="359" spans="1:19" ht="125.25" customHeight="1" x14ac:dyDescent="0.25">
      <c r="A359" s="205"/>
      <c r="B359" s="270"/>
      <c r="C359" s="198"/>
      <c r="D359" s="201"/>
      <c r="E359" s="8">
        <v>2</v>
      </c>
      <c r="F359" s="8">
        <v>3</v>
      </c>
      <c r="G359" s="8" t="s">
        <v>34</v>
      </c>
      <c r="H359" s="93" t="str">
        <f>VLOOKUP(G359,'Descripcion de actividades'!$A$3:$B$40,2,FALSE)</f>
        <v xml:space="preserve">Informe de analisis de los equipo </v>
      </c>
      <c r="I359" s="90" t="str">
        <f>VLOOKUP(G359,'Descripcion de actividades'!$A$3:$C$40,3,FALSE)</f>
        <v xml:space="preserve">Informe estado o condición del equipo según los parametros descritos en el MANUAL DE OPTIMIZACIÓN DE SISTEMAS DE BOMBEO, eficicia de energetica industrial en colombia, del ministerio de minas y energia </v>
      </c>
      <c r="J359" s="91" t="s">
        <v>10</v>
      </c>
      <c r="K359" s="91">
        <f t="shared" si="68"/>
        <v>1</v>
      </c>
      <c r="L359" s="101">
        <f t="shared" si="60"/>
        <v>2</v>
      </c>
      <c r="M359" s="62"/>
      <c r="N359" s="62">
        <f t="shared" si="61"/>
        <v>0</v>
      </c>
      <c r="O359" s="62">
        <f t="shared" si="62"/>
        <v>0</v>
      </c>
      <c r="P359" s="24">
        <f t="shared" si="63"/>
        <v>0</v>
      </c>
      <c r="R359" s="107"/>
      <c r="S359" s="107"/>
    </row>
    <row r="360" spans="1:19" ht="15" customHeight="1" x14ac:dyDescent="0.25">
      <c r="A360" s="205"/>
      <c r="B360" s="270"/>
      <c r="C360" s="196" t="s">
        <v>127</v>
      </c>
      <c r="D360" s="199" t="s">
        <v>128</v>
      </c>
      <c r="E360" s="8">
        <v>2</v>
      </c>
      <c r="F360" s="8">
        <v>3</v>
      </c>
      <c r="G360" s="8" t="s">
        <v>25</v>
      </c>
      <c r="H360" s="95" t="str">
        <f>VLOOKUP(G360,'Descripcion de actividades'!$A$3:$B$40,2,FALSE)</f>
        <v>Limpieza e inspeccion de los sistemas</v>
      </c>
      <c r="I360" s="99">
        <f>VLOOKUP(G360,'Descripcion de actividades'!$A$3:$C$40,3,FALSE)</f>
        <v>0</v>
      </c>
      <c r="J360" s="96" t="s">
        <v>9</v>
      </c>
      <c r="K360" s="96">
        <f t="shared" ref="K360:K372" si="70">VLOOKUP(J360,$H$5:$I$12,2,FALSE)</f>
        <v>1</v>
      </c>
      <c r="L360" s="100">
        <f t="shared" si="60"/>
        <v>2</v>
      </c>
      <c r="M360" s="62"/>
      <c r="N360" s="62">
        <f t="shared" si="61"/>
        <v>0</v>
      </c>
      <c r="O360" s="62">
        <f t="shared" si="62"/>
        <v>0</v>
      </c>
      <c r="P360" s="24">
        <f t="shared" si="63"/>
        <v>0</v>
      </c>
      <c r="R360" s="107"/>
      <c r="S360" s="107"/>
    </row>
    <row r="361" spans="1:19" ht="60" x14ac:dyDescent="0.25">
      <c r="A361" s="205"/>
      <c r="B361" s="270"/>
      <c r="C361" s="197"/>
      <c r="D361" s="200"/>
      <c r="E361" s="8">
        <v>2</v>
      </c>
      <c r="F361" s="8">
        <v>3</v>
      </c>
      <c r="G361" s="8" t="s">
        <v>27</v>
      </c>
      <c r="H361" s="53" t="str">
        <f>VLOOKUP(G361,'Descripcion de actividades'!$A$3:$B$40,2,FALSE)</f>
        <v>Inspeccion de red de tierra en los sistemas</v>
      </c>
      <c r="I361" s="50" t="str">
        <f>VLOOKUP(G361,'Descripcion de actividades'!$A$3:$C$40,3,FALSE)</f>
        <v>Pruebas de continuidad en la red de tierra física. Equipos de medicion con certificado de calibración vigente para ambos. para ambos.</v>
      </c>
      <c r="J361" s="48" t="s">
        <v>10</v>
      </c>
      <c r="K361" s="48">
        <f t="shared" si="70"/>
        <v>1</v>
      </c>
      <c r="L361" s="30">
        <f t="shared" si="60"/>
        <v>2</v>
      </c>
      <c r="M361" s="62"/>
      <c r="N361" s="62">
        <f t="shared" si="61"/>
        <v>0</v>
      </c>
      <c r="O361" s="62">
        <f t="shared" si="62"/>
        <v>0</v>
      </c>
      <c r="P361" s="24">
        <f t="shared" si="63"/>
        <v>0</v>
      </c>
      <c r="R361" s="107"/>
      <c r="S361" s="107"/>
    </row>
    <row r="362" spans="1:19" ht="75" x14ac:dyDescent="0.25">
      <c r="A362" s="205"/>
      <c r="B362" s="270"/>
      <c r="C362" s="197"/>
      <c r="D362" s="200"/>
      <c r="E362" s="8">
        <v>2</v>
      </c>
      <c r="F362" s="8">
        <v>3</v>
      </c>
      <c r="G362" s="8" t="s">
        <v>30</v>
      </c>
      <c r="H362" s="53" t="str">
        <f>VLOOKUP(G362,'Descripcion de actividades'!$A$3:$B$40,2,FALSE)</f>
        <v>Monitoreo de los parametros electricos.</v>
      </c>
      <c r="I362" s="50" t="str">
        <f>VLOOKUP(G362,'Descripcion de actividades'!$A$3:$C$40,3,FALSE)</f>
        <v>Calidad de la energía: Voltaje, corriente, potencia activa, potencia reactiva, armonicos. Equipos de medicion con certificado de calibración vigente para ambos.</v>
      </c>
      <c r="J362" s="47" t="s">
        <v>10</v>
      </c>
      <c r="K362" s="48">
        <f t="shared" si="70"/>
        <v>1</v>
      </c>
      <c r="L362" s="30">
        <f t="shared" si="60"/>
        <v>2</v>
      </c>
      <c r="M362" s="62"/>
      <c r="N362" s="62">
        <f t="shared" si="61"/>
        <v>0</v>
      </c>
      <c r="O362" s="62">
        <f t="shared" si="62"/>
        <v>0</v>
      </c>
      <c r="P362" s="24">
        <f t="shared" si="63"/>
        <v>0</v>
      </c>
      <c r="R362" s="107"/>
      <c r="S362" s="107"/>
    </row>
    <row r="363" spans="1:19" ht="58.5" customHeight="1" x14ac:dyDescent="0.25">
      <c r="A363" s="205"/>
      <c r="B363" s="270"/>
      <c r="C363" s="197"/>
      <c r="D363" s="200"/>
      <c r="E363" s="8">
        <v>2</v>
      </c>
      <c r="F363" s="8">
        <v>3</v>
      </c>
      <c r="G363" s="8" t="s">
        <v>32</v>
      </c>
      <c r="H363" s="53" t="str">
        <f>VLOOKUP(G363,'Descripcion de actividades'!$A$3:$B$40,2,FALSE)</f>
        <v>Analisis por termografia</v>
      </c>
      <c r="I363" s="50" t="str">
        <f>VLOOKUP(G363,'Descripcion de actividades'!$A$3:$C$40,3,FALSE)</f>
        <v>Analisis del termograma. Equipos de medicion con certificado de calibración vigente para ambos.</v>
      </c>
      <c r="J363" s="48" t="s">
        <v>10</v>
      </c>
      <c r="K363" s="48">
        <f t="shared" si="70"/>
        <v>1</v>
      </c>
      <c r="L363" s="30">
        <f t="shared" si="60"/>
        <v>2</v>
      </c>
      <c r="M363" s="62"/>
      <c r="N363" s="62">
        <f t="shared" si="61"/>
        <v>0</v>
      </c>
      <c r="O363" s="62">
        <f t="shared" si="62"/>
        <v>0</v>
      </c>
      <c r="P363" s="24">
        <f t="shared" si="63"/>
        <v>0</v>
      </c>
      <c r="R363" s="107"/>
      <c r="S363" s="107"/>
    </row>
    <row r="364" spans="1:19" x14ac:dyDescent="0.25">
      <c r="A364" s="205"/>
      <c r="B364" s="270"/>
      <c r="C364" s="197"/>
      <c r="D364" s="200"/>
      <c r="E364" s="8">
        <v>2</v>
      </c>
      <c r="F364" s="8">
        <v>3</v>
      </c>
      <c r="G364" s="8" t="s">
        <v>52</v>
      </c>
      <c r="H364" s="53" t="str">
        <f>VLOOKUP(G364,'Descripcion de actividades'!$A$3:$B$40,2,FALSE)</f>
        <v>Revision e inspeccion de fugas en todo el sistema</v>
      </c>
      <c r="I364" s="50">
        <f>VLOOKUP(G364,'Descripcion de actividades'!$A$3:$C$40,3,FALSE)</f>
        <v>0</v>
      </c>
      <c r="J364" s="48" t="s">
        <v>10</v>
      </c>
      <c r="K364" s="48">
        <f t="shared" ref="K364:K366" si="71">VLOOKUP(J364,$H$5:$I$12,2,FALSE)</f>
        <v>1</v>
      </c>
      <c r="L364" s="30">
        <f t="shared" si="60"/>
        <v>2</v>
      </c>
      <c r="M364" s="62"/>
      <c r="N364" s="62">
        <f t="shared" si="61"/>
        <v>0</v>
      </c>
      <c r="O364" s="62">
        <f t="shared" si="62"/>
        <v>0</v>
      </c>
      <c r="P364" s="24">
        <f t="shared" si="63"/>
        <v>0</v>
      </c>
      <c r="R364" s="107"/>
      <c r="S364" s="107"/>
    </row>
    <row r="365" spans="1:19" ht="45.75" customHeight="1" x14ac:dyDescent="0.25">
      <c r="A365" s="205"/>
      <c r="B365" s="270"/>
      <c r="C365" s="197"/>
      <c r="D365" s="200"/>
      <c r="E365" s="8">
        <v>2</v>
      </c>
      <c r="F365" s="8">
        <v>3</v>
      </c>
      <c r="G365" s="8" t="s">
        <v>53</v>
      </c>
      <c r="H365" s="53" t="str">
        <f>VLOOKUP(G365,'Descripcion de actividades'!$A$3:$B$40,2,FALSE)</f>
        <v xml:space="preserve">Revision y analisis de ajuste e interferencias mecanicas </v>
      </c>
      <c r="I365" s="50" t="str">
        <f>VLOOKUP(G365,'Descripcion de actividades'!$A$3:$C$40,3,FALSE)</f>
        <v xml:space="preserve">Revision de anclajes, cimentaciones  y soporteria de los equipo </v>
      </c>
      <c r="J365" s="47" t="s">
        <v>10</v>
      </c>
      <c r="K365" s="48">
        <f t="shared" si="71"/>
        <v>1</v>
      </c>
      <c r="L365" s="30">
        <f t="shared" si="60"/>
        <v>2</v>
      </c>
      <c r="M365" s="62"/>
      <c r="N365" s="62">
        <f t="shared" si="61"/>
        <v>0</v>
      </c>
      <c r="O365" s="62">
        <f t="shared" si="62"/>
        <v>0</v>
      </c>
      <c r="P365" s="24">
        <f t="shared" si="63"/>
        <v>0</v>
      </c>
      <c r="R365" s="107"/>
      <c r="S365" s="107"/>
    </row>
    <row r="366" spans="1:19" ht="30" x14ac:dyDescent="0.25">
      <c r="A366" s="205"/>
      <c r="B366" s="270"/>
      <c r="C366" s="197"/>
      <c r="D366" s="200"/>
      <c r="E366" s="8">
        <v>2</v>
      </c>
      <c r="F366" s="8">
        <v>1</v>
      </c>
      <c r="G366" s="8" t="s">
        <v>33</v>
      </c>
      <c r="H366" s="53" t="str">
        <f>VLOOKUP(G366,'Descripcion de actividades'!$A$3:$B$40,2,FALSE)</f>
        <v>Lubricacion, engrase, revision y ajuste tornilleria de los sistemas (sin desarme)</v>
      </c>
      <c r="I366" s="50">
        <f>VLOOKUP(G366,'Descripcion de actividades'!$A$3:$C$40,3,FALSE)</f>
        <v>0</v>
      </c>
      <c r="J366" s="48" t="s">
        <v>10</v>
      </c>
      <c r="K366" s="48">
        <f t="shared" si="71"/>
        <v>1</v>
      </c>
      <c r="L366" s="30">
        <f t="shared" si="60"/>
        <v>2</v>
      </c>
      <c r="M366" s="62"/>
      <c r="N366" s="62">
        <f t="shared" si="61"/>
        <v>0</v>
      </c>
      <c r="O366" s="62">
        <f t="shared" si="62"/>
        <v>0</v>
      </c>
      <c r="P366" s="24">
        <f t="shared" si="63"/>
        <v>0</v>
      </c>
      <c r="R366" s="107"/>
      <c r="S366" s="107"/>
    </row>
    <row r="367" spans="1:19" ht="75" x14ac:dyDescent="0.25">
      <c r="A367" s="205"/>
      <c r="B367" s="270"/>
      <c r="C367" s="197"/>
      <c r="D367" s="200"/>
      <c r="E367" s="8">
        <v>2</v>
      </c>
      <c r="F367" s="8">
        <v>3</v>
      </c>
      <c r="G367" s="8" t="s">
        <v>55</v>
      </c>
      <c r="H367" s="53" t="str">
        <f>VLOOKUP(G367,'Descripcion de actividades'!$A$3:$B$40,2,FALSE)</f>
        <v>Analisis de vibraciones</v>
      </c>
      <c r="I367" s="50" t="str">
        <f>VLOOKUP(G367,'Descripcion de actividades'!$A$3:$C$40,3,FALSE)</f>
        <v>Analisis de vibraciones: Medición de vibraciones  conjunto bomba motor que cumplan con la reglamentación ISO 10816-3 con certificado de calibración vigente para ambos.</v>
      </c>
      <c r="J367" s="48" t="s">
        <v>10</v>
      </c>
      <c r="K367" s="48">
        <f t="shared" si="70"/>
        <v>1</v>
      </c>
      <c r="L367" s="30">
        <f t="shared" si="60"/>
        <v>2</v>
      </c>
      <c r="M367" s="62"/>
      <c r="N367" s="62">
        <f t="shared" si="61"/>
        <v>0</v>
      </c>
      <c r="O367" s="62">
        <f t="shared" si="62"/>
        <v>0</v>
      </c>
      <c r="P367" s="24">
        <f t="shared" si="63"/>
        <v>0</v>
      </c>
      <c r="R367" s="107"/>
      <c r="S367" s="107"/>
    </row>
    <row r="368" spans="1:19" ht="51.75" customHeight="1" x14ac:dyDescent="0.25">
      <c r="A368" s="205"/>
      <c r="B368" s="270"/>
      <c r="C368" s="197"/>
      <c r="D368" s="200"/>
      <c r="E368" s="8">
        <v>2</v>
      </c>
      <c r="F368" s="8">
        <v>3</v>
      </c>
      <c r="G368" s="8" t="s">
        <v>57</v>
      </c>
      <c r="H368" s="53" t="str">
        <f>VLOOKUP(G368,'Descripcion de actividades'!$A$3:$B$40,2,FALSE)</f>
        <v>Analisis de balanceo mecanico del sistema</v>
      </c>
      <c r="I368" s="50" t="str">
        <f>VLOOKUP(G368,'Descripcion de actividades'!$A$3:$C$40,3,FALSE)</f>
        <v>Analisis de balanceo mecanico del sistema con la reglamentacion ISO 1940</v>
      </c>
      <c r="J368" s="48" t="s">
        <v>10</v>
      </c>
      <c r="K368" s="48">
        <f t="shared" si="70"/>
        <v>1</v>
      </c>
      <c r="L368" s="30">
        <f t="shared" si="60"/>
        <v>2</v>
      </c>
      <c r="M368" s="62"/>
      <c r="N368" s="62">
        <f t="shared" si="61"/>
        <v>0</v>
      </c>
      <c r="O368" s="62">
        <f t="shared" si="62"/>
        <v>0</v>
      </c>
      <c r="P368" s="24">
        <f t="shared" si="63"/>
        <v>0</v>
      </c>
      <c r="R368" s="107"/>
      <c r="S368" s="107"/>
    </row>
    <row r="369" spans="1:19" ht="79.5" customHeight="1" x14ac:dyDescent="0.25">
      <c r="A369" s="205"/>
      <c r="B369" s="270"/>
      <c r="C369" s="197"/>
      <c r="D369" s="200"/>
      <c r="E369" s="8">
        <v>2</v>
      </c>
      <c r="F369" s="8">
        <v>3</v>
      </c>
      <c r="G369" s="8" t="s">
        <v>37</v>
      </c>
      <c r="H369" s="53" t="str">
        <f>VLOOKUP(G369,'Descripcion de actividades'!$A$3:$B$40,2,FALSE)</f>
        <v>Analisis de aislamiento a los sistemas</v>
      </c>
      <c r="I369" s="50" t="str">
        <f>VLOOKUP(G369,'Descripcion de actividades'!$A$3:$C$40,3,FALSE)</f>
        <v>Analisis de resistencia de aislamiento con correccion de temperatura. Equipos de medicion con certificado de calibración vigente para ambos.</v>
      </c>
      <c r="J369" s="48" t="s">
        <v>10</v>
      </c>
      <c r="K369" s="48">
        <f t="shared" si="70"/>
        <v>1</v>
      </c>
      <c r="L369" s="30">
        <f t="shared" si="60"/>
        <v>2</v>
      </c>
      <c r="M369" s="62"/>
      <c r="N369" s="62">
        <f t="shared" si="61"/>
        <v>0</v>
      </c>
      <c r="O369" s="62">
        <f t="shared" si="62"/>
        <v>0</v>
      </c>
      <c r="P369" s="24">
        <f t="shared" si="63"/>
        <v>0</v>
      </c>
      <c r="R369" s="107"/>
      <c r="S369" s="107"/>
    </row>
    <row r="370" spans="1:19" ht="45" x14ac:dyDescent="0.25">
      <c r="A370" s="205"/>
      <c r="B370" s="270"/>
      <c r="C370" s="197"/>
      <c r="D370" s="200"/>
      <c r="E370" s="8">
        <v>2</v>
      </c>
      <c r="F370" s="8">
        <v>3</v>
      </c>
      <c r="G370" s="8" t="s">
        <v>58</v>
      </c>
      <c r="H370" s="53" t="str">
        <f>VLOOKUP(G370,'Descripcion de actividades'!$A$3:$B$40,2,FALSE)</f>
        <v>Analisis de aislamiento a los sistemas</v>
      </c>
      <c r="I370" s="50" t="str">
        <f>VLOOKUP(G370,'Descripcion de actividades'!$A$3:$C$40,3,FALSE)</f>
        <v>Indice de polarizacion. Equipos de medicion con certificado de calibración vigente para ambos.</v>
      </c>
      <c r="J370" s="48" t="s">
        <v>10</v>
      </c>
      <c r="K370" s="48">
        <f t="shared" si="70"/>
        <v>1</v>
      </c>
      <c r="L370" s="30">
        <f t="shared" si="60"/>
        <v>2</v>
      </c>
      <c r="M370" s="62"/>
      <c r="N370" s="62">
        <f t="shared" si="61"/>
        <v>0</v>
      </c>
      <c r="O370" s="62">
        <f t="shared" si="62"/>
        <v>0</v>
      </c>
      <c r="P370" s="24">
        <f t="shared" si="63"/>
        <v>0</v>
      </c>
      <c r="R370" s="107"/>
      <c r="S370" s="107"/>
    </row>
    <row r="371" spans="1:19" ht="45" x14ac:dyDescent="0.25">
      <c r="A371" s="205"/>
      <c r="B371" s="270"/>
      <c r="C371" s="197"/>
      <c r="D371" s="200"/>
      <c r="E371" s="8">
        <v>2</v>
      </c>
      <c r="F371" s="8">
        <v>3</v>
      </c>
      <c r="G371" s="8" t="s">
        <v>59</v>
      </c>
      <c r="H371" s="53" t="str">
        <f>VLOOKUP(G371,'Descripcion de actividades'!$A$3:$B$40,2,FALSE)</f>
        <v>Analisis de aislamiento a los sistemas</v>
      </c>
      <c r="I371" s="50" t="str">
        <f>VLOOKUP(G371,'Descripcion de actividades'!$A$3:$C$40,3,FALSE)</f>
        <v>Absorcion dielectrica. Equipos de medicion con certificado de calibración vigente para ambos.</v>
      </c>
      <c r="J371" s="48" t="s">
        <v>10</v>
      </c>
      <c r="K371" s="48">
        <f t="shared" si="70"/>
        <v>1</v>
      </c>
      <c r="L371" s="30">
        <f t="shared" si="60"/>
        <v>2</v>
      </c>
      <c r="M371" s="62"/>
      <c r="N371" s="62">
        <f t="shared" si="61"/>
        <v>0</v>
      </c>
      <c r="O371" s="62">
        <f t="shared" si="62"/>
        <v>0</v>
      </c>
      <c r="P371" s="24">
        <f t="shared" si="63"/>
        <v>0</v>
      </c>
      <c r="R371" s="107"/>
      <c r="S371" s="107"/>
    </row>
    <row r="372" spans="1:19" ht="106.5" customHeight="1" thickBot="1" x14ac:dyDescent="0.3">
      <c r="A372" s="206"/>
      <c r="B372" s="271"/>
      <c r="C372" s="202"/>
      <c r="D372" s="203"/>
      <c r="E372" s="10">
        <v>2</v>
      </c>
      <c r="F372" s="10">
        <v>3</v>
      </c>
      <c r="G372" s="10" t="s">
        <v>34</v>
      </c>
      <c r="H372" s="54" t="str">
        <f>VLOOKUP(G372,'Descripcion de actividades'!$A$3:$B$40,2,FALSE)</f>
        <v xml:space="preserve">Informe de analisis de los equipo </v>
      </c>
      <c r="I372" s="51" t="str">
        <f>VLOOKUP(G372,'Descripcion de actividades'!$A$3:$C$40,3,FALSE)</f>
        <v xml:space="preserve">Informe estado o condición del equipo según los parametros descritos en el MANUAL DE OPTIMIZACIÓN DE SISTEMAS DE BOMBEO, eficicia de energetica industrial en colombia, del ministerio de minas y energia </v>
      </c>
      <c r="J372" s="60" t="s">
        <v>10</v>
      </c>
      <c r="K372" s="60">
        <f t="shared" si="70"/>
        <v>1</v>
      </c>
      <c r="L372" s="31">
        <f t="shared" si="60"/>
        <v>2</v>
      </c>
      <c r="M372" s="68"/>
      <c r="N372" s="68">
        <f t="shared" si="61"/>
        <v>0</v>
      </c>
      <c r="O372" s="68">
        <f t="shared" si="62"/>
        <v>0</v>
      </c>
      <c r="P372" s="25">
        <f t="shared" si="63"/>
        <v>0</v>
      </c>
      <c r="R372" s="107"/>
      <c r="S372" s="107"/>
    </row>
    <row r="373" spans="1:19" x14ac:dyDescent="0.25">
      <c r="A373" s="204">
        <v>15</v>
      </c>
      <c r="B373" s="176" t="s">
        <v>129</v>
      </c>
      <c r="C373" s="211" t="s">
        <v>130</v>
      </c>
      <c r="D373" s="214" t="s">
        <v>126</v>
      </c>
      <c r="E373" s="9">
        <v>1</v>
      </c>
      <c r="F373" s="9">
        <v>3</v>
      </c>
      <c r="G373" s="9" t="s">
        <v>25</v>
      </c>
      <c r="H373" s="52" t="str">
        <f>VLOOKUP(G373,'Descripcion de actividades'!$A$3:$B$40,2,FALSE)</f>
        <v>Limpieza e inspeccion de los sistemas</v>
      </c>
      <c r="I373" s="49">
        <f>VLOOKUP(G373,'Descripcion de actividades'!$A$3:$C$40,3,FALSE)</f>
        <v>0</v>
      </c>
      <c r="J373" s="59" t="s">
        <v>9</v>
      </c>
      <c r="K373" s="59">
        <f t="shared" ref="K373:K386" si="72">VLOOKUP(J373,$H$5:$I$12,2,FALSE)</f>
        <v>1</v>
      </c>
      <c r="L373" s="29">
        <f t="shared" si="60"/>
        <v>1</v>
      </c>
      <c r="M373" s="79"/>
      <c r="N373" s="123">
        <f t="shared" si="61"/>
        <v>0</v>
      </c>
      <c r="O373" s="79">
        <f t="shared" si="62"/>
        <v>0</v>
      </c>
      <c r="P373" s="23">
        <f t="shared" si="63"/>
        <v>0</v>
      </c>
      <c r="R373" s="107"/>
      <c r="S373" s="107"/>
    </row>
    <row r="374" spans="1:19" ht="60" x14ac:dyDescent="0.25">
      <c r="A374" s="205"/>
      <c r="B374" s="177"/>
      <c r="C374" s="212"/>
      <c r="D374" s="200"/>
      <c r="E374" s="8">
        <v>1</v>
      </c>
      <c r="F374" s="8">
        <v>3</v>
      </c>
      <c r="G374" s="8" t="s">
        <v>27</v>
      </c>
      <c r="H374" s="53" t="str">
        <f>VLOOKUP(G374,'Descripcion de actividades'!$A$3:$B$40,2,FALSE)</f>
        <v>Inspeccion de red de tierra en los sistemas</v>
      </c>
      <c r="I374" s="50" t="str">
        <f>VLOOKUP(G374,'Descripcion de actividades'!$A$3:$C$40,3,FALSE)</f>
        <v>Pruebas de continuidad en la red de tierra física. Equipos de medicion con certificado de calibración vigente para ambos. para ambos.</v>
      </c>
      <c r="J374" s="48" t="s">
        <v>10</v>
      </c>
      <c r="K374" s="48">
        <f t="shared" si="72"/>
        <v>1</v>
      </c>
      <c r="L374" s="30">
        <f t="shared" si="60"/>
        <v>1</v>
      </c>
      <c r="M374" s="62"/>
      <c r="N374" s="62">
        <f t="shared" si="61"/>
        <v>0</v>
      </c>
      <c r="O374" s="62">
        <f t="shared" si="62"/>
        <v>0</v>
      </c>
      <c r="P374" s="24">
        <f t="shared" si="63"/>
        <v>0</v>
      </c>
      <c r="R374" s="107"/>
      <c r="S374" s="107"/>
    </row>
    <row r="375" spans="1:19" ht="75" x14ac:dyDescent="0.25">
      <c r="A375" s="205"/>
      <c r="B375" s="177"/>
      <c r="C375" s="212"/>
      <c r="D375" s="200"/>
      <c r="E375" s="8">
        <v>1</v>
      </c>
      <c r="F375" s="8">
        <v>3</v>
      </c>
      <c r="G375" s="8" t="s">
        <v>30</v>
      </c>
      <c r="H375" s="53" t="str">
        <f>VLOOKUP(G375,'Descripcion de actividades'!$A$3:$B$40,2,FALSE)</f>
        <v>Monitoreo de los parametros electricos.</v>
      </c>
      <c r="I375" s="50" t="str">
        <f>VLOOKUP(G375,'Descripcion de actividades'!$A$3:$C$40,3,FALSE)</f>
        <v>Calidad de la energía: Voltaje, corriente, potencia activa, potencia reactiva, armonicos. Equipos de medicion con certificado de calibración vigente para ambos.</v>
      </c>
      <c r="J375" s="48" t="s">
        <v>10</v>
      </c>
      <c r="K375" s="48">
        <f t="shared" si="72"/>
        <v>1</v>
      </c>
      <c r="L375" s="30">
        <f t="shared" si="60"/>
        <v>1</v>
      </c>
      <c r="M375" s="62"/>
      <c r="N375" s="62">
        <f t="shared" si="61"/>
        <v>0</v>
      </c>
      <c r="O375" s="62">
        <f t="shared" si="62"/>
        <v>0</v>
      </c>
      <c r="P375" s="24">
        <f t="shared" si="63"/>
        <v>0</v>
      </c>
      <c r="R375" s="107"/>
      <c r="S375" s="107"/>
    </row>
    <row r="376" spans="1:19" ht="45" x14ac:dyDescent="0.25">
      <c r="A376" s="205"/>
      <c r="B376" s="177"/>
      <c r="C376" s="212"/>
      <c r="D376" s="200"/>
      <c r="E376" s="8">
        <v>1</v>
      </c>
      <c r="F376" s="8">
        <v>3</v>
      </c>
      <c r="G376" s="8" t="s">
        <v>32</v>
      </c>
      <c r="H376" s="53" t="str">
        <f>VLOOKUP(G376,'Descripcion de actividades'!$A$3:$B$40,2,FALSE)</f>
        <v>Analisis por termografia</v>
      </c>
      <c r="I376" s="50" t="str">
        <f>VLOOKUP(G376,'Descripcion de actividades'!$A$3:$C$40,3,FALSE)</f>
        <v>Analisis del termograma. Equipos de medicion con certificado de calibración vigente para ambos.</v>
      </c>
      <c r="J376" s="48" t="s">
        <v>10</v>
      </c>
      <c r="K376" s="48">
        <f t="shared" si="72"/>
        <v>1</v>
      </c>
      <c r="L376" s="30">
        <f t="shared" si="60"/>
        <v>1</v>
      </c>
      <c r="M376" s="62"/>
      <c r="N376" s="62">
        <f t="shared" si="61"/>
        <v>0</v>
      </c>
      <c r="O376" s="62">
        <f t="shared" si="62"/>
        <v>0</v>
      </c>
      <c r="P376" s="24">
        <f t="shared" si="63"/>
        <v>0</v>
      </c>
      <c r="R376" s="107"/>
      <c r="S376" s="107"/>
    </row>
    <row r="377" spans="1:19" ht="21.75" customHeight="1" x14ac:dyDescent="0.25">
      <c r="A377" s="205"/>
      <c r="B377" s="177"/>
      <c r="C377" s="212"/>
      <c r="D377" s="200"/>
      <c r="E377" s="8">
        <v>1</v>
      </c>
      <c r="F377" s="8">
        <v>3</v>
      </c>
      <c r="G377" s="8" t="s">
        <v>52</v>
      </c>
      <c r="H377" s="53" t="str">
        <f>VLOOKUP(G377,'Descripcion de actividades'!$A$3:$B$40,2,FALSE)</f>
        <v>Revision e inspeccion de fugas en todo el sistema</v>
      </c>
      <c r="I377" s="50">
        <f>VLOOKUP(G377,'Descripcion de actividades'!$A$3:$C$40,3,FALSE)</f>
        <v>0</v>
      </c>
      <c r="J377" s="48" t="s">
        <v>10</v>
      </c>
      <c r="K377" s="48">
        <f t="shared" si="72"/>
        <v>1</v>
      </c>
      <c r="L377" s="30">
        <f t="shared" si="60"/>
        <v>1</v>
      </c>
      <c r="M377" s="62"/>
      <c r="N377" s="62">
        <f t="shared" si="61"/>
        <v>0</v>
      </c>
      <c r="O377" s="62">
        <f t="shared" si="62"/>
        <v>0</v>
      </c>
      <c r="P377" s="24">
        <f t="shared" si="63"/>
        <v>0</v>
      </c>
      <c r="R377" s="107"/>
      <c r="S377" s="107"/>
    </row>
    <row r="378" spans="1:19" ht="48" customHeight="1" x14ac:dyDescent="0.25">
      <c r="A378" s="205"/>
      <c r="B378" s="177"/>
      <c r="C378" s="212"/>
      <c r="D378" s="200"/>
      <c r="E378" s="8">
        <v>1</v>
      </c>
      <c r="F378" s="8">
        <v>3</v>
      </c>
      <c r="G378" s="8" t="s">
        <v>53</v>
      </c>
      <c r="H378" s="53" t="str">
        <f>VLOOKUP(G378,'Descripcion de actividades'!$A$3:$B$40,2,FALSE)</f>
        <v xml:space="preserve">Revision y analisis de ajuste e interferencias mecanicas </v>
      </c>
      <c r="I378" s="50" t="str">
        <f>VLOOKUP(G378,'Descripcion de actividades'!$A$3:$C$40,3,FALSE)</f>
        <v xml:space="preserve">Revision de anclajes, cimentaciones  y soporteria de los equipo </v>
      </c>
      <c r="J378" s="48" t="s">
        <v>10</v>
      </c>
      <c r="K378" s="48">
        <f t="shared" si="72"/>
        <v>1</v>
      </c>
      <c r="L378" s="30">
        <f t="shared" ref="L378:L419" si="73">IF($C$13&lt;=1,IF(F378=1,E378*K378,IF(F378=2,E378*K378,IF(F378=3,0,"Revisar 2"))),E378*K378)</f>
        <v>1</v>
      </c>
      <c r="M378" s="62"/>
      <c r="N378" s="62">
        <f t="shared" ref="N378:N419" si="74">M378*L378</f>
        <v>0</v>
      </c>
      <c r="O378" s="62">
        <f t="shared" ref="O378:O419" si="75">ROUND(N378*0.19,0)</f>
        <v>0</v>
      </c>
      <c r="P378" s="24">
        <f t="shared" ref="P378:P419" si="76">N378+O378</f>
        <v>0</v>
      </c>
      <c r="R378" s="107"/>
      <c r="S378" s="107"/>
    </row>
    <row r="379" spans="1:19" ht="30" x14ac:dyDescent="0.25">
      <c r="A379" s="205"/>
      <c r="B379" s="177"/>
      <c r="C379" s="212"/>
      <c r="D379" s="200"/>
      <c r="E379" s="8">
        <v>1</v>
      </c>
      <c r="F379" s="8">
        <v>3</v>
      </c>
      <c r="G379" s="8" t="s">
        <v>33</v>
      </c>
      <c r="H379" s="53" t="str">
        <f>VLOOKUP(G379,'Descripcion de actividades'!$A$3:$B$40,2,FALSE)</f>
        <v>Lubricacion, engrase, revision y ajuste tornilleria de los sistemas (sin desarme)</v>
      </c>
      <c r="I379" s="50">
        <f>VLOOKUP(G379,'Descripcion de actividades'!$A$3:$C$40,3,FALSE)</f>
        <v>0</v>
      </c>
      <c r="J379" s="48" t="s">
        <v>10</v>
      </c>
      <c r="K379" s="48">
        <f t="shared" si="72"/>
        <v>1</v>
      </c>
      <c r="L379" s="30">
        <f t="shared" si="73"/>
        <v>1</v>
      </c>
      <c r="M379" s="62"/>
      <c r="N379" s="62">
        <f t="shared" si="74"/>
        <v>0</v>
      </c>
      <c r="O379" s="62">
        <f t="shared" si="75"/>
        <v>0</v>
      </c>
      <c r="P379" s="24">
        <f t="shared" si="76"/>
        <v>0</v>
      </c>
      <c r="R379" s="107"/>
      <c r="S379" s="107"/>
    </row>
    <row r="380" spans="1:19" ht="92.25" customHeight="1" x14ac:dyDescent="0.25">
      <c r="A380" s="205"/>
      <c r="B380" s="177"/>
      <c r="C380" s="212"/>
      <c r="D380" s="200"/>
      <c r="E380" s="8">
        <v>1</v>
      </c>
      <c r="F380" s="8">
        <v>3</v>
      </c>
      <c r="G380" s="8" t="s">
        <v>55</v>
      </c>
      <c r="H380" s="53" t="str">
        <f>VLOOKUP(G380,'Descripcion de actividades'!$A$3:$B$40,2,FALSE)</f>
        <v>Analisis de vibraciones</v>
      </c>
      <c r="I380" s="50" t="str">
        <f>VLOOKUP(G380,'Descripcion de actividades'!$A$3:$C$40,3,FALSE)</f>
        <v>Analisis de vibraciones: Medición de vibraciones  conjunto bomba motor que cumplan con la reglamentación ISO 10816-3 con certificado de calibración vigente para ambos.</v>
      </c>
      <c r="J380" s="48" t="s">
        <v>10</v>
      </c>
      <c r="K380" s="48">
        <f t="shared" si="72"/>
        <v>1</v>
      </c>
      <c r="L380" s="30">
        <f t="shared" si="73"/>
        <v>1</v>
      </c>
      <c r="M380" s="62"/>
      <c r="N380" s="62">
        <f t="shared" si="74"/>
        <v>0</v>
      </c>
      <c r="O380" s="62">
        <f t="shared" si="75"/>
        <v>0</v>
      </c>
      <c r="P380" s="24">
        <f t="shared" si="76"/>
        <v>0</v>
      </c>
      <c r="R380" s="107"/>
      <c r="S380" s="107"/>
    </row>
    <row r="381" spans="1:19" ht="48.75" customHeight="1" x14ac:dyDescent="0.25">
      <c r="A381" s="205"/>
      <c r="B381" s="177"/>
      <c r="C381" s="212"/>
      <c r="D381" s="200"/>
      <c r="E381" s="8">
        <v>1</v>
      </c>
      <c r="F381" s="8">
        <v>3</v>
      </c>
      <c r="G381" s="8" t="s">
        <v>57</v>
      </c>
      <c r="H381" s="53" t="str">
        <f>VLOOKUP(G381,'Descripcion de actividades'!$A$3:$B$40,2,FALSE)</f>
        <v>Analisis de balanceo mecanico del sistema</v>
      </c>
      <c r="I381" s="50" t="str">
        <f>VLOOKUP(G381,'Descripcion de actividades'!$A$3:$C$40,3,FALSE)</f>
        <v>Analisis de balanceo mecanico del sistema con la reglamentacion ISO 1940</v>
      </c>
      <c r="J381" s="48" t="s">
        <v>10</v>
      </c>
      <c r="K381" s="48">
        <f t="shared" si="72"/>
        <v>1</v>
      </c>
      <c r="L381" s="30">
        <f t="shared" si="73"/>
        <v>1</v>
      </c>
      <c r="M381" s="62"/>
      <c r="N381" s="62">
        <f t="shared" si="74"/>
        <v>0</v>
      </c>
      <c r="O381" s="62">
        <f t="shared" si="75"/>
        <v>0</v>
      </c>
      <c r="P381" s="24">
        <f t="shared" si="76"/>
        <v>0</v>
      </c>
      <c r="R381" s="107"/>
      <c r="S381" s="107"/>
    </row>
    <row r="382" spans="1:19" ht="78.75" customHeight="1" x14ac:dyDescent="0.25">
      <c r="A382" s="205"/>
      <c r="B382" s="177"/>
      <c r="C382" s="212"/>
      <c r="D382" s="200"/>
      <c r="E382" s="8">
        <v>1</v>
      </c>
      <c r="F382" s="8">
        <v>3</v>
      </c>
      <c r="G382" s="8" t="s">
        <v>37</v>
      </c>
      <c r="H382" s="53" t="str">
        <f>VLOOKUP(G382,'Descripcion de actividades'!$A$3:$B$40,2,FALSE)</f>
        <v>Analisis de aislamiento a los sistemas</v>
      </c>
      <c r="I382" s="50" t="str">
        <f>VLOOKUP(G382,'Descripcion de actividades'!$A$3:$C$40,3,FALSE)</f>
        <v>Analisis de resistencia de aislamiento con correccion de temperatura. Equipos de medicion con certificado de calibración vigente para ambos.</v>
      </c>
      <c r="J382" s="48" t="s">
        <v>10</v>
      </c>
      <c r="K382" s="48">
        <f t="shared" ref="K382:K385" si="77">VLOOKUP(J382,$H$5:$I$12,2,FALSE)</f>
        <v>1</v>
      </c>
      <c r="L382" s="30">
        <f t="shared" si="73"/>
        <v>1</v>
      </c>
      <c r="M382" s="62"/>
      <c r="N382" s="62">
        <f t="shared" si="74"/>
        <v>0</v>
      </c>
      <c r="O382" s="62">
        <f t="shared" si="75"/>
        <v>0</v>
      </c>
      <c r="P382" s="24">
        <f t="shared" si="76"/>
        <v>0</v>
      </c>
      <c r="R382" s="107"/>
      <c r="S382" s="107"/>
    </row>
    <row r="383" spans="1:19" ht="45" x14ac:dyDescent="0.25">
      <c r="A383" s="205"/>
      <c r="B383" s="177"/>
      <c r="C383" s="212"/>
      <c r="D383" s="200"/>
      <c r="E383" s="8">
        <v>1</v>
      </c>
      <c r="F383" s="8">
        <v>3</v>
      </c>
      <c r="G383" s="8" t="s">
        <v>58</v>
      </c>
      <c r="H383" s="53" t="str">
        <f>VLOOKUP(G383,'Descripcion de actividades'!$A$3:$B$40,2,FALSE)</f>
        <v>Analisis de aislamiento a los sistemas</v>
      </c>
      <c r="I383" s="50" t="str">
        <f>VLOOKUP(G383,'Descripcion de actividades'!$A$3:$C$40,3,FALSE)</f>
        <v>Indice de polarizacion. Equipos de medicion con certificado de calibración vigente para ambos.</v>
      </c>
      <c r="J383" s="48" t="s">
        <v>10</v>
      </c>
      <c r="K383" s="48">
        <f t="shared" si="77"/>
        <v>1</v>
      </c>
      <c r="L383" s="30">
        <f t="shared" si="73"/>
        <v>1</v>
      </c>
      <c r="M383" s="62"/>
      <c r="N383" s="62">
        <f t="shared" si="74"/>
        <v>0</v>
      </c>
      <c r="O383" s="62">
        <f t="shared" si="75"/>
        <v>0</v>
      </c>
      <c r="P383" s="24">
        <f t="shared" si="76"/>
        <v>0</v>
      </c>
      <c r="R383" s="107"/>
      <c r="S383" s="107"/>
    </row>
    <row r="384" spans="1:19" ht="45" x14ac:dyDescent="0.25">
      <c r="A384" s="205"/>
      <c r="B384" s="177"/>
      <c r="C384" s="212"/>
      <c r="D384" s="200"/>
      <c r="E384" s="8">
        <v>1</v>
      </c>
      <c r="F384" s="8">
        <v>3</v>
      </c>
      <c r="G384" s="8" t="s">
        <v>59</v>
      </c>
      <c r="H384" s="53" t="str">
        <f>VLOOKUP(G384,'Descripcion de actividades'!$A$3:$B$40,2,FALSE)</f>
        <v>Analisis de aislamiento a los sistemas</v>
      </c>
      <c r="I384" s="50" t="str">
        <f>VLOOKUP(G384,'Descripcion de actividades'!$A$3:$C$40,3,FALSE)</f>
        <v>Absorcion dielectrica. Equipos de medicion con certificado de calibración vigente para ambos.</v>
      </c>
      <c r="J384" s="48" t="s">
        <v>10</v>
      </c>
      <c r="K384" s="48">
        <f t="shared" si="77"/>
        <v>1</v>
      </c>
      <c r="L384" s="30">
        <f t="shared" si="73"/>
        <v>1</v>
      </c>
      <c r="M384" s="62"/>
      <c r="N384" s="62">
        <f t="shared" si="74"/>
        <v>0</v>
      </c>
      <c r="O384" s="62">
        <f t="shared" si="75"/>
        <v>0</v>
      </c>
      <c r="P384" s="24">
        <f t="shared" si="76"/>
        <v>0</v>
      </c>
      <c r="R384" s="107"/>
      <c r="S384" s="107"/>
    </row>
    <row r="385" spans="1:19" ht="115.5" customHeight="1" x14ac:dyDescent="0.25">
      <c r="A385" s="205"/>
      <c r="B385" s="177"/>
      <c r="C385" s="212"/>
      <c r="D385" s="200"/>
      <c r="E385" s="8">
        <v>1</v>
      </c>
      <c r="F385" s="8">
        <v>3</v>
      </c>
      <c r="G385" s="8" t="s">
        <v>34</v>
      </c>
      <c r="H385" s="53" t="str">
        <f>VLOOKUP(G385,'Descripcion de actividades'!$A$3:$B$40,2,FALSE)</f>
        <v xml:space="preserve">Informe de analisis de los equipo </v>
      </c>
      <c r="I385" s="50" t="str">
        <f>VLOOKUP(G385,'Descripcion de actividades'!$A$3:$C$40,3,FALSE)</f>
        <v xml:space="preserve">Informe estado o condición del equipo según los parametros descritos en el MANUAL DE OPTIMIZACIÓN DE SISTEMAS DE BOMBEO, eficicia de energetica industrial en colombia, del ministerio de minas y energia </v>
      </c>
      <c r="J385" s="48" t="s">
        <v>10</v>
      </c>
      <c r="K385" s="48">
        <f t="shared" si="77"/>
        <v>1</v>
      </c>
      <c r="L385" s="30">
        <f t="shared" si="73"/>
        <v>1</v>
      </c>
      <c r="M385" s="62"/>
      <c r="N385" s="78">
        <f t="shared" si="74"/>
        <v>0</v>
      </c>
      <c r="O385" s="62">
        <f t="shared" si="75"/>
        <v>0</v>
      </c>
      <c r="P385" s="24">
        <f t="shared" si="76"/>
        <v>0</v>
      </c>
      <c r="R385" s="107"/>
      <c r="S385" s="107"/>
    </row>
    <row r="386" spans="1:19" ht="15.75" thickBot="1" x14ac:dyDescent="0.3">
      <c r="A386" s="206"/>
      <c r="B386" s="178"/>
      <c r="C386" s="213"/>
      <c r="D386" s="203"/>
      <c r="E386" s="10">
        <v>1</v>
      </c>
      <c r="F386" s="7">
        <v>3</v>
      </c>
      <c r="G386" s="7" t="s">
        <v>60</v>
      </c>
      <c r="H386" s="54" t="str">
        <f>VLOOKUP(G386,'Descripcion de actividades'!$A$3:$B$40,2,FALSE)</f>
        <v>Cambios de empaquetadura de los sistemas</v>
      </c>
      <c r="I386" s="51">
        <f>VLOOKUP(G386,'Descripcion de actividades'!$A$3:$C$40,3,FALSE)</f>
        <v>0</v>
      </c>
      <c r="J386" s="60" t="s">
        <v>10</v>
      </c>
      <c r="K386" s="60">
        <f t="shared" si="72"/>
        <v>1</v>
      </c>
      <c r="L386" s="31">
        <f t="shared" si="73"/>
        <v>1</v>
      </c>
      <c r="M386" s="68"/>
      <c r="N386" s="68">
        <f t="shared" si="74"/>
        <v>0</v>
      </c>
      <c r="O386" s="68">
        <f t="shared" si="75"/>
        <v>0</v>
      </c>
      <c r="P386" s="25">
        <f t="shared" si="76"/>
        <v>0</v>
      </c>
      <c r="R386" s="107"/>
      <c r="S386" s="107"/>
    </row>
    <row r="387" spans="1:19" ht="15" customHeight="1" x14ac:dyDescent="0.25">
      <c r="A387" s="204">
        <v>16</v>
      </c>
      <c r="B387" s="176" t="s">
        <v>131</v>
      </c>
      <c r="C387" s="179" t="s">
        <v>132</v>
      </c>
      <c r="D387" s="182" t="s">
        <v>133</v>
      </c>
      <c r="E387" s="9">
        <v>1</v>
      </c>
      <c r="F387" s="9">
        <v>3</v>
      </c>
      <c r="G387" s="9" t="s">
        <v>25</v>
      </c>
      <c r="H387" s="52" t="str">
        <f>VLOOKUP(G387,'Descripcion de actividades'!$A$3:$B$40,2,FALSE)</f>
        <v>Limpieza e inspeccion de los sistemas</v>
      </c>
      <c r="I387" s="49">
        <f>VLOOKUP(G387,'Descripcion de actividades'!$A$3:$C$40,3,FALSE)</f>
        <v>0</v>
      </c>
      <c r="J387" s="59" t="s">
        <v>9</v>
      </c>
      <c r="K387" s="59">
        <f t="shared" ref="K387:K400" si="78">VLOOKUP(J387,$H$5:$I$12,2,FALSE)</f>
        <v>1</v>
      </c>
      <c r="L387" s="29">
        <f t="shared" si="73"/>
        <v>1</v>
      </c>
      <c r="M387" s="79"/>
      <c r="N387" s="123">
        <f t="shared" si="74"/>
        <v>0</v>
      </c>
      <c r="O387" s="79">
        <f t="shared" si="75"/>
        <v>0</v>
      </c>
      <c r="P387" s="23">
        <f t="shared" si="76"/>
        <v>0</v>
      </c>
      <c r="R387" s="107"/>
      <c r="S387" s="107"/>
    </row>
    <row r="388" spans="1:19" ht="60" x14ac:dyDescent="0.25">
      <c r="A388" s="205"/>
      <c r="B388" s="177"/>
      <c r="C388" s="180"/>
      <c r="D388" s="183"/>
      <c r="E388" s="8">
        <v>1</v>
      </c>
      <c r="F388" s="8">
        <v>3</v>
      </c>
      <c r="G388" s="8" t="s">
        <v>27</v>
      </c>
      <c r="H388" s="53" t="str">
        <f>VLOOKUP(G388,'Descripcion de actividades'!$A$3:$B$40,2,FALSE)</f>
        <v>Inspeccion de red de tierra en los sistemas</v>
      </c>
      <c r="I388" s="50" t="str">
        <f>VLOOKUP(G388,'Descripcion de actividades'!$A$3:$C$40,3,FALSE)</f>
        <v>Pruebas de continuidad en la red de tierra física. Equipos de medicion con certificado de calibración vigente para ambos. para ambos.</v>
      </c>
      <c r="J388" s="48" t="s">
        <v>10</v>
      </c>
      <c r="K388" s="48">
        <f t="shared" si="78"/>
        <v>1</v>
      </c>
      <c r="L388" s="30">
        <f t="shared" si="73"/>
        <v>1</v>
      </c>
      <c r="M388" s="62"/>
      <c r="N388" s="62">
        <f t="shared" si="74"/>
        <v>0</v>
      </c>
      <c r="O388" s="62">
        <f t="shared" si="75"/>
        <v>0</v>
      </c>
      <c r="P388" s="24">
        <f t="shared" si="76"/>
        <v>0</v>
      </c>
      <c r="R388" s="107"/>
      <c r="S388" s="107"/>
    </row>
    <row r="389" spans="1:19" ht="75" x14ac:dyDescent="0.25">
      <c r="A389" s="205"/>
      <c r="B389" s="177"/>
      <c r="C389" s="180"/>
      <c r="D389" s="183"/>
      <c r="E389" s="8">
        <v>1</v>
      </c>
      <c r="F389" s="8">
        <v>3</v>
      </c>
      <c r="G389" s="8" t="s">
        <v>30</v>
      </c>
      <c r="H389" s="53" t="str">
        <f>VLOOKUP(G389,'Descripcion de actividades'!$A$3:$B$40,2,FALSE)</f>
        <v>Monitoreo de los parametros electricos.</v>
      </c>
      <c r="I389" s="50" t="str">
        <f>VLOOKUP(G389,'Descripcion de actividades'!$A$3:$C$40,3,FALSE)</f>
        <v>Calidad de la energía: Voltaje, corriente, potencia activa, potencia reactiva, armonicos. Equipos de medicion con certificado de calibración vigente para ambos.</v>
      </c>
      <c r="J389" s="48" t="s">
        <v>10</v>
      </c>
      <c r="K389" s="48">
        <f t="shared" si="78"/>
        <v>1</v>
      </c>
      <c r="L389" s="30">
        <f t="shared" si="73"/>
        <v>1</v>
      </c>
      <c r="M389" s="62"/>
      <c r="N389" s="62">
        <f t="shared" si="74"/>
        <v>0</v>
      </c>
      <c r="O389" s="62">
        <f t="shared" si="75"/>
        <v>0</v>
      </c>
      <c r="P389" s="24">
        <f t="shared" si="76"/>
        <v>0</v>
      </c>
      <c r="R389" s="107"/>
      <c r="S389" s="107"/>
    </row>
    <row r="390" spans="1:19" ht="45" x14ac:dyDescent="0.25">
      <c r="A390" s="205"/>
      <c r="B390" s="177"/>
      <c r="C390" s="180"/>
      <c r="D390" s="183"/>
      <c r="E390" s="8">
        <v>1</v>
      </c>
      <c r="F390" s="8">
        <v>3</v>
      </c>
      <c r="G390" s="8" t="s">
        <v>32</v>
      </c>
      <c r="H390" s="53" t="str">
        <f>VLOOKUP(G390,'Descripcion de actividades'!$A$3:$B$40,2,FALSE)</f>
        <v>Analisis por termografia</v>
      </c>
      <c r="I390" s="50" t="str">
        <f>VLOOKUP(G390,'Descripcion de actividades'!$A$3:$C$40,3,FALSE)</f>
        <v>Analisis del termograma. Equipos de medicion con certificado de calibración vigente para ambos.</v>
      </c>
      <c r="J390" s="48" t="s">
        <v>10</v>
      </c>
      <c r="K390" s="48">
        <f t="shared" si="78"/>
        <v>1</v>
      </c>
      <c r="L390" s="30">
        <f t="shared" si="73"/>
        <v>1</v>
      </c>
      <c r="M390" s="62"/>
      <c r="N390" s="62">
        <f t="shared" si="74"/>
        <v>0</v>
      </c>
      <c r="O390" s="62">
        <f t="shared" si="75"/>
        <v>0</v>
      </c>
      <c r="P390" s="24">
        <f t="shared" si="76"/>
        <v>0</v>
      </c>
      <c r="R390" s="107"/>
      <c r="S390" s="107"/>
    </row>
    <row r="391" spans="1:19" x14ac:dyDescent="0.25">
      <c r="A391" s="205"/>
      <c r="B391" s="177"/>
      <c r="C391" s="180"/>
      <c r="D391" s="183"/>
      <c r="E391" s="8">
        <v>1</v>
      </c>
      <c r="F391" s="8">
        <v>3</v>
      </c>
      <c r="G391" s="8" t="s">
        <v>52</v>
      </c>
      <c r="H391" s="53" t="str">
        <f>VLOOKUP(G391,'Descripcion de actividades'!$A$3:$B$40,2,FALSE)</f>
        <v>Revision e inspeccion de fugas en todo el sistema</v>
      </c>
      <c r="I391" s="50">
        <f>VLOOKUP(G391,'Descripcion de actividades'!$A$3:$C$40,3,FALSE)</f>
        <v>0</v>
      </c>
      <c r="J391" s="48" t="s">
        <v>10</v>
      </c>
      <c r="K391" s="48">
        <f t="shared" si="78"/>
        <v>1</v>
      </c>
      <c r="L391" s="30">
        <f t="shared" si="73"/>
        <v>1</v>
      </c>
      <c r="M391" s="62"/>
      <c r="N391" s="62">
        <f t="shared" si="74"/>
        <v>0</v>
      </c>
      <c r="O391" s="62">
        <f t="shared" si="75"/>
        <v>0</v>
      </c>
      <c r="P391" s="24">
        <f t="shared" si="76"/>
        <v>0</v>
      </c>
      <c r="R391" s="107"/>
      <c r="S391" s="107"/>
    </row>
    <row r="392" spans="1:19" ht="45.75" customHeight="1" x14ac:dyDescent="0.25">
      <c r="A392" s="205"/>
      <c r="B392" s="177"/>
      <c r="C392" s="180"/>
      <c r="D392" s="183"/>
      <c r="E392" s="8">
        <v>1</v>
      </c>
      <c r="F392" s="8">
        <v>3</v>
      </c>
      <c r="G392" s="8" t="s">
        <v>53</v>
      </c>
      <c r="H392" s="53" t="str">
        <f>VLOOKUP(G392,'Descripcion de actividades'!$A$3:$B$40,2,FALSE)</f>
        <v xml:space="preserve">Revision y analisis de ajuste e interferencias mecanicas </v>
      </c>
      <c r="I392" s="50" t="str">
        <f>VLOOKUP(G392,'Descripcion de actividades'!$A$3:$C$40,3,FALSE)</f>
        <v xml:space="preserve">Revision de anclajes, cimentaciones  y soporteria de los equipo </v>
      </c>
      <c r="J392" s="48" t="s">
        <v>10</v>
      </c>
      <c r="K392" s="48">
        <f t="shared" si="78"/>
        <v>1</v>
      </c>
      <c r="L392" s="30">
        <f t="shared" si="73"/>
        <v>1</v>
      </c>
      <c r="M392" s="62"/>
      <c r="N392" s="62">
        <f t="shared" si="74"/>
        <v>0</v>
      </c>
      <c r="O392" s="62">
        <f t="shared" si="75"/>
        <v>0</v>
      </c>
      <c r="P392" s="24">
        <f t="shared" si="76"/>
        <v>0</v>
      </c>
      <c r="R392" s="107"/>
      <c r="S392" s="107"/>
    </row>
    <row r="393" spans="1:19" ht="30" x14ac:dyDescent="0.25">
      <c r="A393" s="205"/>
      <c r="B393" s="177"/>
      <c r="C393" s="180"/>
      <c r="D393" s="183"/>
      <c r="E393" s="8">
        <v>1</v>
      </c>
      <c r="F393" s="8">
        <v>3</v>
      </c>
      <c r="G393" s="8" t="s">
        <v>33</v>
      </c>
      <c r="H393" s="53" t="str">
        <f>VLOOKUP(G393,'Descripcion de actividades'!$A$3:$B$40,2,FALSE)</f>
        <v>Lubricacion, engrase, revision y ajuste tornilleria de los sistemas (sin desarme)</v>
      </c>
      <c r="I393" s="50">
        <f>VLOOKUP(G393,'Descripcion de actividades'!$A$3:$C$40,3,FALSE)</f>
        <v>0</v>
      </c>
      <c r="J393" s="48" t="s">
        <v>10</v>
      </c>
      <c r="K393" s="48">
        <f t="shared" si="78"/>
        <v>1</v>
      </c>
      <c r="L393" s="30">
        <f t="shared" si="73"/>
        <v>1</v>
      </c>
      <c r="M393" s="62"/>
      <c r="N393" s="62">
        <f t="shared" si="74"/>
        <v>0</v>
      </c>
      <c r="O393" s="62">
        <f t="shared" si="75"/>
        <v>0</v>
      </c>
      <c r="P393" s="24">
        <f t="shared" si="76"/>
        <v>0</v>
      </c>
      <c r="R393" s="107"/>
      <c r="S393" s="107"/>
    </row>
    <row r="394" spans="1:19" ht="75" x14ac:dyDescent="0.25">
      <c r="A394" s="205"/>
      <c r="B394" s="177"/>
      <c r="C394" s="180"/>
      <c r="D394" s="183"/>
      <c r="E394" s="8">
        <v>1</v>
      </c>
      <c r="F394" s="8">
        <v>3</v>
      </c>
      <c r="G394" s="8" t="s">
        <v>55</v>
      </c>
      <c r="H394" s="53" t="str">
        <f>VLOOKUP(G394,'Descripcion de actividades'!$A$3:$B$40,2,FALSE)</f>
        <v>Analisis de vibraciones</v>
      </c>
      <c r="I394" s="50" t="str">
        <f>VLOOKUP(G394,'Descripcion de actividades'!$A$3:$C$40,3,FALSE)</f>
        <v>Analisis de vibraciones: Medición de vibraciones  conjunto bomba motor que cumplan con la reglamentación ISO 10816-3 con certificado de calibración vigente para ambos.</v>
      </c>
      <c r="J394" s="48" t="s">
        <v>10</v>
      </c>
      <c r="K394" s="48">
        <f t="shared" si="78"/>
        <v>1</v>
      </c>
      <c r="L394" s="30">
        <f t="shared" si="73"/>
        <v>1</v>
      </c>
      <c r="M394" s="62"/>
      <c r="N394" s="62">
        <f t="shared" si="74"/>
        <v>0</v>
      </c>
      <c r="O394" s="62">
        <f t="shared" si="75"/>
        <v>0</v>
      </c>
      <c r="P394" s="24">
        <f t="shared" si="76"/>
        <v>0</v>
      </c>
      <c r="R394" s="107"/>
      <c r="S394" s="107"/>
    </row>
    <row r="395" spans="1:19" ht="51" customHeight="1" x14ac:dyDescent="0.25">
      <c r="A395" s="205"/>
      <c r="B395" s="177"/>
      <c r="C395" s="180"/>
      <c r="D395" s="183"/>
      <c r="E395" s="8">
        <v>1</v>
      </c>
      <c r="F395" s="8">
        <v>3</v>
      </c>
      <c r="G395" s="8" t="s">
        <v>57</v>
      </c>
      <c r="H395" s="53" t="str">
        <f>VLOOKUP(G395,'Descripcion de actividades'!$A$3:$B$40,2,FALSE)</f>
        <v>Analisis de balanceo mecanico del sistema</v>
      </c>
      <c r="I395" s="50" t="str">
        <f>VLOOKUP(G395,'Descripcion de actividades'!$A$3:$C$40,3,FALSE)</f>
        <v>Analisis de balanceo mecanico del sistema con la reglamentacion ISO 1940</v>
      </c>
      <c r="J395" s="48" t="s">
        <v>10</v>
      </c>
      <c r="K395" s="48">
        <f t="shared" si="78"/>
        <v>1</v>
      </c>
      <c r="L395" s="30">
        <f t="shared" si="73"/>
        <v>1</v>
      </c>
      <c r="M395" s="62"/>
      <c r="N395" s="62">
        <f t="shared" si="74"/>
        <v>0</v>
      </c>
      <c r="O395" s="62">
        <f t="shared" si="75"/>
        <v>0</v>
      </c>
      <c r="P395" s="24">
        <f t="shared" si="76"/>
        <v>0</v>
      </c>
      <c r="R395" s="107"/>
      <c r="S395" s="107"/>
    </row>
    <row r="396" spans="1:19" ht="75" customHeight="1" x14ac:dyDescent="0.25">
      <c r="A396" s="205"/>
      <c r="B396" s="177"/>
      <c r="C396" s="180"/>
      <c r="D396" s="183"/>
      <c r="E396" s="8">
        <v>1</v>
      </c>
      <c r="F396" s="8">
        <v>3</v>
      </c>
      <c r="G396" s="8" t="s">
        <v>37</v>
      </c>
      <c r="H396" s="53" t="str">
        <f>VLOOKUP(G396,'Descripcion de actividades'!$A$3:$B$40,2,FALSE)</f>
        <v>Analisis de aislamiento a los sistemas</v>
      </c>
      <c r="I396" s="50" t="str">
        <f>VLOOKUP(G396,'Descripcion de actividades'!$A$3:$C$40,3,FALSE)</f>
        <v>Analisis de resistencia de aislamiento con correccion de temperatura. Equipos de medicion con certificado de calibración vigente para ambos.</v>
      </c>
      <c r="J396" s="48" t="s">
        <v>10</v>
      </c>
      <c r="K396" s="48">
        <f t="shared" ref="K396:K399" si="79">VLOOKUP(J396,$H$5:$I$12,2,FALSE)</f>
        <v>1</v>
      </c>
      <c r="L396" s="30">
        <f t="shared" si="73"/>
        <v>1</v>
      </c>
      <c r="M396" s="62"/>
      <c r="N396" s="62">
        <f t="shared" si="74"/>
        <v>0</v>
      </c>
      <c r="O396" s="62">
        <f t="shared" si="75"/>
        <v>0</v>
      </c>
      <c r="P396" s="24">
        <f t="shared" si="76"/>
        <v>0</v>
      </c>
      <c r="R396" s="107"/>
      <c r="S396" s="107"/>
    </row>
    <row r="397" spans="1:19" ht="45" x14ac:dyDescent="0.25">
      <c r="A397" s="205"/>
      <c r="B397" s="177"/>
      <c r="C397" s="180"/>
      <c r="D397" s="183"/>
      <c r="E397" s="8">
        <v>1</v>
      </c>
      <c r="F397" s="8">
        <v>3</v>
      </c>
      <c r="G397" s="8" t="s">
        <v>58</v>
      </c>
      <c r="H397" s="53" t="str">
        <f>VLOOKUP(G397,'Descripcion de actividades'!$A$3:$B$40,2,FALSE)</f>
        <v>Analisis de aislamiento a los sistemas</v>
      </c>
      <c r="I397" s="50" t="str">
        <f>VLOOKUP(G397,'Descripcion de actividades'!$A$3:$C$40,3,FALSE)</f>
        <v>Indice de polarizacion. Equipos de medicion con certificado de calibración vigente para ambos.</v>
      </c>
      <c r="J397" s="48" t="s">
        <v>10</v>
      </c>
      <c r="K397" s="48">
        <f t="shared" si="79"/>
        <v>1</v>
      </c>
      <c r="L397" s="30">
        <f t="shared" si="73"/>
        <v>1</v>
      </c>
      <c r="M397" s="62"/>
      <c r="N397" s="62">
        <f t="shared" si="74"/>
        <v>0</v>
      </c>
      <c r="O397" s="62">
        <f t="shared" si="75"/>
        <v>0</v>
      </c>
      <c r="P397" s="24">
        <f t="shared" si="76"/>
        <v>0</v>
      </c>
      <c r="R397" s="107"/>
      <c r="S397" s="107"/>
    </row>
    <row r="398" spans="1:19" ht="45" x14ac:dyDescent="0.25">
      <c r="A398" s="205"/>
      <c r="B398" s="177"/>
      <c r="C398" s="180"/>
      <c r="D398" s="183"/>
      <c r="E398" s="8">
        <v>1</v>
      </c>
      <c r="F398" s="8">
        <v>3</v>
      </c>
      <c r="G398" s="8" t="s">
        <v>59</v>
      </c>
      <c r="H398" s="53" t="str">
        <f>VLOOKUP(G398,'Descripcion de actividades'!$A$3:$B$40,2,FALSE)</f>
        <v>Analisis de aislamiento a los sistemas</v>
      </c>
      <c r="I398" s="50" t="str">
        <f>VLOOKUP(G398,'Descripcion de actividades'!$A$3:$C$40,3,FALSE)</f>
        <v>Absorcion dielectrica. Equipos de medicion con certificado de calibración vigente para ambos.</v>
      </c>
      <c r="J398" s="48" t="s">
        <v>10</v>
      </c>
      <c r="K398" s="48">
        <f t="shared" si="79"/>
        <v>1</v>
      </c>
      <c r="L398" s="30">
        <f t="shared" si="73"/>
        <v>1</v>
      </c>
      <c r="M398" s="62"/>
      <c r="N398" s="62">
        <f t="shared" si="74"/>
        <v>0</v>
      </c>
      <c r="O398" s="62">
        <f t="shared" si="75"/>
        <v>0</v>
      </c>
      <c r="P398" s="24">
        <f t="shared" si="76"/>
        <v>0</v>
      </c>
      <c r="R398" s="107"/>
      <c r="S398" s="107"/>
    </row>
    <row r="399" spans="1:19" ht="123.75" customHeight="1" x14ac:dyDescent="0.25">
      <c r="A399" s="205"/>
      <c r="B399" s="177"/>
      <c r="C399" s="180"/>
      <c r="D399" s="183"/>
      <c r="E399" s="8">
        <v>1</v>
      </c>
      <c r="F399" s="8">
        <v>3</v>
      </c>
      <c r="G399" s="8" t="s">
        <v>34</v>
      </c>
      <c r="H399" s="53" t="str">
        <f>VLOOKUP(G399,'Descripcion de actividades'!$A$3:$B$40,2,FALSE)</f>
        <v xml:space="preserve">Informe de analisis de los equipo </v>
      </c>
      <c r="I399" s="50" t="str">
        <f>VLOOKUP(G399,'Descripcion de actividades'!$A$3:$C$40,3,FALSE)</f>
        <v xml:space="preserve">Informe estado o condición del equipo según los parametros descritos en el MANUAL DE OPTIMIZACIÓN DE SISTEMAS DE BOMBEO, eficicia de energetica industrial en colombia, del ministerio de minas y energia </v>
      </c>
      <c r="J399" s="48" t="s">
        <v>10</v>
      </c>
      <c r="K399" s="48">
        <f t="shared" si="79"/>
        <v>1</v>
      </c>
      <c r="L399" s="30">
        <f t="shared" si="73"/>
        <v>1</v>
      </c>
      <c r="M399" s="62"/>
      <c r="N399" s="78">
        <f t="shared" si="74"/>
        <v>0</v>
      </c>
      <c r="O399" s="62">
        <f t="shared" si="75"/>
        <v>0</v>
      </c>
      <c r="P399" s="24">
        <f t="shared" si="76"/>
        <v>0</v>
      </c>
      <c r="R399" s="107"/>
      <c r="S399" s="107"/>
    </row>
    <row r="400" spans="1:19" ht="15.75" thickBot="1" x14ac:dyDescent="0.3">
      <c r="A400" s="206"/>
      <c r="B400" s="178"/>
      <c r="C400" s="181"/>
      <c r="D400" s="184"/>
      <c r="E400" s="10">
        <v>1</v>
      </c>
      <c r="F400" s="7">
        <v>3</v>
      </c>
      <c r="G400" s="7" t="s">
        <v>60</v>
      </c>
      <c r="H400" s="54" t="str">
        <f>VLOOKUP(G400,'Descripcion de actividades'!$A$3:$B$40,2,FALSE)</f>
        <v>Cambios de empaquetadura de los sistemas</v>
      </c>
      <c r="I400" s="51">
        <f>VLOOKUP(G400,'Descripcion de actividades'!$A$3:$C$40,3,FALSE)</f>
        <v>0</v>
      </c>
      <c r="J400" s="60" t="s">
        <v>10</v>
      </c>
      <c r="K400" s="60">
        <f t="shared" si="78"/>
        <v>1</v>
      </c>
      <c r="L400" s="31">
        <f t="shared" si="73"/>
        <v>1</v>
      </c>
      <c r="M400" s="68"/>
      <c r="N400" s="68">
        <f t="shared" si="74"/>
        <v>0</v>
      </c>
      <c r="O400" s="68">
        <f t="shared" si="75"/>
        <v>0</v>
      </c>
      <c r="P400" s="25">
        <f t="shared" si="76"/>
        <v>0</v>
      </c>
      <c r="R400" s="107"/>
      <c r="S400" s="107"/>
    </row>
    <row r="401" spans="1:19" ht="15" customHeight="1" x14ac:dyDescent="0.25">
      <c r="A401" s="185">
        <v>17</v>
      </c>
      <c r="B401" s="176" t="s">
        <v>134</v>
      </c>
      <c r="C401" s="179" t="s">
        <v>135</v>
      </c>
      <c r="D401" s="182" t="s">
        <v>136</v>
      </c>
      <c r="E401" s="9">
        <v>1</v>
      </c>
      <c r="F401" s="9">
        <v>3</v>
      </c>
      <c r="G401" s="9" t="s">
        <v>25</v>
      </c>
      <c r="H401" s="52" t="str">
        <f>VLOOKUP(G401,'Descripcion de actividades'!$A$3:$B$40,2,FALSE)</f>
        <v>Limpieza e inspeccion de los sistemas</v>
      </c>
      <c r="I401" s="49">
        <f>VLOOKUP(G401,'Descripcion de actividades'!$A$3:$C$40,3,FALSE)</f>
        <v>0</v>
      </c>
      <c r="J401" s="59" t="s">
        <v>9</v>
      </c>
      <c r="K401" s="59">
        <f t="shared" ref="K401:K410" si="80">VLOOKUP(J401,$H$5:$I$12,2,FALSE)</f>
        <v>1</v>
      </c>
      <c r="L401" s="29">
        <f t="shared" si="73"/>
        <v>1</v>
      </c>
      <c r="M401" s="79"/>
      <c r="N401" s="123">
        <f t="shared" si="74"/>
        <v>0</v>
      </c>
      <c r="O401" s="79">
        <f t="shared" si="75"/>
        <v>0</v>
      </c>
      <c r="P401" s="23">
        <f t="shared" si="76"/>
        <v>0</v>
      </c>
      <c r="R401" s="107"/>
      <c r="S401" s="107"/>
    </row>
    <row r="402" spans="1:19" ht="60" x14ac:dyDescent="0.25">
      <c r="A402" s="186"/>
      <c r="B402" s="177"/>
      <c r="C402" s="180"/>
      <c r="D402" s="183"/>
      <c r="E402" s="8">
        <v>1</v>
      </c>
      <c r="F402" s="8">
        <v>3</v>
      </c>
      <c r="G402" s="8" t="s">
        <v>27</v>
      </c>
      <c r="H402" s="53" t="str">
        <f>VLOOKUP(G402,'Descripcion de actividades'!$A$3:$B$40,2,FALSE)</f>
        <v>Inspeccion de red de tierra en los sistemas</v>
      </c>
      <c r="I402" s="50" t="str">
        <f>VLOOKUP(G402,'Descripcion de actividades'!$A$3:$C$40,3,FALSE)</f>
        <v>Pruebas de continuidad en la red de tierra física. Equipos de medicion con certificado de calibración vigente para ambos. para ambos.</v>
      </c>
      <c r="J402" s="48" t="s">
        <v>10</v>
      </c>
      <c r="K402" s="48">
        <f t="shared" si="80"/>
        <v>1</v>
      </c>
      <c r="L402" s="30">
        <f t="shared" si="73"/>
        <v>1</v>
      </c>
      <c r="M402" s="62"/>
      <c r="N402" s="62">
        <f t="shared" si="74"/>
        <v>0</v>
      </c>
      <c r="O402" s="62">
        <f t="shared" si="75"/>
        <v>0</v>
      </c>
      <c r="P402" s="24">
        <f t="shared" si="76"/>
        <v>0</v>
      </c>
      <c r="R402" s="107"/>
      <c r="S402" s="107"/>
    </row>
    <row r="403" spans="1:19" ht="75" x14ac:dyDescent="0.25">
      <c r="A403" s="186"/>
      <c r="B403" s="177"/>
      <c r="C403" s="180"/>
      <c r="D403" s="183"/>
      <c r="E403" s="8">
        <v>1</v>
      </c>
      <c r="F403" s="8">
        <v>3</v>
      </c>
      <c r="G403" s="8" t="s">
        <v>30</v>
      </c>
      <c r="H403" s="53" t="str">
        <f>VLOOKUP(G403,'Descripcion de actividades'!$A$3:$B$40,2,FALSE)</f>
        <v>Monitoreo de los parametros electricos.</v>
      </c>
      <c r="I403" s="50" t="str">
        <f>VLOOKUP(G403,'Descripcion de actividades'!$A$3:$C$40,3,FALSE)</f>
        <v>Calidad de la energía: Voltaje, corriente, potencia activa, potencia reactiva, armonicos. Equipos de medicion con certificado de calibración vigente para ambos.</v>
      </c>
      <c r="J403" s="48" t="s">
        <v>10</v>
      </c>
      <c r="K403" s="48">
        <f t="shared" si="80"/>
        <v>1</v>
      </c>
      <c r="L403" s="30">
        <f t="shared" si="73"/>
        <v>1</v>
      </c>
      <c r="M403" s="62"/>
      <c r="N403" s="62">
        <f t="shared" si="74"/>
        <v>0</v>
      </c>
      <c r="O403" s="62">
        <f t="shared" si="75"/>
        <v>0</v>
      </c>
      <c r="P403" s="24">
        <f t="shared" si="76"/>
        <v>0</v>
      </c>
      <c r="R403" s="107"/>
      <c r="S403" s="107"/>
    </row>
    <row r="404" spans="1:19" ht="60.75" customHeight="1" x14ac:dyDescent="0.25">
      <c r="A404" s="186"/>
      <c r="B404" s="177"/>
      <c r="C404" s="180"/>
      <c r="D404" s="183"/>
      <c r="E404" s="8">
        <v>1</v>
      </c>
      <c r="F404" s="8">
        <v>3</v>
      </c>
      <c r="G404" s="8" t="s">
        <v>32</v>
      </c>
      <c r="H404" s="53" t="str">
        <f>VLOOKUP(G404,'Descripcion de actividades'!$A$3:$B$40,2,FALSE)</f>
        <v>Analisis por termografia</v>
      </c>
      <c r="I404" s="50" t="str">
        <f>VLOOKUP(G404,'Descripcion de actividades'!$A$3:$C$40,3,FALSE)</f>
        <v>Analisis del termograma. Equipos de medicion con certificado de calibración vigente para ambos.</v>
      </c>
      <c r="J404" s="48" t="s">
        <v>10</v>
      </c>
      <c r="K404" s="48">
        <f t="shared" si="80"/>
        <v>1</v>
      </c>
      <c r="L404" s="30">
        <f t="shared" si="73"/>
        <v>1</v>
      </c>
      <c r="M404" s="62"/>
      <c r="N404" s="62">
        <f t="shared" si="74"/>
        <v>0</v>
      </c>
      <c r="O404" s="62">
        <f t="shared" si="75"/>
        <v>0</v>
      </c>
      <c r="P404" s="24">
        <f t="shared" si="76"/>
        <v>0</v>
      </c>
      <c r="R404" s="107"/>
      <c r="S404" s="107"/>
    </row>
    <row r="405" spans="1:19" ht="45" customHeight="1" x14ac:dyDescent="0.25">
      <c r="A405" s="186"/>
      <c r="B405" s="177"/>
      <c r="C405" s="180"/>
      <c r="D405" s="183"/>
      <c r="E405" s="8">
        <v>1</v>
      </c>
      <c r="F405" s="8">
        <v>3</v>
      </c>
      <c r="G405" s="8" t="s">
        <v>53</v>
      </c>
      <c r="H405" s="53" t="str">
        <f>VLOOKUP(G405,'Descripcion de actividades'!$A$3:$B$40,2,FALSE)</f>
        <v xml:space="preserve">Revision y analisis de ajuste e interferencias mecanicas </v>
      </c>
      <c r="I405" s="50" t="str">
        <f>VLOOKUP(G405,'Descripcion de actividades'!$A$3:$C$40,3,FALSE)</f>
        <v xml:space="preserve">Revision de anclajes, cimentaciones  y soporteria de los equipo </v>
      </c>
      <c r="J405" s="48" t="s">
        <v>10</v>
      </c>
      <c r="K405" s="48">
        <f t="shared" si="80"/>
        <v>1</v>
      </c>
      <c r="L405" s="30">
        <f t="shared" si="73"/>
        <v>1</v>
      </c>
      <c r="M405" s="62"/>
      <c r="N405" s="62">
        <f t="shared" si="74"/>
        <v>0</v>
      </c>
      <c r="O405" s="62">
        <f t="shared" si="75"/>
        <v>0</v>
      </c>
      <c r="P405" s="24">
        <f t="shared" si="76"/>
        <v>0</v>
      </c>
      <c r="R405" s="107"/>
      <c r="S405" s="107"/>
    </row>
    <row r="406" spans="1:19" ht="30" x14ac:dyDescent="0.25">
      <c r="A406" s="186"/>
      <c r="B406" s="177"/>
      <c r="C406" s="180"/>
      <c r="D406" s="183"/>
      <c r="E406" s="8">
        <v>1</v>
      </c>
      <c r="F406" s="8">
        <v>3</v>
      </c>
      <c r="G406" s="8" t="s">
        <v>33</v>
      </c>
      <c r="H406" s="53" t="str">
        <f>VLOOKUP(G406,'Descripcion de actividades'!$A$3:$B$40,2,FALSE)</f>
        <v>Lubricacion, engrase, revision y ajuste tornilleria de los sistemas (sin desarme)</v>
      </c>
      <c r="I406" s="50">
        <f>VLOOKUP(G406,'Descripcion de actividades'!$A$3:$C$40,3,FALSE)</f>
        <v>0</v>
      </c>
      <c r="J406" s="48" t="s">
        <v>10</v>
      </c>
      <c r="K406" s="48">
        <f t="shared" si="80"/>
        <v>1</v>
      </c>
      <c r="L406" s="30">
        <f t="shared" si="73"/>
        <v>1</v>
      </c>
      <c r="M406" s="62"/>
      <c r="N406" s="62">
        <f t="shared" si="74"/>
        <v>0</v>
      </c>
      <c r="O406" s="62">
        <f t="shared" si="75"/>
        <v>0</v>
      </c>
      <c r="P406" s="24">
        <f t="shared" si="76"/>
        <v>0</v>
      </c>
      <c r="R406" s="107"/>
      <c r="S406" s="107"/>
    </row>
    <row r="407" spans="1:19" ht="93.75" customHeight="1" x14ac:dyDescent="0.25">
      <c r="A407" s="186"/>
      <c r="B407" s="177"/>
      <c r="C407" s="180"/>
      <c r="D407" s="183"/>
      <c r="E407" s="8">
        <v>1</v>
      </c>
      <c r="F407" s="8">
        <v>3</v>
      </c>
      <c r="G407" s="8" t="s">
        <v>55</v>
      </c>
      <c r="H407" s="53" t="str">
        <f>VLOOKUP(G407,'Descripcion de actividades'!$A$3:$B$40,2,FALSE)</f>
        <v>Analisis de vibraciones</v>
      </c>
      <c r="I407" s="50" t="str">
        <f>VLOOKUP(G407,'Descripcion de actividades'!$A$3:$C$40,3,FALSE)</f>
        <v>Analisis de vibraciones: Medición de vibraciones  conjunto bomba motor que cumplan con la reglamentación ISO 10816-3 con certificado de calibración vigente para ambos.</v>
      </c>
      <c r="J407" s="48" t="s">
        <v>10</v>
      </c>
      <c r="K407" s="48">
        <f t="shared" si="80"/>
        <v>1</v>
      </c>
      <c r="L407" s="30">
        <f t="shared" si="73"/>
        <v>1</v>
      </c>
      <c r="M407" s="62"/>
      <c r="N407" s="62">
        <f t="shared" si="74"/>
        <v>0</v>
      </c>
      <c r="O407" s="62">
        <f t="shared" si="75"/>
        <v>0</v>
      </c>
      <c r="P407" s="24">
        <f t="shared" si="76"/>
        <v>0</v>
      </c>
      <c r="R407" s="107"/>
      <c r="S407" s="107"/>
    </row>
    <row r="408" spans="1:19" ht="56.25" customHeight="1" x14ac:dyDescent="0.25">
      <c r="A408" s="186"/>
      <c r="B408" s="177"/>
      <c r="C408" s="180"/>
      <c r="D408" s="183"/>
      <c r="E408" s="8">
        <v>1</v>
      </c>
      <c r="F408" s="8">
        <v>3</v>
      </c>
      <c r="G408" s="8" t="s">
        <v>57</v>
      </c>
      <c r="H408" s="53" t="str">
        <f>VLOOKUP(G408,'Descripcion de actividades'!$A$3:$B$40,2,FALSE)</f>
        <v>Analisis de balanceo mecanico del sistema</v>
      </c>
      <c r="I408" s="50" t="str">
        <f>VLOOKUP(G408,'Descripcion de actividades'!$A$3:$C$40,3,FALSE)</f>
        <v>Analisis de balanceo mecanico del sistema con la reglamentacion ISO 1940</v>
      </c>
      <c r="J408" s="48" t="s">
        <v>10</v>
      </c>
      <c r="K408" s="48">
        <f t="shared" si="80"/>
        <v>1</v>
      </c>
      <c r="L408" s="30">
        <f t="shared" si="73"/>
        <v>1</v>
      </c>
      <c r="M408" s="62"/>
      <c r="N408" s="62">
        <f t="shared" si="74"/>
        <v>0</v>
      </c>
      <c r="O408" s="62">
        <f t="shared" si="75"/>
        <v>0</v>
      </c>
      <c r="P408" s="24">
        <f t="shared" si="76"/>
        <v>0</v>
      </c>
      <c r="R408" s="107"/>
      <c r="S408" s="107"/>
    </row>
    <row r="409" spans="1:19" ht="85.5" customHeight="1" x14ac:dyDescent="0.25">
      <c r="A409" s="186"/>
      <c r="B409" s="177"/>
      <c r="C409" s="180"/>
      <c r="D409" s="183"/>
      <c r="E409" s="8">
        <v>1</v>
      </c>
      <c r="F409" s="8">
        <v>3</v>
      </c>
      <c r="G409" s="8" t="s">
        <v>37</v>
      </c>
      <c r="H409" s="53" t="str">
        <f>VLOOKUP(G409,'Descripcion de actividades'!$A$3:$B$40,2,FALSE)</f>
        <v>Analisis de aislamiento a los sistemas</v>
      </c>
      <c r="I409" s="50" t="str">
        <f>VLOOKUP(G409,'Descripcion de actividades'!$A$3:$C$40,3,FALSE)</f>
        <v>Analisis de resistencia de aislamiento con correccion de temperatura. Equipos de medicion con certificado de calibración vigente para ambos.</v>
      </c>
      <c r="J409" s="48" t="s">
        <v>10</v>
      </c>
      <c r="K409" s="48">
        <f t="shared" si="80"/>
        <v>1</v>
      </c>
      <c r="L409" s="30">
        <f t="shared" si="73"/>
        <v>1</v>
      </c>
      <c r="M409" s="62"/>
      <c r="N409" s="62">
        <f t="shared" si="74"/>
        <v>0</v>
      </c>
      <c r="O409" s="62">
        <f t="shared" si="75"/>
        <v>0</v>
      </c>
      <c r="P409" s="24">
        <f t="shared" si="76"/>
        <v>0</v>
      </c>
      <c r="R409" s="107"/>
      <c r="S409" s="107"/>
    </row>
    <row r="410" spans="1:19" ht="45" x14ac:dyDescent="0.25">
      <c r="A410" s="186"/>
      <c r="B410" s="177"/>
      <c r="C410" s="180"/>
      <c r="D410" s="183"/>
      <c r="E410" s="8">
        <v>1</v>
      </c>
      <c r="F410" s="8">
        <v>3</v>
      </c>
      <c r="G410" s="8" t="s">
        <v>58</v>
      </c>
      <c r="H410" s="53" t="str">
        <f>VLOOKUP(G410,'Descripcion de actividades'!$A$3:$B$40,2,FALSE)</f>
        <v>Analisis de aislamiento a los sistemas</v>
      </c>
      <c r="I410" s="50" t="str">
        <f>VLOOKUP(G410,'Descripcion de actividades'!$A$3:$C$40,3,FALSE)</f>
        <v>Indice de polarizacion. Equipos de medicion con certificado de calibración vigente para ambos.</v>
      </c>
      <c r="J410" s="48" t="s">
        <v>10</v>
      </c>
      <c r="K410" s="48">
        <f t="shared" si="80"/>
        <v>1</v>
      </c>
      <c r="L410" s="30">
        <f t="shared" si="73"/>
        <v>1</v>
      </c>
      <c r="M410" s="62"/>
      <c r="N410" s="62">
        <f t="shared" si="74"/>
        <v>0</v>
      </c>
      <c r="O410" s="62">
        <f t="shared" si="75"/>
        <v>0</v>
      </c>
      <c r="P410" s="24">
        <f t="shared" si="76"/>
        <v>0</v>
      </c>
      <c r="R410" s="107"/>
      <c r="S410" s="107"/>
    </row>
    <row r="411" spans="1:19" ht="72" customHeight="1" x14ac:dyDescent="0.25">
      <c r="A411" s="186"/>
      <c r="B411" s="177"/>
      <c r="C411" s="180"/>
      <c r="D411" s="183"/>
      <c r="E411" s="8">
        <v>1</v>
      </c>
      <c r="F411" s="8">
        <v>3</v>
      </c>
      <c r="G411" s="8" t="s">
        <v>59</v>
      </c>
      <c r="H411" s="53" t="str">
        <f>VLOOKUP(G411,'Descripcion de actividades'!$A$3:$B$40,2,FALSE)</f>
        <v>Analisis de aislamiento a los sistemas</v>
      </c>
      <c r="I411" s="50" t="str">
        <f>VLOOKUP(G411,'Descripcion de actividades'!$A$3:$C$40,3,FALSE)</f>
        <v>Absorcion dielectrica. Equipos de medicion con certificado de calibración vigente para ambos.</v>
      </c>
      <c r="J411" s="48" t="s">
        <v>10</v>
      </c>
      <c r="K411" s="48">
        <f t="shared" ref="K411:K412" si="81">VLOOKUP(J411,$H$5:$I$12,2,FALSE)</f>
        <v>1</v>
      </c>
      <c r="L411" s="30">
        <f t="shared" si="73"/>
        <v>1</v>
      </c>
      <c r="M411" s="62"/>
      <c r="N411" s="78">
        <f t="shared" si="74"/>
        <v>0</v>
      </c>
      <c r="O411" s="62">
        <f t="shared" si="75"/>
        <v>0</v>
      </c>
      <c r="P411" s="24">
        <f t="shared" si="76"/>
        <v>0</v>
      </c>
      <c r="R411" s="107"/>
      <c r="S411" s="107"/>
    </row>
    <row r="412" spans="1:19" ht="119.25" customHeight="1" thickBot="1" x14ac:dyDescent="0.3">
      <c r="A412" s="187"/>
      <c r="B412" s="178"/>
      <c r="C412" s="181"/>
      <c r="D412" s="184"/>
      <c r="E412" s="10">
        <v>1</v>
      </c>
      <c r="F412" s="7">
        <v>3</v>
      </c>
      <c r="G412" s="7" t="s">
        <v>34</v>
      </c>
      <c r="H412" s="54" t="str">
        <f>VLOOKUP(G412,'Descripcion de actividades'!$A$3:$B$40,2,FALSE)</f>
        <v xml:space="preserve">Informe de analisis de los equipo </v>
      </c>
      <c r="I412" s="51" t="str">
        <f>VLOOKUP(G412,'Descripcion de actividades'!$A$3:$C$40,3,FALSE)</f>
        <v xml:space="preserve">Informe estado o condición del equipo según los parametros descritos en el MANUAL DE OPTIMIZACIÓN DE SISTEMAS DE BOMBEO, eficicia de energetica industrial en colombia, del ministerio de minas y energia </v>
      </c>
      <c r="J412" s="60" t="s">
        <v>10</v>
      </c>
      <c r="K412" s="60">
        <f t="shared" si="81"/>
        <v>1</v>
      </c>
      <c r="L412" s="31">
        <f t="shared" si="73"/>
        <v>1</v>
      </c>
      <c r="M412" s="68"/>
      <c r="N412" s="68">
        <f t="shared" si="74"/>
        <v>0</v>
      </c>
      <c r="O412" s="68">
        <f t="shared" si="75"/>
        <v>0</v>
      </c>
      <c r="P412" s="25">
        <f t="shared" si="76"/>
        <v>0</v>
      </c>
      <c r="R412" s="107"/>
      <c r="S412" s="107"/>
    </row>
    <row r="413" spans="1:19" ht="15" customHeight="1" x14ac:dyDescent="0.25">
      <c r="A413" s="185">
        <v>18</v>
      </c>
      <c r="B413" s="176" t="s">
        <v>137</v>
      </c>
      <c r="C413" s="179" t="s">
        <v>138</v>
      </c>
      <c r="D413" s="182" t="s">
        <v>139</v>
      </c>
      <c r="E413" s="9">
        <v>1</v>
      </c>
      <c r="F413" s="9">
        <v>3</v>
      </c>
      <c r="G413" s="9" t="s">
        <v>25</v>
      </c>
      <c r="H413" s="52" t="str">
        <f>VLOOKUP(G413,'Descripcion de actividades'!$A$3:$B$40,2,FALSE)</f>
        <v>Limpieza e inspeccion de los sistemas</v>
      </c>
      <c r="I413" s="49">
        <f>VLOOKUP(G413,'Descripcion de actividades'!$A$3:$C$40,3,FALSE)</f>
        <v>0</v>
      </c>
      <c r="J413" s="59" t="s">
        <v>9</v>
      </c>
      <c r="K413" s="59">
        <f t="shared" ref="K413:K419" si="82">VLOOKUP(J413,$H$5:$I$12,2,FALSE)</f>
        <v>1</v>
      </c>
      <c r="L413" s="29">
        <f t="shared" si="73"/>
        <v>1</v>
      </c>
      <c r="M413" s="79"/>
      <c r="N413" s="79">
        <f t="shared" si="74"/>
        <v>0</v>
      </c>
      <c r="O413" s="79">
        <f t="shared" si="75"/>
        <v>0</v>
      </c>
      <c r="P413" s="23">
        <f t="shared" si="76"/>
        <v>0</v>
      </c>
      <c r="R413" s="107"/>
      <c r="S413" s="107"/>
    </row>
    <row r="414" spans="1:19" x14ac:dyDescent="0.25">
      <c r="A414" s="186"/>
      <c r="B414" s="177"/>
      <c r="C414" s="180"/>
      <c r="D414" s="183"/>
      <c r="E414" s="8">
        <v>1</v>
      </c>
      <c r="F414" s="8">
        <v>3</v>
      </c>
      <c r="G414" s="8" t="s">
        <v>52</v>
      </c>
      <c r="H414" s="53" t="str">
        <f>VLOOKUP(G414,'Descripcion de actividades'!$A$3:$B$40,2,FALSE)</f>
        <v>Revision e inspeccion de fugas en todo el sistema</v>
      </c>
      <c r="I414" s="50">
        <f>VLOOKUP(G414,'Descripcion de actividades'!$A$3:$C$40,3,FALSE)</f>
        <v>0</v>
      </c>
      <c r="J414" s="48" t="s">
        <v>10</v>
      </c>
      <c r="K414" s="48">
        <f t="shared" si="82"/>
        <v>1</v>
      </c>
      <c r="L414" s="30">
        <f t="shared" si="73"/>
        <v>1</v>
      </c>
      <c r="M414" s="62"/>
      <c r="N414" s="62">
        <f t="shared" si="74"/>
        <v>0</v>
      </c>
      <c r="O414" s="62">
        <f t="shared" si="75"/>
        <v>0</v>
      </c>
      <c r="P414" s="24">
        <f t="shared" si="76"/>
        <v>0</v>
      </c>
      <c r="R414" s="107"/>
      <c r="S414" s="107"/>
    </row>
    <row r="415" spans="1:19" ht="30" x14ac:dyDescent="0.25">
      <c r="A415" s="186"/>
      <c r="B415" s="177"/>
      <c r="C415" s="180"/>
      <c r="D415" s="183"/>
      <c r="E415" s="8">
        <v>1</v>
      </c>
      <c r="F415" s="8">
        <v>3</v>
      </c>
      <c r="G415" s="8" t="s">
        <v>53</v>
      </c>
      <c r="H415" s="53" t="str">
        <f>VLOOKUP(G415,'Descripcion de actividades'!$A$3:$B$40,2,FALSE)</f>
        <v xml:space="preserve">Revision y analisis de ajuste e interferencias mecanicas </v>
      </c>
      <c r="I415" s="50" t="str">
        <f>VLOOKUP(G415,'Descripcion de actividades'!$A$3:$C$40,3,FALSE)</f>
        <v xml:space="preserve">Revision de anclajes, cimentaciones  y soporteria de los equipo </v>
      </c>
      <c r="J415" s="48" t="s">
        <v>10</v>
      </c>
      <c r="K415" s="48">
        <f t="shared" si="82"/>
        <v>1</v>
      </c>
      <c r="L415" s="30">
        <f t="shared" si="73"/>
        <v>1</v>
      </c>
      <c r="M415" s="62"/>
      <c r="N415" s="62">
        <f t="shared" si="74"/>
        <v>0</v>
      </c>
      <c r="O415" s="62">
        <f t="shared" si="75"/>
        <v>0</v>
      </c>
      <c r="P415" s="24">
        <f t="shared" si="76"/>
        <v>0</v>
      </c>
      <c r="R415" s="107"/>
      <c r="S415" s="107"/>
    </row>
    <row r="416" spans="1:19" ht="30" x14ac:dyDescent="0.25">
      <c r="A416" s="186"/>
      <c r="B416" s="177"/>
      <c r="C416" s="180"/>
      <c r="D416" s="183"/>
      <c r="E416" s="8">
        <v>1</v>
      </c>
      <c r="F416" s="8">
        <v>3</v>
      </c>
      <c r="G416" s="8" t="s">
        <v>33</v>
      </c>
      <c r="H416" s="53" t="str">
        <f>VLOOKUP(G416,'Descripcion de actividades'!$A$3:$B$40,2,FALSE)</f>
        <v>Lubricacion, engrase, revision y ajuste tornilleria de los sistemas (sin desarme)</v>
      </c>
      <c r="I416" s="50">
        <f>VLOOKUP(G416,'Descripcion de actividades'!$A$3:$C$40,3,FALSE)</f>
        <v>0</v>
      </c>
      <c r="J416" s="48" t="s">
        <v>10</v>
      </c>
      <c r="K416" s="48">
        <f t="shared" si="82"/>
        <v>1</v>
      </c>
      <c r="L416" s="30">
        <f t="shared" si="73"/>
        <v>1</v>
      </c>
      <c r="M416" s="62"/>
      <c r="N416" s="62">
        <f t="shared" si="74"/>
        <v>0</v>
      </c>
      <c r="O416" s="62">
        <f t="shared" si="75"/>
        <v>0</v>
      </c>
      <c r="P416" s="24">
        <f t="shared" si="76"/>
        <v>0</v>
      </c>
      <c r="R416" s="107"/>
      <c r="S416" s="107"/>
    </row>
    <row r="417" spans="1:19" ht="128.25" customHeight="1" x14ac:dyDescent="0.25">
      <c r="A417" s="186"/>
      <c r="B417" s="177"/>
      <c r="C417" s="180"/>
      <c r="D417" s="183"/>
      <c r="E417" s="8">
        <v>1</v>
      </c>
      <c r="F417" s="8">
        <v>3</v>
      </c>
      <c r="G417" s="8" t="s">
        <v>34</v>
      </c>
      <c r="H417" s="53" t="str">
        <f>VLOOKUP(G417,'Descripcion de actividades'!$A$3:$B$40,2,FALSE)</f>
        <v xml:space="preserve">Informe de analisis de los equipo </v>
      </c>
      <c r="I417" s="50" t="str">
        <f>VLOOKUP(G417,'Descripcion de actividades'!$A$3:$C$40,3,FALSE)</f>
        <v xml:space="preserve">Informe estado o condición del equipo según los parametros descritos en el MANUAL DE OPTIMIZACIÓN DE SISTEMAS DE BOMBEO, eficicia de energetica industrial en colombia, del ministerio de minas y energia </v>
      </c>
      <c r="J417" s="48" t="s">
        <v>10</v>
      </c>
      <c r="K417" s="48">
        <f t="shared" si="82"/>
        <v>1</v>
      </c>
      <c r="L417" s="30">
        <f t="shared" si="73"/>
        <v>1</v>
      </c>
      <c r="M417" s="62"/>
      <c r="N417" s="62">
        <f t="shared" si="74"/>
        <v>0</v>
      </c>
      <c r="O417" s="62">
        <f t="shared" si="75"/>
        <v>0</v>
      </c>
      <c r="P417" s="24">
        <f t="shared" si="76"/>
        <v>0</v>
      </c>
      <c r="R417" s="107"/>
      <c r="S417" s="107"/>
    </row>
    <row r="418" spans="1:19" ht="24.75" customHeight="1" x14ac:dyDescent="0.25">
      <c r="A418" s="186"/>
      <c r="B418" s="177"/>
      <c r="C418" s="180"/>
      <c r="D418" s="183"/>
      <c r="E418" s="8">
        <v>1</v>
      </c>
      <c r="F418" s="8">
        <v>3</v>
      </c>
      <c r="G418" s="8" t="s">
        <v>60</v>
      </c>
      <c r="H418" s="53" t="str">
        <f>VLOOKUP(G418,'Descripcion de actividades'!$A$3:$B$40,2,FALSE)</f>
        <v>Cambios de empaquetadura de los sistemas</v>
      </c>
      <c r="I418" s="50">
        <f>VLOOKUP(G418,'Descripcion de actividades'!$A$3:$C$40,3,FALSE)</f>
        <v>0</v>
      </c>
      <c r="J418" s="48" t="s">
        <v>10</v>
      </c>
      <c r="K418" s="48">
        <f t="shared" si="82"/>
        <v>1</v>
      </c>
      <c r="L418" s="30">
        <f t="shared" si="73"/>
        <v>1</v>
      </c>
      <c r="M418" s="62"/>
      <c r="N418" s="78">
        <f t="shared" si="74"/>
        <v>0</v>
      </c>
      <c r="O418" s="62">
        <f t="shared" si="75"/>
        <v>0</v>
      </c>
      <c r="P418" s="24">
        <f t="shared" si="76"/>
        <v>0</v>
      </c>
      <c r="R418" s="107"/>
      <c r="S418" s="107"/>
    </row>
    <row r="419" spans="1:19" ht="15.75" thickBot="1" x14ac:dyDescent="0.3">
      <c r="A419" s="187"/>
      <c r="B419" s="178"/>
      <c r="C419" s="181"/>
      <c r="D419" s="184"/>
      <c r="E419" s="10">
        <v>1</v>
      </c>
      <c r="F419" s="10">
        <v>3</v>
      </c>
      <c r="G419" s="10" t="s">
        <v>82</v>
      </c>
      <c r="H419" s="54" t="str">
        <f>VLOOKUP(G419,'Descripcion de actividades'!$A$3:$B$40,2,FALSE)</f>
        <v>Calibracion del sistema</v>
      </c>
      <c r="I419" s="51">
        <f>VLOOKUP(G419,'Descripcion de actividades'!$A$3:$C$40,3,FALSE)</f>
        <v>0</v>
      </c>
      <c r="J419" s="60" t="s">
        <v>10</v>
      </c>
      <c r="K419" s="60">
        <f t="shared" si="82"/>
        <v>1</v>
      </c>
      <c r="L419" s="31">
        <f t="shared" si="73"/>
        <v>1</v>
      </c>
      <c r="M419" s="68"/>
      <c r="N419" s="68">
        <f t="shared" si="74"/>
        <v>0</v>
      </c>
      <c r="O419" s="68">
        <f t="shared" si="75"/>
        <v>0</v>
      </c>
      <c r="P419" s="25">
        <f t="shared" si="76"/>
        <v>0</v>
      </c>
      <c r="R419" s="107"/>
      <c r="S419" s="107"/>
    </row>
    <row r="420" spans="1:19" ht="15.75" thickBot="1" x14ac:dyDescent="0.3">
      <c r="A420" s="64" t="s">
        <v>140</v>
      </c>
      <c r="B420" s="65"/>
      <c r="C420" s="65"/>
      <c r="D420" s="65"/>
      <c r="E420" s="43"/>
      <c r="F420" s="43"/>
      <c r="G420" s="43"/>
      <c r="H420" s="65"/>
      <c r="I420" s="65"/>
      <c r="J420" s="65"/>
      <c r="K420" s="65"/>
      <c r="L420" s="65"/>
      <c r="M420" s="40"/>
      <c r="N420" s="26">
        <f>SUM(N18:N419)</f>
        <v>0</v>
      </c>
      <c r="O420" s="26">
        <f>SUM(O18:O419)</f>
        <v>0</v>
      </c>
      <c r="P420" s="26">
        <f>SUM(P18:P419)</f>
        <v>0</v>
      </c>
    </row>
    <row r="421" spans="1:19" ht="24" thickBot="1" x14ac:dyDescent="0.4">
      <c r="A421" s="83" t="s">
        <v>392</v>
      </c>
      <c r="B421" s="66"/>
      <c r="C421" s="66"/>
      <c r="D421" s="66"/>
      <c r="E421" s="66"/>
      <c r="F421" s="66"/>
      <c r="G421" s="66"/>
      <c r="H421" s="66"/>
      <c r="I421" s="66"/>
      <c r="J421" s="66"/>
      <c r="K421" s="66"/>
      <c r="L421" s="66"/>
      <c r="M421" s="46"/>
      <c r="N421" s="22"/>
      <c r="O421" s="22"/>
      <c r="P421" s="69"/>
    </row>
    <row r="422" spans="1:19" ht="24" thickBot="1" x14ac:dyDescent="0.4">
      <c r="A422" s="44"/>
      <c r="B422" s="45"/>
      <c r="C422" s="45"/>
      <c r="D422" s="45"/>
      <c r="E422" s="45"/>
      <c r="F422" s="45"/>
      <c r="G422" s="45"/>
      <c r="H422" s="45"/>
      <c r="I422" s="45" t="s">
        <v>141</v>
      </c>
      <c r="J422" s="45"/>
      <c r="K422" s="45"/>
      <c r="L422" s="45"/>
      <c r="M422" s="75"/>
      <c r="N422" s="76">
        <f>ROUND(N420*M423,0)</f>
        <v>0</v>
      </c>
      <c r="O422" s="76">
        <f>ROUND(N422*0.19,0)</f>
        <v>0</v>
      </c>
      <c r="P422" s="77">
        <f>N422+O422</f>
        <v>0</v>
      </c>
      <c r="R422" s="107"/>
    </row>
    <row r="423" spans="1:19" ht="24" thickBot="1" x14ac:dyDescent="0.4">
      <c r="A423" s="145" t="s">
        <v>393</v>
      </c>
      <c r="B423" s="67"/>
      <c r="C423" s="67"/>
      <c r="D423" s="67"/>
      <c r="E423" s="67"/>
      <c r="F423" s="67"/>
      <c r="G423" s="67"/>
      <c r="H423" s="67"/>
      <c r="I423" s="67"/>
      <c r="J423" s="67"/>
      <c r="K423" s="67"/>
      <c r="L423" s="67"/>
      <c r="M423" s="72">
        <v>0.3</v>
      </c>
      <c r="N423" s="73"/>
      <c r="O423" s="73"/>
      <c r="P423" s="144">
        <v>134877989</v>
      </c>
    </row>
    <row r="424" spans="1:19" ht="24" thickBot="1" x14ac:dyDescent="0.4">
      <c r="A424" s="84" t="s">
        <v>142</v>
      </c>
      <c r="B424" s="67"/>
      <c r="C424" s="67"/>
      <c r="D424" s="67"/>
      <c r="E424" s="67"/>
      <c r="F424" s="67"/>
      <c r="G424" s="67"/>
      <c r="H424" s="67"/>
      <c r="I424" s="67"/>
      <c r="J424" s="67"/>
      <c r="K424" s="67"/>
      <c r="L424" s="67"/>
      <c r="M424" s="85"/>
      <c r="N424" s="73"/>
      <c r="O424" s="73"/>
      <c r="P424" s="74">
        <f>P421+P423</f>
        <v>134877989</v>
      </c>
    </row>
    <row r="425" spans="1:19" x14ac:dyDescent="0.25">
      <c r="E425"/>
      <c r="F425"/>
      <c r="H425"/>
    </row>
    <row r="426" spans="1:19" ht="15.75" thickBot="1" x14ac:dyDescent="0.3">
      <c r="E426"/>
      <c r="F426"/>
      <c r="H426"/>
    </row>
    <row r="427" spans="1:19" ht="24" thickBot="1" x14ac:dyDescent="0.4">
      <c r="A427" s="173" t="s">
        <v>394</v>
      </c>
      <c r="B427" s="174"/>
      <c r="C427" s="174"/>
      <c r="D427" s="174"/>
      <c r="E427" s="174"/>
      <c r="F427" s="174"/>
      <c r="G427" s="174"/>
      <c r="H427" s="174"/>
      <c r="I427" s="174"/>
      <c r="J427" s="174"/>
      <c r="K427" s="174"/>
      <c r="L427" s="174"/>
      <c r="M427" s="174"/>
      <c r="N427" s="174"/>
      <c r="O427" s="174"/>
      <c r="P427" s="268"/>
    </row>
    <row r="428" spans="1:19" ht="85.5" customHeight="1" x14ac:dyDescent="0.25">
      <c r="A428" s="146">
        <v>19</v>
      </c>
      <c r="B428" s="149" t="s">
        <v>143</v>
      </c>
      <c r="C428" s="150" t="s">
        <v>144</v>
      </c>
      <c r="D428" s="128" t="s">
        <v>145</v>
      </c>
      <c r="E428" s="9">
        <v>1</v>
      </c>
      <c r="F428" s="129"/>
      <c r="G428" s="130"/>
      <c r="H428" s="131" t="s">
        <v>146</v>
      </c>
      <c r="I428" s="132"/>
      <c r="J428" s="132"/>
      <c r="K428" s="132"/>
      <c r="L428" s="98"/>
      <c r="M428" s="133"/>
      <c r="N428" s="125">
        <f>E428*M428</f>
        <v>0</v>
      </c>
      <c r="O428" s="125">
        <f>ROUND(N428*0.19,0)</f>
        <v>0</v>
      </c>
      <c r="P428" s="23">
        <f>N428+O428</f>
        <v>0</v>
      </c>
      <c r="R428" s="107"/>
    </row>
    <row r="429" spans="1:19" ht="75" x14ac:dyDescent="0.25">
      <c r="A429" s="147">
        <v>20</v>
      </c>
      <c r="B429" s="151" t="s">
        <v>143</v>
      </c>
      <c r="C429" s="152" t="s">
        <v>147</v>
      </c>
      <c r="D429" s="20" t="s">
        <v>145</v>
      </c>
      <c r="E429" s="8">
        <v>1</v>
      </c>
      <c r="F429" s="58"/>
      <c r="G429" s="134"/>
      <c r="H429" s="18" t="s">
        <v>146</v>
      </c>
      <c r="I429" s="135"/>
      <c r="J429" s="135"/>
      <c r="K429" s="135"/>
      <c r="L429" s="33"/>
      <c r="M429" s="136"/>
      <c r="N429" s="126">
        <f t="shared" ref="N429:N431" si="83">E429*M429</f>
        <v>0</v>
      </c>
      <c r="O429" s="126">
        <f t="shared" ref="O429:O431" si="84">ROUND(N429*0.19,0)</f>
        <v>0</v>
      </c>
      <c r="P429" s="24">
        <f t="shared" ref="P429:P431" si="85">N429+O429</f>
        <v>0</v>
      </c>
      <c r="R429" s="107"/>
    </row>
    <row r="430" spans="1:19" ht="75.75" thickBot="1" x14ac:dyDescent="0.3">
      <c r="A430" s="147">
        <v>21</v>
      </c>
      <c r="B430" s="151" t="s">
        <v>148</v>
      </c>
      <c r="C430" s="152" t="s">
        <v>149</v>
      </c>
      <c r="D430" s="20" t="s">
        <v>145</v>
      </c>
      <c r="E430" s="8">
        <v>2</v>
      </c>
      <c r="F430" s="58"/>
      <c r="G430" s="134"/>
      <c r="H430" s="18" t="s">
        <v>146</v>
      </c>
      <c r="I430" s="135"/>
      <c r="J430" s="135"/>
      <c r="K430" s="135"/>
      <c r="L430" s="33"/>
      <c r="M430" s="136"/>
      <c r="N430" s="126">
        <f t="shared" si="83"/>
        <v>0</v>
      </c>
      <c r="O430" s="126">
        <f t="shared" si="84"/>
        <v>0</v>
      </c>
      <c r="P430" s="24">
        <f t="shared" si="85"/>
        <v>0</v>
      </c>
      <c r="R430" s="107"/>
    </row>
    <row r="431" spans="1:19" ht="66" customHeight="1" thickBot="1" x14ac:dyDescent="0.3">
      <c r="A431" s="148">
        <v>22</v>
      </c>
      <c r="B431" s="153" t="s">
        <v>395</v>
      </c>
      <c r="C431" s="154" t="s">
        <v>150</v>
      </c>
      <c r="D431" s="137" t="s">
        <v>145</v>
      </c>
      <c r="E431" s="10">
        <v>2</v>
      </c>
      <c r="F431" s="138"/>
      <c r="G431" s="139"/>
      <c r="H431" s="140" t="s">
        <v>146</v>
      </c>
      <c r="I431" s="141"/>
      <c r="J431" s="141"/>
      <c r="K431" s="141"/>
      <c r="L431" s="142"/>
      <c r="M431" s="143"/>
      <c r="N431" s="127">
        <f t="shared" si="83"/>
        <v>0</v>
      </c>
      <c r="O431" s="127">
        <f t="shared" si="84"/>
        <v>0</v>
      </c>
      <c r="P431" s="25">
        <f t="shared" si="85"/>
        <v>0</v>
      </c>
      <c r="R431" s="107"/>
    </row>
    <row r="432" spans="1:19" ht="24" thickBot="1" x14ac:dyDescent="0.4">
      <c r="A432" s="173" t="s">
        <v>151</v>
      </c>
      <c r="B432" s="174"/>
      <c r="C432" s="174"/>
      <c r="D432" s="174"/>
      <c r="E432" s="174"/>
      <c r="F432" s="174"/>
      <c r="G432" s="174"/>
      <c r="H432" s="174"/>
      <c r="I432" s="174"/>
      <c r="J432" s="174"/>
      <c r="K432" s="174"/>
      <c r="L432" s="175"/>
      <c r="M432" s="70"/>
      <c r="N432" s="41">
        <f>SUM(N428:N431)</f>
        <v>0</v>
      </c>
      <c r="O432" s="41">
        <f>SUM(O428:O431)</f>
        <v>0</v>
      </c>
      <c r="P432" s="41">
        <f>SUM(P428:P431)</f>
        <v>0</v>
      </c>
    </row>
    <row r="433" spans="1:16" x14ac:dyDescent="0.25">
      <c r="B433" s="1"/>
      <c r="C433" s="1"/>
      <c r="D433" s="1"/>
      <c r="G433" s="2"/>
    </row>
    <row r="434" spans="1:16" ht="15.75" thickBot="1" x14ac:dyDescent="0.3">
      <c r="B434" s="1"/>
      <c r="C434" s="1"/>
      <c r="D434" s="1"/>
      <c r="G434" s="2"/>
    </row>
    <row r="435" spans="1:16" ht="24" customHeight="1" thickBot="1" x14ac:dyDescent="0.3">
      <c r="A435" s="226" t="s">
        <v>401</v>
      </c>
      <c r="B435" s="227"/>
      <c r="C435" s="227"/>
      <c r="D435" s="227"/>
      <c r="E435" s="227"/>
      <c r="F435" s="227"/>
      <c r="G435" s="227"/>
      <c r="H435" s="227"/>
      <c r="I435" s="227"/>
      <c r="J435" s="227"/>
      <c r="K435" s="227"/>
      <c r="L435" s="227"/>
      <c r="M435" s="224" t="s">
        <v>388</v>
      </c>
      <c r="N435" s="225"/>
      <c r="O435" s="155" t="s">
        <v>389</v>
      </c>
      <c r="P435" s="156" t="s">
        <v>390</v>
      </c>
    </row>
    <row r="436" spans="1:16" x14ac:dyDescent="0.25">
      <c r="A436" s="228"/>
      <c r="B436" s="229"/>
      <c r="C436" s="229"/>
      <c r="D436" s="229"/>
      <c r="E436" s="229"/>
      <c r="F436" s="229"/>
      <c r="G436" s="229"/>
      <c r="H436" s="229"/>
      <c r="I436" s="229"/>
      <c r="J436" s="229"/>
      <c r="K436" s="229"/>
      <c r="L436" s="229"/>
      <c r="M436" s="230">
        <f>N420+N422+N432</f>
        <v>0</v>
      </c>
      <c r="N436" s="230"/>
      <c r="O436" s="230">
        <f>O420+O422+O432</f>
        <v>0</v>
      </c>
      <c r="P436" s="230">
        <f>P420+P422+P432</f>
        <v>0</v>
      </c>
    </row>
    <row r="437" spans="1:16" ht="26.25" customHeight="1" x14ac:dyDescent="0.25">
      <c r="A437" s="228"/>
      <c r="B437" s="285"/>
      <c r="C437" s="285"/>
      <c r="D437" s="285"/>
      <c r="E437" s="285"/>
      <c r="F437" s="285"/>
      <c r="G437" s="285"/>
      <c r="H437" s="285"/>
      <c r="I437" s="285"/>
      <c r="J437" s="285"/>
      <c r="K437" s="285"/>
      <c r="L437" s="285"/>
      <c r="M437" s="286"/>
      <c r="N437" s="286"/>
      <c r="O437" s="286"/>
      <c r="P437" s="286"/>
    </row>
    <row r="438" spans="1:16" x14ac:dyDescent="0.25">
      <c r="A438" s="287"/>
      <c r="B438" s="287"/>
      <c r="C438" s="287"/>
      <c r="D438" s="287"/>
      <c r="E438" s="288"/>
      <c r="F438" s="288"/>
      <c r="G438" s="287"/>
      <c r="H438" s="289"/>
      <c r="I438" s="287"/>
      <c r="J438" s="287"/>
      <c r="K438" s="287"/>
      <c r="L438" s="287"/>
      <c r="M438" s="287"/>
      <c r="N438" s="287"/>
      <c r="O438" s="287"/>
      <c r="P438" s="287"/>
    </row>
    <row r="439" spans="1:16" x14ac:dyDescent="0.25">
      <c r="A439" s="279"/>
      <c r="B439" s="279"/>
      <c r="C439" s="279"/>
      <c r="D439" s="279"/>
      <c r="E439" s="280"/>
      <c r="F439" s="280"/>
      <c r="G439" s="279"/>
      <c r="H439" s="281"/>
      <c r="I439" s="279"/>
      <c r="J439" s="279"/>
      <c r="K439" s="279"/>
      <c r="L439" s="279"/>
      <c r="M439" s="279"/>
      <c r="N439" s="279"/>
      <c r="O439" s="279"/>
      <c r="P439" s="279"/>
    </row>
    <row r="440" spans="1:16" x14ac:dyDescent="0.25">
      <c r="A440" s="279"/>
      <c r="B440" s="279"/>
      <c r="C440" s="279"/>
      <c r="D440" s="279"/>
      <c r="E440" s="280"/>
      <c r="F440" s="280"/>
      <c r="G440" s="279"/>
      <c r="H440" s="281"/>
      <c r="I440" s="279"/>
      <c r="J440" s="279"/>
      <c r="K440" s="279"/>
      <c r="L440" s="279"/>
      <c r="M440" s="279"/>
      <c r="N440" s="279"/>
      <c r="O440" s="279"/>
      <c r="P440" s="279"/>
    </row>
    <row r="441" spans="1:16" x14ac:dyDescent="0.25">
      <c r="A441" s="279"/>
      <c r="B441" s="279"/>
      <c r="C441" s="279"/>
      <c r="D441" s="279"/>
      <c r="E441" s="280"/>
      <c r="F441" s="280"/>
      <c r="G441" s="279"/>
      <c r="H441" s="281"/>
      <c r="I441" s="279"/>
      <c r="J441" s="279"/>
      <c r="K441" s="279"/>
      <c r="L441" s="279"/>
      <c r="M441" s="279"/>
      <c r="N441" s="279"/>
      <c r="O441" s="279"/>
      <c r="P441" s="279"/>
    </row>
    <row r="442" spans="1:16" x14ac:dyDescent="0.25">
      <c r="A442" s="279"/>
      <c r="B442" s="279"/>
      <c r="C442" s="279"/>
      <c r="D442" s="279"/>
      <c r="E442" s="280"/>
      <c r="F442" s="280"/>
      <c r="G442" s="279"/>
      <c r="H442" s="281"/>
      <c r="I442" s="279"/>
      <c r="J442" s="279"/>
      <c r="K442" s="279"/>
      <c r="L442" s="279"/>
      <c r="M442" s="279"/>
      <c r="N442" s="279"/>
      <c r="O442" s="279"/>
      <c r="P442" s="279"/>
    </row>
    <row r="443" spans="1:16" s="278" customFormat="1" ht="12.75" x14ac:dyDescent="0.2">
      <c r="A443" s="282"/>
      <c r="B443" s="282"/>
      <c r="C443" s="282"/>
      <c r="D443" s="283"/>
      <c r="E443" s="284"/>
      <c r="F443" s="283"/>
      <c r="G443" s="283"/>
      <c r="H443" s="283"/>
      <c r="I443" s="283"/>
      <c r="J443" s="283"/>
      <c r="K443" s="283"/>
      <c r="L443" s="283"/>
      <c r="M443" s="283"/>
      <c r="N443" s="283"/>
      <c r="O443" s="283"/>
      <c r="P443" s="283"/>
    </row>
    <row r="444" spans="1:16" s="300" customFormat="1" ht="15.75" x14ac:dyDescent="0.25">
      <c r="A444" s="302" t="s">
        <v>397</v>
      </c>
      <c r="B444" s="303"/>
      <c r="C444" s="303"/>
      <c r="D444" s="303"/>
      <c r="E444" s="304"/>
      <c r="F444" s="305"/>
    </row>
    <row r="445" spans="1:16" s="300" customFormat="1" ht="29.25" customHeight="1" x14ac:dyDescent="0.25">
      <c r="A445" s="306" t="s">
        <v>398</v>
      </c>
      <c r="B445" s="307"/>
      <c r="C445" s="308"/>
      <c r="D445" s="307"/>
      <c r="E445" s="309"/>
      <c r="F445" s="307"/>
    </row>
    <row r="446" spans="1:16" s="300" customFormat="1" ht="23.25" customHeight="1" x14ac:dyDescent="0.25">
      <c r="A446" s="310" t="s">
        <v>399</v>
      </c>
      <c r="B446" s="307"/>
      <c r="C446" s="308"/>
      <c r="D446" s="307"/>
      <c r="E446" s="309"/>
      <c r="F446" s="307"/>
    </row>
    <row r="447" spans="1:16" s="300" customFormat="1" ht="30" customHeight="1" x14ac:dyDescent="0.25">
      <c r="A447" s="310" t="s">
        <v>400</v>
      </c>
      <c r="B447" s="307"/>
      <c r="C447" s="308"/>
      <c r="D447" s="307"/>
      <c r="E447" s="309"/>
      <c r="F447" s="307"/>
    </row>
    <row r="448" spans="1:16" s="314" customFormat="1" ht="15.75" x14ac:dyDescent="0.25">
      <c r="A448" s="311"/>
      <c r="B448" s="311"/>
      <c r="C448" s="311"/>
      <c r="D448" s="311"/>
      <c r="E448" s="312"/>
      <c r="F448" s="312"/>
      <c r="G448" s="311"/>
      <c r="H448" s="313"/>
      <c r="I448" s="311"/>
      <c r="J448" s="311"/>
      <c r="K448" s="311"/>
      <c r="L448" s="311"/>
      <c r="M448" s="311"/>
      <c r="N448" s="311"/>
      <c r="O448" s="311"/>
      <c r="P448" s="311"/>
    </row>
    <row r="449" spans="1:16" x14ac:dyDescent="0.25">
      <c r="A449" s="290"/>
      <c r="B449" s="290"/>
      <c r="C449" s="290"/>
      <c r="D449" s="290"/>
      <c r="E449" s="291"/>
      <c r="F449" s="291"/>
      <c r="G449" s="290"/>
      <c r="H449" s="292"/>
      <c r="I449" s="290"/>
      <c r="J449" s="290"/>
      <c r="K449" s="290"/>
      <c r="L449" s="290"/>
      <c r="M449" s="290"/>
      <c r="N449" s="290"/>
      <c r="O449" s="290"/>
      <c r="P449" s="290"/>
    </row>
    <row r="450" spans="1:16" s="298" customFormat="1" ht="105" customHeight="1" x14ac:dyDescent="0.25">
      <c r="A450" s="294" t="s">
        <v>402</v>
      </c>
      <c r="B450" s="295"/>
      <c r="C450" s="296"/>
      <c r="D450" s="296"/>
      <c r="E450" s="296"/>
      <c r="F450" s="296"/>
      <c r="G450" s="296"/>
      <c r="H450" s="297"/>
      <c r="I450" s="297"/>
      <c r="J450" s="297"/>
      <c r="K450" s="297"/>
      <c r="L450" s="297"/>
      <c r="M450" s="297"/>
      <c r="N450" s="297"/>
      <c r="O450" s="297"/>
      <c r="P450" s="297"/>
    </row>
    <row r="451" spans="1:16" s="298" customFormat="1" ht="62.25" customHeight="1" x14ac:dyDescent="0.25">
      <c r="A451" s="293" t="s">
        <v>405</v>
      </c>
      <c r="B451" s="293"/>
      <c r="C451" s="293"/>
      <c r="D451" s="293"/>
      <c r="E451" s="293"/>
      <c r="F451" s="293"/>
      <c r="G451" s="293"/>
      <c r="H451" s="293"/>
      <c r="I451" s="293"/>
      <c r="J451" s="299"/>
      <c r="K451" s="299"/>
      <c r="L451" s="299"/>
      <c r="M451" s="299"/>
      <c r="N451" s="299"/>
      <c r="O451" s="299"/>
      <c r="P451" s="299"/>
    </row>
    <row r="452" spans="1:16" s="298" customFormat="1" ht="105" customHeight="1" x14ac:dyDescent="0.25">
      <c r="A452" s="301" t="s">
        <v>403</v>
      </c>
      <c r="B452" s="301"/>
      <c r="C452" s="301"/>
      <c r="D452" s="301"/>
      <c r="E452" s="301"/>
      <c r="F452" s="301"/>
      <c r="G452" s="301"/>
      <c r="H452" s="301"/>
      <c r="I452" s="301"/>
      <c r="J452" s="299"/>
      <c r="K452" s="299"/>
      <c r="L452" s="299"/>
      <c r="M452" s="299"/>
      <c r="N452" s="299"/>
      <c r="O452" s="299"/>
      <c r="P452" s="299"/>
    </row>
    <row r="453" spans="1:16" s="298" customFormat="1" ht="105" customHeight="1" x14ac:dyDescent="0.25">
      <c r="A453" s="301" t="s">
        <v>404</v>
      </c>
      <c r="B453" s="301"/>
      <c r="C453" s="301"/>
      <c r="D453" s="301"/>
      <c r="E453" s="301"/>
      <c r="F453" s="301"/>
      <c r="G453" s="301"/>
      <c r="H453" s="301"/>
      <c r="I453" s="301"/>
      <c r="J453" s="299"/>
      <c r="K453" s="299"/>
      <c r="L453" s="299"/>
      <c r="M453" s="299"/>
      <c r="N453" s="299"/>
      <c r="O453" s="299"/>
      <c r="P453" s="299"/>
    </row>
  </sheetData>
  <autoFilter ref="A17:L432" xr:uid="{00000000-0001-0000-0000-000000000000}">
    <filterColumn colId="7" showButton="0"/>
  </autoFilter>
  <mergeCells count="130">
    <mergeCell ref="A451:I451"/>
    <mergeCell ref="A452:I452"/>
    <mergeCell ref="A453:I453"/>
    <mergeCell ref="O436:O437"/>
    <mergeCell ref="P436:P437"/>
    <mergeCell ref="A1:P1"/>
    <mergeCell ref="A2:P2"/>
    <mergeCell ref="A3:P3"/>
    <mergeCell ref="A16:P16"/>
    <mergeCell ref="A15:P15"/>
    <mergeCell ref="A427:P427"/>
    <mergeCell ref="B261:B272"/>
    <mergeCell ref="B221:B239"/>
    <mergeCell ref="B334:B372"/>
    <mergeCell ref="B249:B260"/>
    <mergeCell ref="B18:B93"/>
    <mergeCell ref="B94:B157"/>
    <mergeCell ref="B158:B187"/>
    <mergeCell ref="B188:B220"/>
    <mergeCell ref="C18:C27"/>
    <mergeCell ref="D18:D27"/>
    <mergeCell ref="C199:C209"/>
    <mergeCell ref="D199:D209"/>
    <mergeCell ref="C39:C49"/>
    <mergeCell ref="D28:D38"/>
    <mergeCell ref="C28:C38"/>
    <mergeCell ref="C94:C109"/>
    <mergeCell ref="H17:I17"/>
    <mergeCell ref="C210:C220"/>
    <mergeCell ref="D210:D220"/>
    <mergeCell ref="B301:B312"/>
    <mergeCell ref="B273:B284"/>
    <mergeCell ref="C273:C284"/>
    <mergeCell ref="D273:D284"/>
    <mergeCell ref="C173:C187"/>
    <mergeCell ref="D173:D187"/>
    <mergeCell ref="C249:C251"/>
    <mergeCell ref="D249:D251"/>
    <mergeCell ref="D228:D233"/>
    <mergeCell ref="C240:C248"/>
    <mergeCell ref="D240:D248"/>
    <mergeCell ref="B240:B248"/>
    <mergeCell ref="B285:B300"/>
    <mergeCell ref="C252:C254"/>
    <mergeCell ref="D252:D254"/>
    <mergeCell ref="D94:D109"/>
    <mergeCell ref="C50:C60"/>
    <mergeCell ref="D50:D60"/>
    <mergeCell ref="C72:C82"/>
    <mergeCell ref="D72:D82"/>
    <mergeCell ref="D255:D257"/>
    <mergeCell ref="M435:N435"/>
    <mergeCell ref="A435:L437"/>
    <mergeCell ref="M436:N437"/>
    <mergeCell ref="D158:D172"/>
    <mergeCell ref="C221:C227"/>
    <mergeCell ref="D221:D227"/>
    <mergeCell ref="C228:C233"/>
    <mergeCell ref="C142:C157"/>
    <mergeCell ref="D39:D49"/>
    <mergeCell ref="D142:D157"/>
    <mergeCell ref="C234:C239"/>
    <mergeCell ref="D234:D239"/>
    <mergeCell ref="C61:C71"/>
    <mergeCell ref="D61:D71"/>
    <mergeCell ref="C83:C93"/>
    <mergeCell ref="D83:D93"/>
    <mergeCell ref="C110:C125"/>
    <mergeCell ref="D110:D125"/>
    <mergeCell ref="C126:C141"/>
    <mergeCell ref="D126:D141"/>
    <mergeCell ref="D188:D198"/>
    <mergeCell ref="C158:C172"/>
    <mergeCell ref="C188:C198"/>
    <mergeCell ref="A18:A93"/>
    <mergeCell ref="A94:A157"/>
    <mergeCell ref="A158:A187"/>
    <mergeCell ref="A188:A220"/>
    <mergeCell ref="A221:A239"/>
    <mergeCell ref="A240:A248"/>
    <mergeCell ref="A249:A260"/>
    <mergeCell ref="A261:A272"/>
    <mergeCell ref="A273:A284"/>
    <mergeCell ref="C255:C257"/>
    <mergeCell ref="C265:C268"/>
    <mergeCell ref="A401:A412"/>
    <mergeCell ref="C261:C264"/>
    <mergeCell ref="D261:D264"/>
    <mergeCell ref="C258:C260"/>
    <mergeCell ref="D258:D260"/>
    <mergeCell ref="A285:A300"/>
    <mergeCell ref="C373:C386"/>
    <mergeCell ref="D373:D386"/>
    <mergeCell ref="D301:D312"/>
    <mergeCell ref="A321:A333"/>
    <mergeCell ref="A334:A372"/>
    <mergeCell ref="A373:A386"/>
    <mergeCell ref="D265:D268"/>
    <mergeCell ref="C301:C312"/>
    <mergeCell ref="B313:B320"/>
    <mergeCell ref="D313:D320"/>
    <mergeCell ref="C313:C320"/>
    <mergeCell ref="A301:A312"/>
    <mergeCell ref="A313:A320"/>
    <mergeCell ref="C285:C300"/>
    <mergeCell ref="D285:D300"/>
    <mergeCell ref="A432:L432"/>
    <mergeCell ref="B413:B419"/>
    <mergeCell ref="C413:C419"/>
    <mergeCell ref="D413:D419"/>
    <mergeCell ref="A413:A419"/>
    <mergeCell ref="C269:C272"/>
    <mergeCell ref="D269:D272"/>
    <mergeCell ref="B321:B333"/>
    <mergeCell ref="C321:C333"/>
    <mergeCell ref="D321:D333"/>
    <mergeCell ref="C387:C400"/>
    <mergeCell ref="D387:D400"/>
    <mergeCell ref="B401:B412"/>
    <mergeCell ref="C401:C412"/>
    <mergeCell ref="D401:D412"/>
    <mergeCell ref="C334:C346"/>
    <mergeCell ref="D334:D346"/>
    <mergeCell ref="B387:B400"/>
    <mergeCell ref="C347:C359"/>
    <mergeCell ref="D347:D359"/>
    <mergeCell ref="C360:C372"/>
    <mergeCell ref="D360:D372"/>
    <mergeCell ref="B373:B386"/>
    <mergeCell ref="A387:A400"/>
  </mergeCells>
  <pageMargins left="0.70866141732283472" right="0.70866141732283472" top="0.74803149606299213" bottom="0.74803149606299213" header="0.31496062992125984" footer="0.31496062992125984"/>
  <pageSetup scale="10" fitToHeight="3"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C45"/>
  <sheetViews>
    <sheetView workbookViewId="0"/>
  </sheetViews>
  <sheetFormatPr baseColWidth="10" defaultColWidth="9.140625" defaultRowHeight="15" x14ac:dyDescent="0.25"/>
  <cols>
    <col min="1" max="1" width="7.42578125" style="12" bestFit="1" customWidth="1"/>
    <col min="2" max="2" width="71.7109375" style="12" bestFit="1" customWidth="1"/>
    <col min="3" max="3" width="82.42578125" style="12" customWidth="1"/>
    <col min="4" max="16384" width="9.140625" style="12"/>
  </cols>
  <sheetData>
    <row r="2" spans="1:3" x14ac:dyDescent="0.25">
      <c r="A2" s="11" t="s">
        <v>152</v>
      </c>
      <c r="B2" s="11" t="s">
        <v>153</v>
      </c>
      <c r="C2" s="11" t="s">
        <v>154</v>
      </c>
    </row>
    <row r="3" spans="1:3" x14ac:dyDescent="0.25">
      <c r="A3" s="11" t="s">
        <v>25</v>
      </c>
      <c r="B3" s="36" t="s">
        <v>155</v>
      </c>
      <c r="C3" s="11"/>
    </row>
    <row r="4" spans="1:3" ht="30" x14ac:dyDescent="0.25">
      <c r="A4" s="11" t="s">
        <v>26</v>
      </c>
      <c r="B4" s="36" t="s">
        <v>156</v>
      </c>
      <c r="C4" s="34" t="s">
        <v>157</v>
      </c>
    </row>
    <row r="5" spans="1:3" ht="15" customHeight="1" x14ac:dyDescent="0.25">
      <c r="A5" s="13" t="s">
        <v>27</v>
      </c>
      <c r="B5" s="36" t="s">
        <v>156</v>
      </c>
      <c r="C5" s="34" t="s">
        <v>158</v>
      </c>
    </row>
    <row r="6" spans="1:3" ht="30" x14ac:dyDescent="0.25">
      <c r="A6" s="13" t="s">
        <v>28</v>
      </c>
      <c r="B6" s="36" t="s">
        <v>159</v>
      </c>
      <c r="C6" s="34" t="s">
        <v>160</v>
      </c>
    </row>
    <row r="7" spans="1:3" ht="15" customHeight="1" x14ac:dyDescent="0.25">
      <c r="A7" s="13" t="s">
        <v>29</v>
      </c>
      <c r="B7" s="36" t="s">
        <v>159</v>
      </c>
      <c r="C7" s="34" t="s">
        <v>161</v>
      </c>
    </row>
    <row r="8" spans="1:3" ht="30" x14ac:dyDescent="0.25">
      <c r="A8" s="13" t="s">
        <v>30</v>
      </c>
      <c r="B8" s="36" t="s">
        <v>162</v>
      </c>
      <c r="C8" s="34" t="s">
        <v>163</v>
      </c>
    </row>
    <row r="9" spans="1:3" x14ac:dyDescent="0.25">
      <c r="A9" s="11" t="s">
        <v>31</v>
      </c>
      <c r="B9" s="36" t="s">
        <v>164</v>
      </c>
      <c r="C9" s="39" t="s">
        <v>165</v>
      </c>
    </row>
    <row r="10" spans="1:3" ht="30" x14ac:dyDescent="0.25">
      <c r="A10" s="11" t="s">
        <v>32</v>
      </c>
      <c r="B10" s="36" t="s">
        <v>166</v>
      </c>
      <c r="C10" s="34" t="s">
        <v>167</v>
      </c>
    </row>
    <row r="11" spans="1:3" x14ac:dyDescent="0.25">
      <c r="A11" s="11" t="s">
        <v>52</v>
      </c>
      <c r="B11" s="36" t="s">
        <v>168</v>
      </c>
      <c r="C11" s="35"/>
    </row>
    <row r="12" spans="1:3" x14ac:dyDescent="0.25">
      <c r="A12" s="11" t="s">
        <v>53</v>
      </c>
      <c r="B12" s="37" t="s">
        <v>169</v>
      </c>
      <c r="C12" s="34" t="s">
        <v>170</v>
      </c>
    </row>
    <row r="13" spans="1:3" x14ac:dyDescent="0.25">
      <c r="A13" s="11" t="s">
        <v>33</v>
      </c>
      <c r="B13" s="36" t="s">
        <v>171</v>
      </c>
      <c r="C13" s="35"/>
    </row>
    <row r="14" spans="1:3" ht="45" x14ac:dyDescent="0.25">
      <c r="A14" s="11" t="s">
        <v>54</v>
      </c>
      <c r="B14" s="37" t="s">
        <v>172</v>
      </c>
      <c r="C14" s="34" t="s">
        <v>173</v>
      </c>
    </row>
    <row r="15" spans="1:3" ht="30" x14ac:dyDescent="0.25">
      <c r="A15" s="11" t="s">
        <v>55</v>
      </c>
      <c r="B15" s="36" t="s">
        <v>174</v>
      </c>
      <c r="C15" s="34" t="s">
        <v>175</v>
      </c>
    </row>
    <row r="16" spans="1:3" ht="45" x14ac:dyDescent="0.25">
      <c r="A16" s="11" t="s">
        <v>56</v>
      </c>
      <c r="B16" s="36" t="s">
        <v>176</v>
      </c>
      <c r="C16" s="34" t="s">
        <v>177</v>
      </c>
    </row>
    <row r="17" spans="1:3" x14ac:dyDescent="0.25">
      <c r="A17" s="11" t="s">
        <v>57</v>
      </c>
      <c r="B17" s="36" t="s">
        <v>178</v>
      </c>
      <c r="C17" s="34" t="s">
        <v>179</v>
      </c>
    </row>
    <row r="18" spans="1:3" ht="30" x14ac:dyDescent="0.25">
      <c r="A18" s="11" t="s">
        <v>37</v>
      </c>
      <c r="B18" s="36" t="s">
        <v>180</v>
      </c>
      <c r="C18" s="34" t="s">
        <v>181</v>
      </c>
    </row>
    <row r="19" spans="1:3" ht="30" x14ac:dyDescent="0.25">
      <c r="A19" s="11" t="s">
        <v>58</v>
      </c>
      <c r="B19" s="36" t="s">
        <v>180</v>
      </c>
      <c r="C19" s="34" t="s">
        <v>182</v>
      </c>
    </row>
    <row r="20" spans="1:3" ht="30" x14ac:dyDescent="0.25">
      <c r="A20" s="11" t="s">
        <v>59</v>
      </c>
      <c r="B20" s="36" t="s">
        <v>180</v>
      </c>
      <c r="C20" s="34" t="s">
        <v>183</v>
      </c>
    </row>
    <row r="21" spans="1:3" x14ac:dyDescent="0.25">
      <c r="A21" s="11" t="s">
        <v>184</v>
      </c>
      <c r="B21" s="36" t="s">
        <v>185</v>
      </c>
      <c r="C21" s="35"/>
    </row>
    <row r="22" spans="1:3" ht="45" x14ac:dyDescent="0.25">
      <c r="A22" s="11" t="s">
        <v>34</v>
      </c>
      <c r="B22" s="37" t="s">
        <v>186</v>
      </c>
      <c r="C22" s="34" t="s">
        <v>187</v>
      </c>
    </row>
    <row r="23" spans="1:3" x14ac:dyDescent="0.25">
      <c r="A23" s="11" t="s">
        <v>60</v>
      </c>
      <c r="B23" s="37" t="s">
        <v>188</v>
      </c>
      <c r="C23" s="35"/>
    </row>
    <row r="24" spans="1:3" x14ac:dyDescent="0.25">
      <c r="A24" s="13" t="s">
        <v>82</v>
      </c>
      <c r="B24" s="38" t="s">
        <v>189</v>
      </c>
      <c r="C24" s="35"/>
    </row>
    <row r="25" spans="1:3" x14ac:dyDescent="0.25">
      <c r="A25" s="13" t="s">
        <v>83</v>
      </c>
      <c r="B25" s="36" t="s">
        <v>190</v>
      </c>
      <c r="C25" s="35"/>
    </row>
    <row r="26" spans="1:3" x14ac:dyDescent="0.25">
      <c r="A26" s="13" t="s">
        <v>191</v>
      </c>
    </row>
    <row r="27" spans="1:3" x14ac:dyDescent="0.25">
      <c r="A27" s="13" t="s">
        <v>192</v>
      </c>
      <c r="B27" s="36"/>
      <c r="C27" s="35"/>
    </row>
    <row r="28" spans="1:3" x14ac:dyDescent="0.25">
      <c r="A28" s="11" t="s">
        <v>193</v>
      </c>
      <c r="B28" s="36"/>
      <c r="C28" s="11"/>
    </row>
    <row r="29" spans="1:3" x14ac:dyDescent="0.25">
      <c r="A29" s="13" t="s">
        <v>194</v>
      </c>
      <c r="B29" s="36"/>
      <c r="C29" s="11"/>
    </row>
    <row r="30" spans="1:3" x14ac:dyDescent="0.25">
      <c r="A30" s="13" t="s">
        <v>195</v>
      </c>
      <c r="B30" s="36"/>
      <c r="C30" s="11"/>
    </row>
    <row r="31" spans="1:3" x14ac:dyDescent="0.25">
      <c r="A31" s="13" t="s">
        <v>196</v>
      </c>
      <c r="B31" s="11"/>
      <c r="C31" s="11"/>
    </row>
    <row r="32" spans="1:3" x14ac:dyDescent="0.25">
      <c r="A32" s="13" t="s">
        <v>197</v>
      </c>
      <c r="B32" s="11"/>
      <c r="C32" s="11"/>
    </row>
    <row r="33" spans="1:3" x14ac:dyDescent="0.25">
      <c r="A33" s="11" t="s">
        <v>198</v>
      </c>
      <c r="B33" s="11"/>
      <c r="C33" s="11"/>
    </row>
    <row r="34" spans="1:3" x14ac:dyDescent="0.25">
      <c r="A34" s="11" t="s">
        <v>199</v>
      </c>
      <c r="B34" s="11"/>
      <c r="C34" s="11"/>
    </row>
    <row r="35" spans="1:3" x14ac:dyDescent="0.25">
      <c r="A35" s="11" t="s">
        <v>200</v>
      </c>
      <c r="B35" s="11"/>
      <c r="C35" s="11"/>
    </row>
    <row r="36" spans="1:3" x14ac:dyDescent="0.25">
      <c r="A36" s="11" t="s">
        <v>201</v>
      </c>
      <c r="B36" s="11"/>
      <c r="C36" s="11"/>
    </row>
    <row r="37" spans="1:3" x14ac:dyDescent="0.25">
      <c r="A37" s="11" t="s">
        <v>202</v>
      </c>
      <c r="B37" s="11"/>
      <c r="C37" s="11"/>
    </row>
    <row r="38" spans="1:3" x14ac:dyDescent="0.25">
      <c r="A38" s="11" t="s">
        <v>203</v>
      </c>
      <c r="B38" s="11"/>
      <c r="C38" s="11"/>
    </row>
    <row r="39" spans="1:3" x14ac:dyDescent="0.25">
      <c r="A39" s="11" t="s">
        <v>204</v>
      </c>
      <c r="B39" s="11"/>
      <c r="C39" s="11"/>
    </row>
    <row r="40" spans="1:3" x14ac:dyDescent="0.25">
      <c r="A40" s="11" t="s">
        <v>205</v>
      </c>
      <c r="B40" s="11"/>
      <c r="C40" s="11"/>
    </row>
    <row r="41" spans="1:3" x14ac:dyDescent="0.25">
      <c r="A41" s="11"/>
      <c r="B41" s="11"/>
      <c r="C41" s="11"/>
    </row>
    <row r="42" spans="1:3" x14ac:dyDescent="0.25">
      <c r="A42" s="11"/>
      <c r="B42" s="11"/>
      <c r="C42" s="11"/>
    </row>
    <row r="43" spans="1:3" x14ac:dyDescent="0.25">
      <c r="A43" s="11"/>
      <c r="B43" s="14"/>
      <c r="C43" s="11"/>
    </row>
    <row r="44" spans="1:3" x14ac:dyDescent="0.25">
      <c r="A44" s="11"/>
      <c r="B44" s="14"/>
      <c r="C44" s="11"/>
    </row>
    <row r="45" spans="1:3" x14ac:dyDescent="0.25">
      <c r="A45" s="11"/>
      <c r="B45" s="14"/>
      <c r="C45" s="11"/>
    </row>
  </sheetData>
  <autoFilter ref="A2:C40" xr:uid="{00000000-0009-0000-0000-000001000000}"/>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2:F267"/>
  <sheetViews>
    <sheetView workbookViewId="0"/>
  </sheetViews>
  <sheetFormatPr baseColWidth="10" defaultColWidth="11.42578125" defaultRowHeight="15" x14ac:dyDescent="0.25"/>
  <cols>
    <col min="3" max="3" width="14.42578125" bestFit="1" customWidth="1"/>
    <col min="5" max="5" width="38" customWidth="1"/>
    <col min="6" max="6" width="34" hidden="1" customWidth="1"/>
  </cols>
  <sheetData>
    <row r="2" spans="2:6" x14ac:dyDescent="0.25">
      <c r="B2" s="8" t="s">
        <v>206</v>
      </c>
      <c r="C2" s="8" t="s">
        <v>207</v>
      </c>
      <c r="D2" s="8" t="s">
        <v>208</v>
      </c>
      <c r="E2" s="8" t="s">
        <v>209</v>
      </c>
      <c r="F2" s="8" t="s">
        <v>210</v>
      </c>
    </row>
    <row r="3" spans="2:6" s="3" customFormat="1" ht="62.25" x14ac:dyDescent="0.25">
      <c r="B3" s="274" t="s">
        <v>211</v>
      </c>
      <c r="C3" s="15" t="s">
        <v>212</v>
      </c>
      <c r="D3" s="16" t="s">
        <v>213</v>
      </c>
      <c r="E3" s="15" t="s">
        <v>214</v>
      </c>
      <c r="F3" s="5"/>
    </row>
    <row r="4" spans="2:6" s="3" customFormat="1" x14ac:dyDescent="0.25">
      <c r="B4" s="275"/>
      <c r="C4" s="5"/>
      <c r="D4" s="5"/>
      <c r="E4" s="5"/>
      <c r="F4" s="5"/>
    </row>
    <row r="5" spans="2:6" s="3" customFormat="1" x14ac:dyDescent="0.25">
      <c r="B5" s="275"/>
      <c r="C5" s="15" t="s">
        <v>215</v>
      </c>
      <c r="D5" s="16" t="s">
        <v>216</v>
      </c>
      <c r="E5" s="16" t="s">
        <v>217</v>
      </c>
      <c r="F5" s="5"/>
    </row>
    <row r="6" spans="2:6" s="3" customFormat="1" ht="18.75" x14ac:dyDescent="0.25">
      <c r="B6" s="275"/>
      <c r="C6" s="17"/>
      <c r="D6" s="17"/>
      <c r="E6" s="17"/>
      <c r="F6" s="5"/>
    </row>
    <row r="7" spans="2:6" s="3" customFormat="1" x14ac:dyDescent="0.25">
      <c r="B7" s="275"/>
      <c r="C7" s="16" t="s">
        <v>215</v>
      </c>
      <c r="D7" s="16" t="s">
        <v>218</v>
      </c>
      <c r="E7" s="16" t="s">
        <v>219</v>
      </c>
      <c r="F7" s="5"/>
    </row>
    <row r="8" spans="2:6" s="3" customFormat="1" x14ac:dyDescent="0.25">
      <c r="B8" s="275"/>
      <c r="C8" s="5"/>
      <c r="D8" s="5"/>
      <c r="E8" s="5"/>
      <c r="F8" s="5"/>
    </row>
    <row r="9" spans="2:6" s="3" customFormat="1" x14ac:dyDescent="0.25">
      <c r="B9" s="275"/>
      <c r="C9" s="16" t="s">
        <v>215</v>
      </c>
      <c r="D9" s="16" t="s">
        <v>220</v>
      </c>
      <c r="E9" s="16" t="s">
        <v>219</v>
      </c>
      <c r="F9" s="5"/>
    </row>
    <row r="10" spans="2:6" s="3" customFormat="1" x14ac:dyDescent="0.25">
      <c r="B10" s="275"/>
      <c r="C10" s="5"/>
      <c r="D10" s="5"/>
      <c r="E10" s="5"/>
      <c r="F10" s="5"/>
    </row>
    <row r="11" spans="2:6" s="3" customFormat="1" x14ac:dyDescent="0.25">
      <c r="B11" s="275"/>
      <c r="C11" s="16" t="s">
        <v>215</v>
      </c>
      <c r="D11" s="16" t="s">
        <v>221</v>
      </c>
      <c r="E11" s="16" t="s">
        <v>219</v>
      </c>
      <c r="F11" s="5"/>
    </row>
    <row r="12" spans="2:6" s="3" customFormat="1" x14ac:dyDescent="0.25">
      <c r="B12" s="275"/>
      <c r="C12" s="5"/>
      <c r="D12" s="5"/>
      <c r="E12" s="5"/>
      <c r="F12" s="5"/>
    </row>
    <row r="13" spans="2:6" s="3" customFormat="1" x14ac:dyDescent="0.25">
      <c r="B13" s="275"/>
      <c r="C13" s="15" t="s">
        <v>222</v>
      </c>
      <c r="D13" s="16" t="s">
        <v>223</v>
      </c>
      <c r="E13" s="16" t="s">
        <v>224</v>
      </c>
      <c r="F13" s="5"/>
    </row>
    <row r="14" spans="2:6" s="3" customFormat="1" x14ac:dyDescent="0.25">
      <c r="B14" s="275"/>
      <c r="C14" s="5"/>
      <c r="D14" s="5"/>
      <c r="E14" s="5"/>
      <c r="F14" s="5"/>
    </row>
    <row r="15" spans="2:6" s="3" customFormat="1" x14ac:dyDescent="0.25">
      <c r="B15" s="275"/>
      <c r="C15" s="15" t="s">
        <v>225</v>
      </c>
      <c r="D15" s="16" t="s">
        <v>226</v>
      </c>
      <c r="E15" s="16" t="s">
        <v>224</v>
      </c>
      <c r="F15" s="5"/>
    </row>
    <row r="16" spans="2:6" s="3" customFormat="1" x14ac:dyDescent="0.25">
      <c r="B16" s="275"/>
      <c r="C16" s="5"/>
      <c r="D16" s="5"/>
      <c r="E16" s="5"/>
      <c r="F16" s="5"/>
    </row>
    <row r="17" spans="2:6" s="3" customFormat="1" ht="30" x14ac:dyDescent="0.25">
      <c r="B17" s="275"/>
      <c r="C17" s="15" t="s">
        <v>227</v>
      </c>
      <c r="D17" s="16" t="s">
        <v>228</v>
      </c>
      <c r="E17" s="15" t="s">
        <v>81</v>
      </c>
      <c r="F17" s="5"/>
    </row>
    <row r="18" spans="2:6" s="3" customFormat="1" x14ac:dyDescent="0.25">
      <c r="B18" s="275"/>
      <c r="C18" s="18"/>
      <c r="D18" s="18"/>
      <c r="E18" s="18"/>
      <c r="F18" s="5"/>
    </row>
    <row r="19" spans="2:6" s="3" customFormat="1" x14ac:dyDescent="0.25">
      <c r="B19" s="275"/>
      <c r="C19" s="15" t="s">
        <v>229</v>
      </c>
      <c r="D19" s="16" t="s">
        <v>230</v>
      </c>
      <c r="E19" s="15" t="s">
        <v>90</v>
      </c>
      <c r="F19" s="5"/>
    </row>
    <row r="20" spans="2:6" s="3" customFormat="1" x14ac:dyDescent="0.25">
      <c r="B20" s="275"/>
      <c r="C20" s="18"/>
      <c r="D20" s="18"/>
      <c r="E20" s="18"/>
      <c r="F20" s="5"/>
    </row>
    <row r="21" spans="2:6" s="3" customFormat="1" ht="45" x14ac:dyDescent="0.25">
      <c r="B21" s="275"/>
      <c r="C21" s="15" t="s">
        <v>231</v>
      </c>
      <c r="D21" s="16" t="s">
        <v>91</v>
      </c>
      <c r="E21" s="15" t="s">
        <v>232</v>
      </c>
      <c r="F21" s="5"/>
    </row>
    <row r="22" spans="2:6" s="3" customFormat="1" x14ac:dyDescent="0.25">
      <c r="B22" s="275"/>
      <c r="C22" s="5"/>
      <c r="D22" s="5"/>
      <c r="E22" s="5"/>
      <c r="F22" s="5"/>
    </row>
    <row r="23" spans="2:6" s="3" customFormat="1" x14ac:dyDescent="0.25">
      <c r="B23" s="275"/>
      <c r="C23" s="15" t="s">
        <v>233</v>
      </c>
      <c r="D23" s="16" t="s">
        <v>100</v>
      </c>
      <c r="E23" s="15" t="s">
        <v>104</v>
      </c>
      <c r="F23" s="5"/>
    </row>
    <row r="24" spans="2:6" s="3" customFormat="1" x14ac:dyDescent="0.25">
      <c r="B24" s="276"/>
      <c r="C24" s="5"/>
      <c r="D24" s="5"/>
      <c r="E24" s="5"/>
      <c r="F24" s="5"/>
    </row>
    <row r="25" spans="2:6" s="3" customFormat="1" ht="62.25" x14ac:dyDescent="0.25">
      <c r="B25" s="274" t="s">
        <v>234</v>
      </c>
      <c r="C25" s="15" t="s">
        <v>235</v>
      </c>
      <c r="D25" s="16" t="s">
        <v>236</v>
      </c>
      <c r="E25" s="15" t="s">
        <v>237</v>
      </c>
      <c r="F25" s="5"/>
    </row>
    <row r="26" spans="2:6" s="3" customFormat="1" x14ac:dyDescent="0.25">
      <c r="B26" s="275"/>
      <c r="C26" s="5"/>
      <c r="D26" s="5"/>
      <c r="E26" s="5"/>
      <c r="F26" s="5"/>
    </row>
    <row r="27" spans="2:6" s="3" customFormat="1" x14ac:dyDescent="0.25">
      <c r="B27" s="275"/>
      <c r="C27" s="15" t="s">
        <v>215</v>
      </c>
      <c r="D27" s="16" t="s">
        <v>238</v>
      </c>
      <c r="E27" s="16" t="s">
        <v>219</v>
      </c>
      <c r="F27" s="5"/>
    </row>
    <row r="28" spans="2:6" s="3" customFormat="1" ht="18.75" x14ac:dyDescent="0.25">
      <c r="B28" s="275"/>
      <c r="C28" s="17"/>
      <c r="D28" s="17"/>
      <c r="E28" s="17"/>
      <c r="F28" s="5"/>
    </row>
    <row r="29" spans="2:6" s="3" customFormat="1" x14ac:dyDescent="0.25">
      <c r="B29" s="275"/>
      <c r="C29" s="15" t="s">
        <v>215</v>
      </c>
      <c r="D29" s="16" t="s">
        <v>239</v>
      </c>
      <c r="E29" s="16" t="s">
        <v>217</v>
      </c>
      <c r="F29" s="5"/>
    </row>
    <row r="30" spans="2:6" s="3" customFormat="1" x14ac:dyDescent="0.25">
      <c r="B30" s="275"/>
      <c r="C30" s="5"/>
      <c r="D30" s="5"/>
      <c r="E30" s="5"/>
      <c r="F30" s="5"/>
    </row>
    <row r="31" spans="2:6" s="3" customFormat="1" x14ac:dyDescent="0.25">
      <c r="B31" s="275"/>
      <c r="C31" s="15" t="s">
        <v>215</v>
      </c>
      <c r="D31" s="16" t="s">
        <v>240</v>
      </c>
      <c r="E31" s="16" t="s">
        <v>217</v>
      </c>
      <c r="F31" s="5"/>
    </row>
    <row r="32" spans="2:6" s="3" customFormat="1" x14ac:dyDescent="0.25">
      <c r="B32" s="275"/>
      <c r="C32" s="5"/>
      <c r="D32" s="5"/>
      <c r="E32" s="5"/>
      <c r="F32" s="5"/>
    </row>
    <row r="33" spans="2:6" s="3" customFormat="1" x14ac:dyDescent="0.25">
      <c r="B33" s="275"/>
      <c r="C33" s="15" t="s">
        <v>222</v>
      </c>
      <c r="D33" s="16" t="s">
        <v>241</v>
      </c>
      <c r="E33" s="16" t="s">
        <v>242</v>
      </c>
      <c r="F33" s="5"/>
    </row>
    <row r="34" spans="2:6" s="3" customFormat="1" x14ac:dyDescent="0.25">
      <c r="B34" s="275"/>
      <c r="C34" s="5"/>
      <c r="D34" s="5"/>
      <c r="E34" s="5"/>
      <c r="F34" s="5"/>
    </row>
    <row r="35" spans="2:6" s="3" customFormat="1" x14ac:dyDescent="0.25">
      <c r="B35" s="275"/>
      <c r="C35" s="15" t="s">
        <v>225</v>
      </c>
      <c r="D35" s="16" t="s">
        <v>243</v>
      </c>
      <c r="E35" s="16" t="s">
        <v>224</v>
      </c>
      <c r="F35" s="5"/>
    </row>
    <row r="36" spans="2:6" s="3" customFormat="1" x14ac:dyDescent="0.25">
      <c r="B36" s="275"/>
      <c r="C36" s="5"/>
      <c r="D36" s="5"/>
      <c r="E36" s="5"/>
      <c r="F36" s="5"/>
    </row>
    <row r="37" spans="2:6" s="3" customFormat="1" ht="30" x14ac:dyDescent="0.25">
      <c r="B37" s="275"/>
      <c r="C37" s="15" t="s">
        <v>227</v>
      </c>
      <c r="D37" s="16" t="s">
        <v>244</v>
      </c>
      <c r="E37" s="15" t="s">
        <v>81</v>
      </c>
      <c r="F37" s="5"/>
    </row>
    <row r="38" spans="2:6" s="3" customFormat="1" x14ac:dyDescent="0.25">
      <c r="B38" s="275"/>
      <c r="C38" s="18"/>
      <c r="D38" s="18"/>
      <c r="E38" s="18"/>
      <c r="F38" s="5"/>
    </row>
    <row r="39" spans="2:6" s="3" customFormat="1" x14ac:dyDescent="0.25">
      <c r="B39" s="275"/>
      <c r="C39" s="15" t="s">
        <v>229</v>
      </c>
      <c r="D39" s="16" t="s">
        <v>245</v>
      </c>
      <c r="E39" s="15" t="s">
        <v>90</v>
      </c>
      <c r="F39" s="5"/>
    </row>
    <row r="40" spans="2:6" s="3" customFormat="1" x14ac:dyDescent="0.25">
      <c r="B40" s="275"/>
      <c r="C40" s="18"/>
      <c r="D40" s="18"/>
      <c r="E40" s="18"/>
      <c r="F40" s="5"/>
    </row>
    <row r="41" spans="2:6" s="3" customFormat="1" ht="45" x14ac:dyDescent="0.25">
      <c r="B41" s="275"/>
      <c r="C41" s="27" t="s">
        <v>231</v>
      </c>
      <c r="D41" s="28" t="s">
        <v>91</v>
      </c>
      <c r="E41" s="19" t="s">
        <v>246</v>
      </c>
      <c r="F41" s="5"/>
    </row>
    <row r="42" spans="2:6" s="3" customFormat="1" x14ac:dyDescent="0.25">
      <c r="B42" s="275"/>
      <c r="C42" s="5"/>
      <c r="D42" s="5"/>
      <c r="E42" s="5"/>
      <c r="F42" s="5"/>
    </row>
    <row r="43" spans="2:6" s="3" customFormat="1" x14ac:dyDescent="0.25">
      <c r="B43" s="275"/>
      <c r="C43" s="15" t="s">
        <v>233</v>
      </c>
      <c r="D43" s="16" t="s">
        <v>100</v>
      </c>
      <c r="E43" s="15" t="s">
        <v>104</v>
      </c>
      <c r="F43" s="5"/>
    </row>
    <row r="44" spans="2:6" s="3" customFormat="1" x14ac:dyDescent="0.25">
      <c r="B44" s="276"/>
      <c r="C44" s="16"/>
      <c r="D44" s="16"/>
      <c r="E44" s="16"/>
      <c r="F44" s="5"/>
    </row>
    <row r="45" spans="2:6" s="3" customFormat="1" ht="60" x14ac:dyDescent="0.25">
      <c r="B45" s="274" t="s">
        <v>247</v>
      </c>
      <c r="C45" s="15" t="s">
        <v>235</v>
      </c>
      <c r="D45" s="16" t="s">
        <v>248</v>
      </c>
      <c r="E45" s="15" t="s">
        <v>249</v>
      </c>
      <c r="F45" s="5"/>
    </row>
    <row r="46" spans="2:6" s="3" customFormat="1" x14ac:dyDescent="0.25">
      <c r="B46" s="275"/>
      <c r="C46" s="5"/>
      <c r="D46" s="5"/>
      <c r="E46" s="5"/>
      <c r="F46" s="5"/>
    </row>
    <row r="47" spans="2:6" s="3" customFormat="1" x14ac:dyDescent="0.25">
      <c r="B47" s="275"/>
      <c r="C47" s="15" t="s">
        <v>215</v>
      </c>
      <c r="D47" s="16" t="s">
        <v>250</v>
      </c>
      <c r="E47" s="16" t="s">
        <v>219</v>
      </c>
      <c r="F47" s="5"/>
    </row>
    <row r="48" spans="2:6" s="3" customFormat="1" ht="18.75" x14ac:dyDescent="0.25">
      <c r="B48" s="275"/>
      <c r="C48" s="17"/>
      <c r="D48" s="17"/>
      <c r="E48" s="17"/>
      <c r="F48" s="5"/>
    </row>
    <row r="49" spans="2:6" s="3" customFormat="1" x14ac:dyDescent="0.25">
      <c r="B49" s="275"/>
      <c r="C49" s="15" t="s">
        <v>215</v>
      </c>
      <c r="D49" s="16" t="s">
        <v>251</v>
      </c>
      <c r="E49" s="16" t="s">
        <v>124</v>
      </c>
      <c r="F49" s="5"/>
    </row>
    <row r="50" spans="2:6" s="3" customFormat="1" x14ac:dyDescent="0.25">
      <c r="B50" s="275"/>
      <c r="C50" s="5"/>
      <c r="D50" s="5"/>
      <c r="E50" s="5"/>
      <c r="F50" s="5"/>
    </row>
    <row r="51" spans="2:6" s="3" customFormat="1" x14ac:dyDescent="0.25">
      <c r="B51" s="275"/>
      <c r="C51" s="15" t="s">
        <v>215</v>
      </c>
      <c r="D51" s="16" t="s">
        <v>252</v>
      </c>
      <c r="E51" s="16" t="s">
        <v>124</v>
      </c>
      <c r="F51" s="5"/>
    </row>
    <row r="52" spans="2:6" s="3" customFormat="1" x14ac:dyDescent="0.25">
      <c r="B52" s="275"/>
      <c r="C52" s="5"/>
      <c r="D52" s="5"/>
      <c r="E52" s="5"/>
      <c r="F52" s="5"/>
    </row>
    <row r="53" spans="2:6" s="3" customFormat="1" x14ac:dyDescent="0.25">
      <c r="B53" s="275"/>
      <c r="C53" s="15" t="s">
        <v>215</v>
      </c>
      <c r="D53" s="16" t="s">
        <v>253</v>
      </c>
      <c r="E53" s="16" t="s">
        <v>109</v>
      </c>
      <c r="F53" s="5"/>
    </row>
    <row r="54" spans="2:6" s="3" customFormat="1" x14ac:dyDescent="0.25">
      <c r="B54" s="275"/>
      <c r="C54" s="5"/>
      <c r="D54" s="5"/>
      <c r="E54" s="5"/>
      <c r="F54" s="5"/>
    </row>
    <row r="55" spans="2:6" s="3" customFormat="1" x14ac:dyDescent="0.25">
      <c r="B55" s="275"/>
      <c r="C55" s="15" t="s">
        <v>222</v>
      </c>
      <c r="D55" s="16" t="s">
        <v>254</v>
      </c>
      <c r="E55" s="16" t="s">
        <v>224</v>
      </c>
      <c r="F55" s="5"/>
    </row>
    <row r="56" spans="2:6" s="3" customFormat="1" x14ac:dyDescent="0.25">
      <c r="B56" s="275"/>
      <c r="C56" s="5"/>
      <c r="D56" s="5"/>
      <c r="E56" s="5"/>
      <c r="F56" s="5"/>
    </row>
    <row r="57" spans="2:6" s="3" customFormat="1" x14ac:dyDescent="0.25">
      <c r="B57" s="275"/>
      <c r="C57" s="15" t="s">
        <v>225</v>
      </c>
      <c r="D57" s="16" t="s">
        <v>255</v>
      </c>
      <c r="E57" s="16" t="s">
        <v>224</v>
      </c>
      <c r="F57" s="5"/>
    </row>
    <row r="58" spans="2:6" s="3" customFormat="1" x14ac:dyDescent="0.25">
      <c r="B58" s="275"/>
      <c r="C58" s="5"/>
      <c r="D58" s="5"/>
      <c r="E58" s="5"/>
      <c r="F58" s="5"/>
    </row>
    <row r="59" spans="2:6" s="3" customFormat="1" ht="30" x14ac:dyDescent="0.25">
      <c r="B59" s="275"/>
      <c r="C59" s="15" t="s">
        <v>227</v>
      </c>
      <c r="D59" s="16" t="s">
        <v>256</v>
      </c>
      <c r="E59" s="15" t="s">
        <v>85</v>
      </c>
      <c r="F59" s="5"/>
    </row>
    <row r="60" spans="2:6" s="3" customFormat="1" x14ac:dyDescent="0.25">
      <c r="B60" s="275"/>
      <c r="C60" s="18"/>
      <c r="D60" s="18"/>
      <c r="E60" s="18"/>
      <c r="F60" s="5"/>
    </row>
    <row r="61" spans="2:6" s="3" customFormat="1" x14ac:dyDescent="0.25">
      <c r="B61" s="275"/>
      <c r="C61" s="15" t="s">
        <v>229</v>
      </c>
      <c r="D61" s="16" t="s">
        <v>257</v>
      </c>
      <c r="E61" s="15" t="s">
        <v>90</v>
      </c>
      <c r="F61" s="5"/>
    </row>
    <row r="62" spans="2:6" s="3" customFormat="1" x14ac:dyDescent="0.25">
      <c r="B62" s="275"/>
      <c r="C62" s="18"/>
      <c r="D62" s="18"/>
      <c r="E62" s="18"/>
      <c r="F62" s="5"/>
    </row>
    <row r="63" spans="2:6" s="3" customFormat="1" ht="45" x14ac:dyDescent="0.25">
      <c r="B63" s="275"/>
      <c r="C63" s="27" t="s">
        <v>231</v>
      </c>
      <c r="D63" s="28" t="s">
        <v>91</v>
      </c>
      <c r="E63" s="19" t="s">
        <v>246</v>
      </c>
      <c r="F63" s="5"/>
    </row>
    <row r="64" spans="2:6" s="3" customFormat="1" x14ac:dyDescent="0.25">
      <c r="B64" s="275"/>
      <c r="C64" s="5"/>
      <c r="D64" s="5"/>
      <c r="E64" s="5"/>
      <c r="F64" s="5"/>
    </row>
    <row r="65" spans="2:6" s="3" customFormat="1" x14ac:dyDescent="0.25">
      <c r="B65" s="275"/>
      <c r="C65" s="15" t="s">
        <v>233</v>
      </c>
      <c r="D65" s="16" t="s">
        <v>100</v>
      </c>
      <c r="E65" s="15" t="s">
        <v>104</v>
      </c>
      <c r="F65" s="5"/>
    </row>
    <row r="66" spans="2:6" s="3" customFormat="1" x14ac:dyDescent="0.25">
      <c r="B66" s="276"/>
      <c r="C66" s="16"/>
      <c r="D66" s="16"/>
      <c r="E66" s="16"/>
      <c r="F66" s="5"/>
    </row>
    <row r="67" spans="2:6" s="3" customFormat="1" ht="60" x14ac:dyDescent="0.25">
      <c r="B67" s="273" t="s">
        <v>258</v>
      </c>
      <c r="C67" s="15" t="s">
        <v>235</v>
      </c>
      <c r="D67" s="16" t="s">
        <v>259</v>
      </c>
      <c r="E67" s="15" t="s">
        <v>260</v>
      </c>
      <c r="F67" s="5"/>
    </row>
    <row r="68" spans="2:6" s="3" customFormat="1" x14ac:dyDescent="0.25">
      <c r="B68" s="273"/>
      <c r="C68" s="5"/>
      <c r="D68" s="5"/>
      <c r="E68" s="5"/>
      <c r="F68" s="5"/>
    </row>
    <row r="69" spans="2:6" s="3" customFormat="1" x14ac:dyDescent="0.25">
      <c r="B69" s="273"/>
      <c r="C69" s="15" t="s">
        <v>215</v>
      </c>
      <c r="D69" s="16" t="s">
        <v>261</v>
      </c>
      <c r="E69" s="16" t="s">
        <v>262</v>
      </c>
      <c r="F69" s="5"/>
    </row>
    <row r="70" spans="2:6" s="3" customFormat="1" ht="18.75" x14ac:dyDescent="0.25">
      <c r="B70" s="273"/>
      <c r="C70" s="17"/>
      <c r="D70" s="17"/>
      <c r="E70" s="17"/>
      <c r="F70" s="5"/>
    </row>
    <row r="71" spans="2:6" s="3" customFormat="1" x14ac:dyDescent="0.25">
      <c r="B71" s="273"/>
      <c r="C71" s="15" t="s">
        <v>215</v>
      </c>
      <c r="D71" s="16" t="s">
        <v>263</v>
      </c>
      <c r="E71" s="16" t="s">
        <v>219</v>
      </c>
      <c r="F71" s="5"/>
    </row>
    <row r="72" spans="2:6" s="3" customFormat="1" x14ac:dyDescent="0.25">
      <c r="B72" s="273"/>
      <c r="C72" s="5"/>
      <c r="D72" s="5"/>
      <c r="E72" s="5"/>
      <c r="F72" s="5"/>
    </row>
    <row r="73" spans="2:6" s="3" customFormat="1" x14ac:dyDescent="0.25">
      <c r="B73" s="273"/>
      <c r="C73" s="15" t="s">
        <v>215</v>
      </c>
      <c r="D73" s="16" t="s">
        <v>264</v>
      </c>
      <c r="E73" s="16" t="s">
        <v>219</v>
      </c>
      <c r="F73" s="5"/>
    </row>
    <row r="74" spans="2:6" s="3" customFormat="1" x14ac:dyDescent="0.25">
      <c r="B74" s="273"/>
      <c r="C74" s="5"/>
      <c r="D74" s="5"/>
      <c r="E74" s="5"/>
      <c r="F74" s="5"/>
    </row>
    <row r="75" spans="2:6" s="3" customFormat="1" x14ac:dyDescent="0.25">
      <c r="B75" s="273"/>
      <c r="C75" s="15" t="s">
        <v>215</v>
      </c>
      <c r="D75" s="16" t="s">
        <v>265</v>
      </c>
      <c r="E75" s="16" t="s">
        <v>219</v>
      </c>
      <c r="F75" s="5"/>
    </row>
    <row r="76" spans="2:6" s="3" customFormat="1" x14ac:dyDescent="0.25">
      <c r="B76" s="273"/>
      <c r="C76" s="5"/>
      <c r="D76" s="5"/>
      <c r="E76" s="5"/>
      <c r="F76" s="5"/>
    </row>
    <row r="77" spans="2:6" s="3" customFormat="1" x14ac:dyDescent="0.25">
      <c r="B77" s="273"/>
      <c r="C77" s="15" t="s">
        <v>222</v>
      </c>
      <c r="D77" s="16" t="s">
        <v>266</v>
      </c>
      <c r="E77" s="16" t="s">
        <v>224</v>
      </c>
      <c r="F77" s="5"/>
    </row>
    <row r="78" spans="2:6" s="3" customFormat="1" x14ac:dyDescent="0.25">
      <c r="B78" s="273"/>
      <c r="C78" s="5"/>
      <c r="D78" s="5"/>
      <c r="E78" s="5"/>
      <c r="F78" s="5"/>
    </row>
    <row r="79" spans="2:6" s="3" customFormat="1" x14ac:dyDescent="0.25">
      <c r="B79" s="273"/>
      <c r="C79" s="15" t="s">
        <v>225</v>
      </c>
      <c r="D79" s="16" t="s">
        <v>267</v>
      </c>
      <c r="E79" s="16" t="s">
        <v>224</v>
      </c>
      <c r="F79" s="5"/>
    </row>
    <row r="80" spans="2:6" s="3" customFormat="1" x14ac:dyDescent="0.25">
      <c r="B80" s="273"/>
      <c r="C80" s="5"/>
      <c r="D80" s="5"/>
      <c r="E80" s="5"/>
      <c r="F80" s="5"/>
    </row>
    <row r="81" spans="2:6" s="3" customFormat="1" ht="30" x14ac:dyDescent="0.25">
      <c r="B81" s="273"/>
      <c r="C81" s="15" t="s">
        <v>227</v>
      </c>
      <c r="D81" s="16" t="s">
        <v>86</v>
      </c>
      <c r="E81" s="15" t="s">
        <v>87</v>
      </c>
      <c r="F81" s="5"/>
    </row>
    <row r="82" spans="2:6" s="3" customFormat="1" x14ac:dyDescent="0.25">
      <c r="B82" s="273"/>
      <c r="C82" s="18"/>
      <c r="D82" s="18"/>
      <c r="E82" s="18"/>
      <c r="F82" s="5"/>
    </row>
    <row r="83" spans="2:6" s="3" customFormat="1" x14ac:dyDescent="0.25">
      <c r="B83" s="273"/>
      <c r="C83" s="15" t="s">
        <v>229</v>
      </c>
      <c r="D83" s="16" t="s">
        <v>268</v>
      </c>
      <c r="E83" s="15" t="s">
        <v>90</v>
      </c>
      <c r="F83" s="5"/>
    </row>
    <row r="84" spans="2:6" s="3" customFormat="1" x14ac:dyDescent="0.25">
      <c r="B84" s="273"/>
      <c r="C84" s="18"/>
      <c r="D84" s="18"/>
      <c r="E84" s="18"/>
      <c r="F84" s="5"/>
    </row>
    <row r="85" spans="2:6" s="3" customFormat="1" ht="45" x14ac:dyDescent="0.25">
      <c r="B85" s="273"/>
      <c r="C85" s="27" t="s">
        <v>231</v>
      </c>
      <c r="D85" s="28" t="s">
        <v>91</v>
      </c>
      <c r="E85" s="19" t="s">
        <v>269</v>
      </c>
      <c r="F85" s="5"/>
    </row>
    <row r="86" spans="2:6" s="3" customFormat="1" x14ac:dyDescent="0.25">
      <c r="B86" s="273"/>
      <c r="C86" s="5"/>
      <c r="D86" s="5"/>
      <c r="E86" s="5"/>
      <c r="F86" s="5"/>
    </row>
    <row r="87" spans="2:6" s="3" customFormat="1" x14ac:dyDescent="0.25">
      <c r="B87" s="273"/>
      <c r="C87" s="15" t="s">
        <v>233</v>
      </c>
      <c r="D87" s="16" t="s">
        <v>100</v>
      </c>
      <c r="E87" s="15" t="s">
        <v>104</v>
      </c>
      <c r="F87" s="5"/>
    </row>
    <row r="88" spans="2:6" s="3" customFormat="1" ht="18.75" x14ac:dyDescent="0.25">
      <c r="B88" s="273"/>
      <c r="C88" s="17"/>
      <c r="D88" s="17"/>
      <c r="E88" s="17"/>
      <c r="F88" s="5"/>
    </row>
    <row r="89" spans="2:6" s="3" customFormat="1" ht="60" x14ac:dyDescent="0.25">
      <c r="B89" s="274" t="s">
        <v>270</v>
      </c>
      <c r="C89" s="15" t="s">
        <v>235</v>
      </c>
      <c r="D89" s="16" t="s">
        <v>271</v>
      </c>
      <c r="E89" s="15" t="s">
        <v>272</v>
      </c>
      <c r="F89" s="5"/>
    </row>
    <row r="90" spans="2:6" s="3" customFormat="1" x14ac:dyDescent="0.25">
      <c r="B90" s="275"/>
      <c r="C90" s="5"/>
      <c r="D90" s="5"/>
      <c r="E90" s="5"/>
      <c r="F90" s="5"/>
    </row>
    <row r="91" spans="2:6" s="3" customFormat="1" x14ac:dyDescent="0.25">
      <c r="B91" s="275"/>
      <c r="C91" s="15" t="s">
        <v>215</v>
      </c>
      <c r="D91" s="16" t="s">
        <v>273</v>
      </c>
      <c r="E91" s="16" t="s">
        <v>274</v>
      </c>
      <c r="F91" s="5"/>
    </row>
    <row r="92" spans="2:6" s="3" customFormat="1" ht="18.75" x14ac:dyDescent="0.25">
      <c r="B92" s="275"/>
      <c r="C92" s="17"/>
      <c r="D92" s="17"/>
      <c r="E92" s="17"/>
      <c r="F92" s="5"/>
    </row>
    <row r="93" spans="2:6" s="3" customFormat="1" x14ac:dyDescent="0.25">
      <c r="B93" s="275"/>
      <c r="C93" s="15" t="s">
        <v>215</v>
      </c>
      <c r="D93" s="16" t="s">
        <v>275</v>
      </c>
      <c r="E93" s="16" t="s">
        <v>276</v>
      </c>
      <c r="F93" s="5"/>
    </row>
    <row r="94" spans="2:6" s="3" customFormat="1" x14ac:dyDescent="0.25">
      <c r="B94" s="275"/>
      <c r="C94" s="5"/>
      <c r="D94" s="5"/>
      <c r="E94" s="5"/>
      <c r="F94" s="5"/>
    </row>
    <row r="95" spans="2:6" s="3" customFormat="1" x14ac:dyDescent="0.25">
      <c r="B95" s="275"/>
      <c r="C95" s="15" t="s">
        <v>222</v>
      </c>
      <c r="D95" s="16" t="s">
        <v>277</v>
      </c>
      <c r="E95" s="16" t="s">
        <v>224</v>
      </c>
      <c r="F95" s="5"/>
    </row>
    <row r="96" spans="2:6" s="3" customFormat="1" x14ac:dyDescent="0.25">
      <c r="B96" s="275"/>
      <c r="C96" s="5"/>
      <c r="D96" s="5"/>
      <c r="E96" s="5"/>
      <c r="F96" s="5"/>
    </row>
    <row r="97" spans="2:6" s="3" customFormat="1" x14ac:dyDescent="0.25">
      <c r="B97" s="275"/>
      <c r="C97" s="15" t="s">
        <v>225</v>
      </c>
      <c r="D97" s="16" t="s">
        <v>278</v>
      </c>
      <c r="E97" s="16" t="s">
        <v>224</v>
      </c>
      <c r="F97" s="5"/>
    </row>
    <row r="98" spans="2:6" s="3" customFormat="1" x14ac:dyDescent="0.25">
      <c r="B98" s="275"/>
      <c r="C98" s="5"/>
      <c r="D98" s="5"/>
      <c r="E98" s="5"/>
      <c r="F98" s="5"/>
    </row>
    <row r="99" spans="2:6" s="3" customFormat="1" ht="30" x14ac:dyDescent="0.25">
      <c r="B99" s="275"/>
      <c r="C99" s="15" t="s">
        <v>227</v>
      </c>
      <c r="D99" s="16" t="s">
        <v>279</v>
      </c>
      <c r="E99" s="15" t="s">
        <v>81</v>
      </c>
      <c r="F99" s="5"/>
    </row>
    <row r="100" spans="2:6" s="3" customFormat="1" x14ac:dyDescent="0.25">
      <c r="B100" s="275"/>
      <c r="C100" s="18"/>
      <c r="D100" s="18"/>
      <c r="E100" s="18"/>
      <c r="F100" s="5"/>
    </row>
    <row r="101" spans="2:6" s="3" customFormat="1" x14ac:dyDescent="0.25">
      <c r="B101" s="275"/>
      <c r="C101" s="15" t="s">
        <v>229</v>
      </c>
      <c r="D101" s="16" t="s">
        <v>280</v>
      </c>
      <c r="E101" s="15" t="s">
        <v>90</v>
      </c>
      <c r="F101" s="5"/>
    </row>
    <row r="102" spans="2:6" s="3" customFormat="1" x14ac:dyDescent="0.25">
      <c r="B102" s="275"/>
      <c r="C102" s="18"/>
      <c r="D102" s="18"/>
      <c r="E102" s="18"/>
      <c r="F102" s="5"/>
    </row>
    <row r="103" spans="2:6" s="3" customFormat="1" ht="45" x14ac:dyDescent="0.25">
      <c r="B103" s="275"/>
      <c r="C103" s="27" t="s">
        <v>231</v>
      </c>
      <c r="D103" s="28" t="s">
        <v>91</v>
      </c>
      <c r="E103" s="19" t="s">
        <v>281</v>
      </c>
      <c r="F103" s="5"/>
    </row>
    <row r="104" spans="2:6" s="3" customFormat="1" x14ac:dyDescent="0.25">
      <c r="B104" s="275"/>
      <c r="C104" s="5"/>
      <c r="D104" s="5"/>
      <c r="E104" s="5"/>
      <c r="F104" s="5"/>
    </row>
    <row r="105" spans="2:6" s="3" customFormat="1" x14ac:dyDescent="0.25">
      <c r="B105" s="275"/>
      <c r="C105" s="15" t="s">
        <v>233</v>
      </c>
      <c r="D105" s="16" t="s">
        <v>100</v>
      </c>
      <c r="E105" s="15" t="s">
        <v>282</v>
      </c>
      <c r="F105" s="5"/>
    </row>
    <row r="106" spans="2:6" s="3" customFormat="1" x14ac:dyDescent="0.25">
      <c r="B106" s="276"/>
      <c r="C106" s="16"/>
      <c r="D106" s="16"/>
      <c r="E106" s="16"/>
      <c r="F106" s="5"/>
    </row>
    <row r="107" spans="2:6" s="3" customFormat="1" ht="60" x14ac:dyDescent="0.25">
      <c r="B107" s="274" t="s">
        <v>283</v>
      </c>
      <c r="C107" s="15" t="s">
        <v>235</v>
      </c>
      <c r="D107" s="16" t="s">
        <v>284</v>
      </c>
      <c r="E107" s="15" t="s">
        <v>285</v>
      </c>
      <c r="F107" s="5"/>
    </row>
    <row r="108" spans="2:6" s="3" customFormat="1" x14ac:dyDescent="0.25">
      <c r="B108" s="275"/>
      <c r="C108" s="5"/>
      <c r="D108" s="5"/>
      <c r="E108" s="5"/>
      <c r="F108" s="5"/>
    </row>
    <row r="109" spans="2:6" s="3" customFormat="1" x14ac:dyDescent="0.25">
      <c r="B109" s="275"/>
      <c r="C109" s="16" t="s">
        <v>215</v>
      </c>
      <c r="D109" s="16" t="s">
        <v>286</v>
      </c>
      <c r="E109" s="16" t="s">
        <v>109</v>
      </c>
      <c r="F109" s="5"/>
    </row>
    <row r="110" spans="2:6" s="3" customFormat="1" ht="18.75" x14ac:dyDescent="0.25">
      <c r="B110" s="275"/>
      <c r="C110" s="17"/>
      <c r="D110" s="17"/>
      <c r="E110" s="17"/>
      <c r="F110" s="5"/>
    </row>
    <row r="111" spans="2:6" s="3" customFormat="1" x14ac:dyDescent="0.25">
      <c r="B111" s="275"/>
      <c r="C111" s="16" t="s">
        <v>215</v>
      </c>
      <c r="D111" s="16" t="s">
        <v>287</v>
      </c>
      <c r="E111" s="16" t="s">
        <v>109</v>
      </c>
      <c r="F111" s="5"/>
    </row>
    <row r="112" spans="2:6" s="3" customFormat="1" x14ac:dyDescent="0.25">
      <c r="B112" s="275"/>
      <c r="C112" s="5"/>
      <c r="D112" s="5"/>
      <c r="E112" s="5"/>
      <c r="F112" s="5"/>
    </row>
    <row r="113" spans="2:6" s="3" customFormat="1" x14ac:dyDescent="0.25">
      <c r="B113" s="275"/>
      <c r="C113" s="15" t="s">
        <v>222</v>
      </c>
      <c r="D113" s="16" t="s">
        <v>288</v>
      </c>
      <c r="E113" s="16" t="s">
        <v>242</v>
      </c>
      <c r="F113" s="5"/>
    </row>
    <row r="114" spans="2:6" s="3" customFormat="1" x14ac:dyDescent="0.25">
      <c r="B114" s="275"/>
      <c r="C114" s="5"/>
      <c r="D114" s="5"/>
      <c r="E114" s="5"/>
      <c r="F114" s="5"/>
    </row>
    <row r="115" spans="2:6" s="3" customFormat="1" x14ac:dyDescent="0.25">
      <c r="B115" s="275"/>
      <c r="C115" s="15" t="s">
        <v>222</v>
      </c>
      <c r="D115" s="16" t="s">
        <v>289</v>
      </c>
      <c r="E115" s="16" t="s">
        <v>224</v>
      </c>
      <c r="F115" s="5"/>
    </row>
    <row r="116" spans="2:6" s="3" customFormat="1" x14ac:dyDescent="0.25">
      <c r="B116" s="275"/>
      <c r="C116" s="5"/>
      <c r="D116" s="5"/>
      <c r="E116" s="5"/>
      <c r="F116" s="5"/>
    </row>
    <row r="117" spans="2:6" s="3" customFormat="1" x14ac:dyDescent="0.25">
      <c r="B117" s="275"/>
      <c r="C117" s="15" t="s">
        <v>222</v>
      </c>
      <c r="D117" s="16" t="s">
        <v>290</v>
      </c>
      <c r="E117" s="16" t="s">
        <v>224</v>
      </c>
      <c r="F117" s="5"/>
    </row>
    <row r="118" spans="2:6" s="3" customFormat="1" x14ac:dyDescent="0.25">
      <c r="B118" s="275"/>
      <c r="C118" s="5"/>
      <c r="D118" s="5"/>
      <c r="E118" s="5"/>
      <c r="F118" s="5"/>
    </row>
    <row r="119" spans="2:6" s="3" customFormat="1" x14ac:dyDescent="0.25">
      <c r="B119" s="275"/>
      <c r="C119" s="15" t="s">
        <v>225</v>
      </c>
      <c r="D119" s="16" t="s">
        <v>291</v>
      </c>
      <c r="E119" s="16" t="s">
        <v>224</v>
      </c>
      <c r="F119" s="5"/>
    </row>
    <row r="120" spans="2:6" s="3" customFormat="1" x14ac:dyDescent="0.25">
      <c r="B120" s="275"/>
      <c r="C120" s="5"/>
      <c r="D120" s="5"/>
      <c r="E120" s="5"/>
      <c r="F120" s="5"/>
    </row>
    <row r="121" spans="2:6" s="3" customFormat="1" ht="30" x14ac:dyDescent="0.25">
      <c r="B121" s="275"/>
      <c r="C121" s="15" t="s">
        <v>227</v>
      </c>
      <c r="D121" s="16" t="s">
        <v>292</v>
      </c>
      <c r="E121" s="15" t="s">
        <v>293</v>
      </c>
      <c r="F121" s="5"/>
    </row>
    <row r="122" spans="2:6" s="3" customFormat="1" x14ac:dyDescent="0.25">
      <c r="B122" s="275"/>
      <c r="C122" s="18"/>
      <c r="D122" s="18"/>
      <c r="E122" s="18"/>
      <c r="F122" s="5"/>
    </row>
    <row r="123" spans="2:6" s="3" customFormat="1" ht="30" x14ac:dyDescent="0.25">
      <c r="B123" s="275"/>
      <c r="C123" s="15" t="s">
        <v>227</v>
      </c>
      <c r="D123" s="16" t="s">
        <v>294</v>
      </c>
      <c r="E123" s="15" t="s">
        <v>293</v>
      </c>
      <c r="F123" s="5"/>
    </row>
    <row r="124" spans="2:6" s="3" customFormat="1" x14ac:dyDescent="0.25">
      <c r="B124" s="275"/>
      <c r="C124" s="18"/>
      <c r="D124" s="18"/>
      <c r="E124" s="18"/>
      <c r="F124" s="5"/>
    </row>
    <row r="125" spans="2:6" s="3" customFormat="1" ht="30" x14ac:dyDescent="0.25">
      <c r="B125" s="275"/>
      <c r="C125" s="15" t="s">
        <v>227</v>
      </c>
      <c r="D125" s="16" t="s">
        <v>295</v>
      </c>
      <c r="E125" s="15" t="s">
        <v>81</v>
      </c>
      <c r="F125" s="5"/>
    </row>
    <row r="126" spans="2:6" s="3" customFormat="1" x14ac:dyDescent="0.25">
      <c r="B126" s="275"/>
      <c r="C126" s="18"/>
      <c r="D126" s="18"/>
      <c r="E126" s="18"/>
      <c r="F126" s="5"/>
    </row>
    <row r="127" spans="2:6" s="3" customFormat="1" x14ac:dyDescent="0.25">
      <c r="B127" s="275"/>
      <c r="C127" s="15" t="s">
        <v>229</v>
      </c>
      <c r="D127" s="16" t="s">
        <v>296</v>
      </c>
      <c r="E127" s="15" t="s">
        <v>90</v>
      </c>
      <c r="F127" s="5"/>
    </row>
    <row r="128" spans="2:6" s="3" customFormat="1" x14ac:dyDescent="0.25">
      <c r="B128" s="275"/>
      <c r="C128" s="18"/>
      <c r="D128" s="18"/>
      <c r="E128" s="18"/>
      <c r="F128" s="5"/>
    </row>
    <row r="129" spans="2:6" s="3" customFormat="1" ht="45" x14ac:dyDescent="0.25">
      <c r="B129" s="275"/>
      <c r="C129" s="27" t="s">
        <v>231</v>
      </c>
      <c r="D129" s="28" t="s">
        <v>91</v>
      </c>
      <c r="E129" s="19" t="s">
        <v>297</v>
      </c>
      <c r="F129" s="5"/>
    </row>
    <row r="130" spans="2:6" s="3" customFormat="1" x14ac:dyDescent="0.25">
      <c r="B130" s="275"/>
      <c r="C130" s="5"/>
      <c r="D130" s="5"/>
      <c r="E130" s="5"/>
      <c r="F130" s="5"/>
    </row>
    <row r="131" spans="2:6" s="3" customFormat="1" x14ac:dyDescent="0.25">
      <c r="B131" s="275"/>
      <c r="C131" s="15" t="s">
        <v>233</v>
      </c>
      <c r="D131" s="16" t="s">
        <v>100</v>
      </c>
      <c r="E131" s="15" t="s">
        <v>106</v>
      </c>
      <c r="F131" s="5"/>
    </row>
    <row r="132" spans="2:6" s="3" customFormat="1" ht="18.75" x14ac:dyDescent="0.25">
      <c r="B132" s="276"/>
      <c r="C132" s="17"/>
      <c r="D132" s="17"/>
      <c r="E132" s="17"/>
      <c r="F132" s="5"/>
    </row>
    <row r="133" spans="2:6" s="3" customFormat="1" ht="60" x14ac:dyDescent="0.25">
      <c r="B133" s="273" t="s">
        <v>298</v>
      </c>
      <c r="C133" s="15" t="s">
        <v>235</v>
      </c>
      <c r="D133" s="16" t="s">
        <v>299</v>
      </c>
      <c r="E133" s="15" t="s">
        <v>300</v>
      </c>
      <c r="F133" s="5"/>
    </row>
    <row r="134" spans="2:6" s="3" customFormat="1" x14ac:dyDescent="0.25">
      <c r="B134" s="273"/>
      <c r="C134" s="5"/>
      <c r="D134" s="5"/>
      <c r="E134" s="5"/>
      <c r="F134" s="5"/>
    </row>
    <row r="135" spans="2:6" s="3" customFormat="1" x14ac:dyDescent="0.25">
      <c r="B135" s="273"/>
      <c r="C135" s="16" t="s">
        <v>215</v>
      </c>
      <c r="D135" s="16" t="s">
        <v>301</v>
      </c>
      <c r="E135" s="16" t="s">
        <v>109</v>
      </c>
      <c r="F135" s="5"/>
    </row>
    <row r="136" spans="2:6" s="3" customFormat="1" ht="18.75" x14ac:dyDescent="0.25">
      <c r="B136" s="273"/>
      <c r="C136" s="17"/>
      <c r="D136" s="17"/>
      <c r="E136" s="17"/>
      <c r="F136" s="5"/>
    </row>
    <row r="137" spans="2:6" s="3" customFormat="1" x14ac:dyDescent="0.25">
      <c r="B137" s="273"/>
      <c r="C137" s="15" t="s">
        <v>222</v>
      </c>
      <c r="D137" s="16" t="s">
        <v>302</v>
      </c>
      <c r="E137" s="16" t="s">
        <v>224</v>
      </c>
      <c r="F137" s="5"/>
    </row>
    <row r="138" spans="2:6" s="3" customFormat="1" x14ac:dyDescent="0.25">
      <c r="B138" s="273"/>
      <c r="C138" s="5"/>
      <c r="D138" s="5"/>
      <c r="E138" s="5"/>
      <c r="F138" s="5"/>
    </row>
    <row r="139" spans="2:6" s="3" customFormat="1" x14ac:dyDescent="0.25">
      <c r="B139" s="273"/>
      <c r="C139" s="15" t="s">
        <v>225</v>
      </c>
      <c r="D139" s="16" t="s">
        <v>303</v>
      </c>
      <c r="E139" s="16" t="s">
        <v>224</v>
      </c>
      <c r="F139" s="5"/>
    </row>
    <row r="140" spans="2:6" s="3" customFormat="1" x14ac:dyDescent="0.25">
      <c r="B140" s="273"/>
      <c r="C140" s="5"/>
      <c r="D140" s="5"/>
      <c r="E140" s="5"/>
      <c r="F140" s="5"/>
    </row>
    <row r="141" spans="2:6" s="3" customFormat="1" ht="30" x14ac:dyDescent="0.25">
      <c r="B141" s="273"/>
      <c r="C141" s="15" t="s">
        <v>227</v>
      </c>
      <c r="D141" s="16" t="s">
        <v>304</v>
      </c>
      <c r="E141" s="15" t="s">
        <v>85</v>
      </c>
      <c r="F141" s="5"/>
    </row>
    <row r="142" spans="2:6" s="3" customFormat="1" x14ac:dyDescent="0.25">
      <c r="B142" s="273"/>
      <c r="C142" s="18"/>
      <c r="D142" s="18"/>
      <c r="E142" s="18"/>
      <c r="F142" s="5"/>
    </row>
    <row r="143" spans="2:6" s="3" customFormat="1" x14ac:dyDescent="0.25">
      <c r="B143" s="273"/>
      <c r="C143" s="15" t="s">
        <v>229</v>
      </c>
      <c r="D143" s="16" t="s">
        <v>305</v>
      </c>
      <c r="E143" s="15" t="s">
        <v>90</v>
      </c>
      <c r="F143" s="5"/>
    </row>
    <row r="144" spans="2:6" s="3" customFormat="1" x14ac:dyDescent="0.25">
      <c r="B144" s="273"/>
      <c r="C144" s="18"/>
      <c r="D144" s="18"/>
      <c r="E144" s="18"/>
      <c r="F144" s="5"/>
    </row>
    <row r="145" spans="2:6" s="3" customFormat="1" ht="45" x14ac:dyDescent="0.25">
      <c r="B145" s="273"/>
      <c r="C145" s="27" t="s">
        <v>231</v>
      </c>
      <c r="D145" s="28" t="s">
        <v>91</v>
      </c>
      <c r="E145" s="19" t="s">
        <v>306</v>
      </c>
      <c r="F145" s="5"/>
    </row>
    <row r="146" spans="2:6" s="3" customFormat="1" x14ac:dyDescent="0.25">
      <c r="B146" s="273"/>
      <c r="C146" s="5"/>
      <c r="D146" s="5"/>
      <c r="E146" s="5"/>
      <c r="F146" s="5"/>
    </row>
    <row r="147" spans="2:6" s="3" customFormat="1" x14ac:dyDescent="0.25">
      <c r="B147" s="273"/>
      <c r="C147" s="15" t="s">
        <v>233</v>
      </c>
      <c r="D147" s="16" t="s">
        <v>100</v>
      </c>
      <c r="E147" s="15" t="s">
        <v>106</v>
      </c>
      <c r="F147" s="5"/>
    </row>
    <row r="148" spans="2:6" s="3" customFormat="1" ht="18.75" x14ac:dyDescent="0.25">
      <c r="B148" s="273"/>
      <c r="C148" s="17"/>
      <c r="D148" s="17"/>
      <c r="E148" s="17"/>
      <c r="F148" s="5"/>
    </row>
    <row r="149" spans="2:6" s="3" customFormat="1" ht="60" x14ac:dyDescent="0.25">
      <c r="B149" s="274" t="s">
        <v>307</v>
      </c>
      <c r="C149" s="15" t="s">
        <v>235</v>
      </c>
      <c r="D149" s="16" t="s">
        <v>308</v>
      </c>
      <c r="E149" s="15" t="s">
        <v>309</v>
      </c>
      <c r="F149" s="5"/>
    </row>
    <row r="150" spans="2:6" s="3" customFormat="1" x14ac:dyDescent="0.25">
      <c r="B150" s="275"/>
      <c r="C150" s="5"/>
      <c r="D150" s="5"/>
      <c r="E150" s="5"/>
      <c r="F150" s="5"/>
    </row>
    <row r="151" spans="2:6" s="3" customFormat="1" x14ac:dyDescent="0.25">
      <c r="B151" s="275"/>
      <c r="C151" s="16" t="s">
        <v>215</v>
      </c>
      <c r="D151" s="16" t="s">
        <v>310</v>
      </c>
      <c r="E151" s="16" t="s">
        <v>109</v>
      </c>
      <c r="F151" s="5"/>
    </row>
    <row r="152" spans="2:6" s="3" customFormat="1" ht="18.75" x14ac:dyDescent="0.25">
      <c r="B152" s="275"/>
      <c r="C152" s="17"/>
      <c r="D152" s="17"/>
      <c r="E152" s="17"/>
      <c r="F152" s="5"/>
    </row>
    <row r="153" spans="2:6" s="3" customFormat="1" x14ac:dyDescent="0.25">
      <c r="B153" s="275"/>
      <c r="C153" s="15" t="s">
        <v>222</v>
      </c>
      <c r="D153" s="16" t="s">
        <v>311</v>
      </c>
      <c r="E153" s="16" t="s">
        <v>312</v>
      </c>
      <c r="F153" s="5"/>
    </row>
    <row r="154" spans="2:6" s="3" customFormat="1" x14ac:dyDescent="0.25">
      <c r="B154" s="275"/>
      <c r="C154" s="5"/>
      <c r="D154" s="5"/>
      <c r="E154" s="5"/>
      <c r="F154" s="5"/>
    </row>
    <row r="155" spans="2:6" s="3" customFormat="1" x14ac:dyDescent="0.25">
      <c r="B155" s="275"/>
      <c r="C155" s="15" t="s">
        <v>225</v>
      </c>
      <c r="D155" s="16" t="s">
        <v>313</v>
      </c>
      <c r="E155" s="16" t="s">
        <v>224</v>
      </c>
      <c r="F155" s="5"/>
    </row>
    <row r="156" spans="2:6" s="3" customFormat="1" x14ac:dyDescent="0.25">
      <c r="B156" s="275"/>
      <c r="C156" s="5"/>
      <c r="D156" s="5"/>
      <c r="E156" s="5"/>
      <c r="F156" s="5"/>
    </row>
    <row r="157" spans="2:6" s="3" customFormat="1" ht="30" x14ac:dyDescent="0.25">
      <c r="B157" s="275"/>
      <c r="C157" s="15" t="s">
        <v>227</v>
      </c>
      <c r="D157" s="16" t="s">
        <v>314</v>
      </c>
      <c r="E157" s="15" t="s">
        <v>81</v>
      </c>
      <c r="F157" s="5"/>
    </row>
    <row r="158" spans="2:6" s="3" customFormat="1" x14ac:dyDescent="0.25">
      <c r="B158" s="275"/>
      <c r="C158" s="18"/>
      <c r="D158" s="18"/>
      <c r="E158" s="18"/>
      <c r="F158" s="5"/>
    </row>
    <row r="159" spans="2:6" s="3" customFormat="1" x14ac:dyDescent="0.25">
      <c r="B159" s="275"/>
      <c r="C159" s="15" t="s">
        <v>229</v>
      </c>
      <c r="D159" s="16" t="s">
        <v>315</v>
      </c>
      <c r="E159" s="15" t="s">
        <v>90</v>
      </c>
      <c r="F159" s="5"/>
    </row>
    <row r="160" spans="2:6" s="3" customFormat="1" x14ac:dyDescent="0.25">
      <c r="B160" s="275"/>
      <c r="C160" s="18"/>
      <c r="D160" s="18"/>
      <c r="E160" s="18"/>
      <c r="F160" s="5"/>
    </row>
    <row r="161" spans="2:6" s="3" customFormat="1" ht="45" x14ac:dyDescent="0.25">
      <c r="B161" s="275"/>
      <c r="C161" s="27" t="s">
        <v>231</v>
      </c>
      <c r="D161" s="28" t="s">
        <v>91</v>
      </c>
      <c r="E161" s="19" t="s">
        <v>306</v>
      </c>
      <c r="F161" s="5"/>
    </row>
    <row r="162" spans="2:6" s="3" customFormat="1" x14ac:dyDescent="0.25">
      <c r="B162" s="275"/>
      <c r="C162" s="5"/>
      <c r="D162" s="5"/>
      <c r="E162" s="5"/>
      <c r="F162" s="5"/>
    </row>
    <row r="163" spans="2:6" s="3" customFormat="1" x14ac:dyDescent="0.25">
      <c r="B163" s="275"/>
      <c r="C163" s="15" t="s">
        <v>233</v>
      </c>
      <c r="D163" s="16" t="s">
        <v>100</v>
      </c>
      <c r="E163" s="15" t="s">
        <v>106</v>
      </c>
      <c r="F163" s="5"/>
    </row>
    <row r="164" spans="2:6" s="3" customFormat="1" ht="18.75" x14ac:dyDescent="0.25">
      <c r="B164" s="276"/>
      <c r="C164" s="17"/>
      <c r="D164" s="17"/>
      <c r="E164" s="17"/>
      <c r="F164" s="5"/>
    </row>
    <row r="165" spans="2:6" s="3" customFormat="1" ht="60" x14ac:dyDescent="0.25">
      <c r="B165" s="273" t="s">
        <v>316</v>
      </c>
      <c r="C165" s="15" t="s">
        <v>235</v>
      </c>
      <c r="D165" s="16" t="s">
        <v>317</v>
      </c>
      <c r="E165" s="20" t="s">
        <v>318</v>
      </c>
      <c r="F165" s="5"/>
    </row>
    <row r="166" spans="2:6" s="3" customFormat="1" x14ac:dyDescent="0.25">
      <c r="B166" s="273"/>
      <c r="C166" s="5"/>
      <c r="D166" s="5"/>
      <c r="E166" s="5"/>
      <c r="F166" s="5"/>
    </row>
    <row r="167" spans="2:6" s="3" customFormat="1" x14ac:dyDescent="0.25">
      <c r="B167" s="273"/>
      <c r="C167" s="16" t="s">
        <v>215</v>
      </c>
      <c r="D167" s="16" t="s">
        <v>319</v>
      </c>
      <c r="E167" s="16" t="s">
        <v>217</v>
      </c>
      <c r="F167" s="5"/>
    </row>
    <row r="168" spans="2:6" s="3" customFormat="1" ht="18.75" x14ac:dyDescent="0.25">
      <c r="B168" s="273"/>
      <c r="C168" s="17"/>
      <c r="D168" s="17"/>
      <c r="E168" s="17"/>
      <c r="F168" s="5"/>
    </row>
    <row r="169" spans="2:6" s="3" customFormat="1" ht="60" x14ac:dyDescent="0.25">
      <c r="B169" s="273" t="s">
        <v>320</v>
      </c>
      <c r="C169" s="15" t="s">
        <v>235</v>
      </c>
      <c r="D169" s="16" t="s">
        <v>321</v>
      </c>
      <c r="E169" s="15" t="s">
        <v>322</v>
      </c>
      <c r="F169" s="5"/>
    </row>
    <row r="170" spans="2:6" s="3" customFormat="1" ht="18.75" x14ac:dyDescent="0.25">
      <c r="B170" s="273"/>
      <c r="C170" s="17"/>
      <c r="D170" s="17"/>
      <c r="E170" s="17"/>
      <c r="F170" s="5"/>
    </row>
    <row r="171" spans="2:6" s="3" customFormat="1" x14ac:dyDescent="0.25">
      <c r="B171" s="273"/>
      <c r="C171" s="15" t="s">
        <v>225</v>
      </c>
      <c r="D171" s="16" t="s">
        <v>323</v>
      </c>
      <c r="E171" s="16" t="s">
        <v>224</v>
      </c>
      <c r="F171" s="5"/>
    </row>
    <row r="172" spans="2:6" s="3" customFormat="1" ht="18.75" x14ac:dyDescent="0.25">
      <c r="B172" s="273"/>
      <c r="C172" s="17"/>
      <c r="D172" s="17"/>
      <c r="E172" s="17"/>
      <c r="F172" s="5"/>
    </row>
    <row r="173" spans="2:6" s="3" customFormat="1" ht="60" x14ac:dyDescent="0.25">
      <c r="B173" s="273" t="s">
        <v>324</v>
      </c>
      <c r="C173" s="15" t="s">
        <v>235</v>
      </c>
      <c r="D173" s="16" t="s">
        <v>325</v>
      </c>
      <c r="E173" s="15" t="s">
        <v>326</v>
      </c>
      <c r="F173" s="5"/>
    </row>
    <row r="174" spans="2:6" s="3" customFormat="1" ht="18.75" x14ac:dyDescent="0.25">
      <c r="B174" s="273"/>
      <c r="C174" s="17"/>
      <c r="D174" s="17"/>
      <c r="E174" s="17"/>
      <c r="F174" s="5"/>
    </row>
    <row r="175" spans="2:6" s="3" customFormat="1" x14ac:dyDescent="0.25">
      <c r="B175" s="273"/>
      <c r="C175" s="15" t="s">
        <v>225</v>
      </c>
      <c r="D175" s="16" t="s">
        <v>327</v>
      </c>
      <c r="E175" s="16" t="s">
        <v>328</v>
      </c>
      <c r="F175" s="5"/>
    </row>
    <row r="176" spans="2:6" s="3" customFormat="1" ht="18.75" x14ac:dyDescent="0.25">
      <c r="B176" s="273"/>
      <c r="C176" s="17"/>
      <c r="D176" s="17"/>
      <c r="E176" s="17"/>
      <c r="F176" s="5"/>
    </row>
    <row r="177" spans="2:6" s="3" customFormat="1" ht="60" x14ac:dyDescent="0.25">
      <c r="B177" s="273" t="s">
        <v>329</v>
      </c>
      <c r="C177" s="15" t="s">
        <v>235</v>
      </c>
      <c r="D177" s="16" t="s">
        <v>330</v>
      </c>
      <c r="E177" s="15" t="s">
        <v>326</v>
      </c>
      <c r="F177" s="5"/>
    </row>
    <row r="178" spans="2:6" s="3" customFormat="1" ht="18.75" x14ac:dyDescent="0.25">
      <c r="B178" s="273"/>
      <c r="C178" s="17"/>
      <c r="D178" s="17"/>
      <c r="E178" s="17"/>
      <c r="F178" s="5"/>
    </row>
    <row r="179" spans="2:6" s="3" customFormat="1" x14ac:dyDescent="0.25">
      <c r="B179" s="273"/>
      <c r="C179" s="15" t="s">
        <v>225</v>
      </c>
      <c r="D179" s="16" t="s">
        <v>331</v>
      </c>
      <c r="E179" s="16" t="s">
        <v>328</v>
      </c>
      <c r="F179" s="5"/>
    </row>
    <row r="180" spans="2:6" s="3" customFormat="1" ht="18.75" x14ac:dyDescent="0.25">
      <c r="B180" s="273"/>
      <c r="C180" s="17"/>
      <c r="D180" s="17"/>
      <c r="E180" s="17"/>
      <c r="F180" s="5"/>
    </row>
    <row r="181" spans="2:6" s="3" customFormat="1" ht="60" x14ac:dyDescent="0.25">
      <c r="B181" s="273" t="s">
        <v>332</v>
      </c>
      <c r="C181" s="15" t="s">
        <v>235</v>
      </c>
      <c r="D181" s="16" t="s">
        <v>333</v>
      </c>
      <c r="E181" s="16" t="s">
        <v>334</v>
      </c>
      <c r="F181" s="5"/>
    </row>
    <row r="182" spans="2:6" s="3" customFormat="1" ht="18.75" x14ac:dyDescent="0.25">
      <c r="B182" s="273"/>
      <c r="C182" s="17"/>
      <c r="D182" s="17"/>
      <c r="E182" s="17"/>
      <c r="F182" s="5"/>
    </row>
    <row r="183" spans="2:6" s="3" customFormat="1" x14ac:dyDescent="0.25">
      <c r="B183" s="273"/>
      <c r="C183" s="16" t="s">
        <v>107</v>
      </c>
      <c r="D183" s="16" t="s">
        <v>335</v>
      </c>
      <c r="E183" s="16" t="s">
        <v>109</v>
      </c>
      <c r="F183" s="5"/>
    </row>
    <row r="184" spans="2:6" s="3" customFormat="1" ht="18.75" x14ac:dyDescent="0.25">
      <c r="B184" s="273"/>
      <c r="C184" s="5"/>
      <c r="D184" s="17"/>
      <c r="E184" s="17"/>
      <c r="F184" s="5"/>
    </row>
    <row r="185" spans="2:6" s="3" customFormat="1" x14ac:dyDescent="0.25">
      <c r="B185" s="273"/>
      <c r="C185" s="16" t="s">
        <v>107</v>
      </c>
      <c r="D185" s="16" t="s">
        <v>336</v>
      </c>
      <c r="E185" s="16" t="s">
        <v>109</v>
      </c>
      <c r="F185" s="5"/>
    </row>
    <row r="186" spans="2:6" s="3" customFormat="1" ht="18.75" x14ac:dyDescent="0.25">
      <c r="B186" s="273"/>
      <c r="C186" s="5"/>
      <c r="D186" s="17"/>
      <c r="E186" s="17"/>
      <c r="F186" s="5"/>
    </row>
    <row r="187" spans="2:6" s="3" customFormat="1" ht="30" x14ac:dyDescent="0.25">
      <c r="B187" s="273"/>
      <c r="C187" s="16" t="s">
        <v>110</v>
      </c>
      <c r="D187" s="16" t="s">
        <v>337</v>
      </c>
      <c r="E187" s="21" t="s">
        <v>338</v>
      </c>
      <c r="F187" s="5"/>
    </row>
    <row r="188" spans="2:6" s="3" customFormat="1" ht="18.75" x14ac:dyDescent="0.25">
      <c r="B188" s="273"/>
      <c r="C188" s="5"/>
      <c r="D188" s="17"/>
      <c r="E188" s="17"/>
      <c r="F188" s="5"/>
    </row>
    <row r="189" spans="2:6" s="3" customFormat="1" x14ac:dyDescent="0.25">
      <c r="B189" s="273"/>
      <c r="C189" s="16" t="s">
        <v>113</v>
      </c>
      <c r="D189" s="16" t="s">
        <v>339</v>
      </c>
      <c r="E189" s="16" t="s">
        <v>115</v>
      </c>
      <c r="F189" s="5"/>
    </row>
    <row r="190" spans="2:6" s="3" customFormat="1" ht="18.75" x14ac:dyDescent="0.25">
      <c r="B190" s="273"/>
      <c r="C190" s="5"/>
      <c r="D190" s="17"/>
      <c r="E190" s="17"/>
      <c r="F190" s="5"/>
    </row>
    <row r="191" spans="2:6" s="3" customFormat="1" x14ac:dyDescent="0.25">
      <c r="B191" s="273"/>
      <c r="C191" s="16" t="s">
        <v>340</v>
      </c>
      <c r="D191" s="16" t="s">
        <v>341</v>
      </c>
      <c r="E191" s="16" t="s">
        <v>115</v>
      </c>
      <c r="F191" s="5"/>
    </row>
    <row r="192" spans="2:6" s="3" customFormat="1" ht="18.75" x14ac:dyDescent="0.25">
      <c r="B192" s="273"/>
      <c r="C192" s="5"/>
      <c r="D192" s="17"/>
      <c r="E192" s="17"/>
      <c r="F192" s="5"/>
    </row>
    <row r="193" spans="2:6" s="3" customFormat="1" ht="150" x14ac:dyDescent="0.25">
      <c r="B193" s="273"/>
      <c r="C193" s="16" t="s">
        <v>116</v>
      </c>
      <c r="D193" s="15" t="s">
        <v>342</v>
      </c>
      <c r="E193" s="15" t="s">
        <v>118</v>
      </c>
      <c r="F193" s="5"/>
    </row>
    <row r="194" spans="2:6" s="3" customFormat="1" x14ac:dyDescent="0.25">
      <c r="B194" s="273"/>
      <c r="C194" s="28"/>
      <c r="D194" s="28"/>
      <c r="E194" s="28"/>
      <c r="F194" s="5"/>
    </row>
    <row r="195" spans="2:6" s="3" customFormat="1" ht="150" x14ac:dyDescent="0.25">
      <c r="B195" s="273"/>
      <c r="C195" s="16" t="s">
        <v>116</v>
      </c>
      <c r="D195" s="15" t="s">
        <v>343</v>
      </c>
      <c r="E195" s="15" t="s">
        <v>118</v>
      </c>
      <c r="F195" s="5"/>
    </row>
    <row r="196" spans="2:6" s="3" customFormat="1" x14ac:dyDescent="0.25">
      <c r="B196" s="273"/>
      <c r="C196" s="28"/>
      <c r="D196" s="28"/>
      <c r="E196" s="28"/>
      <c r="F196" s="5"/>
    </row>
    <row r="197" spans="2:6" s="3" customFormat="1" ht="60" x14ac:dyDescent="0.25">
      <c r="B197" s="274" t="s">
        <v>344</v>
      </c>
      <c r="C197" s="15" t="s">
        <v>235</v>
      </c>
      <c r="D197" s="15" t="s">
        <v>345</v>
      </c>
      <c r="E197" s="15" t="s">
        <v>346</v>
      </c>
      <c r="F197" s="5"/>
    </row>
    <row r="198" spans="2:6" s="3" customFormat="1" ht="18.75" x14ac:dyDescent="0.25">
      <c r="B198" s="275"/>
      <c r="C198" s="17"/>
      <c r="D198" s="17"/>
      <c r="E198" s="17"/>
      <c r="F198" s="5"/>
    </row>
    <row r="199" spans="2:6" s="3" customFormat="1" x14ac:dyDescent="0.25">
      <c r="B199" s="275"/>
      <c r="C199" s="16" t="s">
        <v>215</v>
      </c>
      <c r="D199" s="15" t="s">
        <v>347</v>
      </c>
      <c r="E199" s="15" t="s">
        <v>312</v>
      </c>
      <c r="F199" s="5"/>
    </row>
    <row r="200" spans="2:6" s="3" customFormat="1" ht="18.75" x14ac:dyDescent="0.25">
      <c r="B200" s="275"/>
      <c r="C200" s="5"/>
      <c r="D200" s="17"/>
      <c r="E200" s="17"/>
      <c r="F200" s="5"/>
    </row>
    <row r="201" spans="2:6" s="3" customFormat="1" x14ac:dyDescent="0.25">
      <c r="B201" s="275"/>
      <c r="C201" s="16" t="s">
        <v>215</v>
      </c>
      <c r="D201" s="15" t="s">
        <v>348</v>
      </c>
      <c r="E201" s="16" t="s">
        <v>126</v>
      </c>
      <c r="F201" s="5"/>
    </row>
    <row r="202" spans="2:6" s="3" customFormat="1" ht="18.75" x14ac:dyDescent="0.25">
      <c r="B202" s="275"/>
      <c r="C202" s="5"/>
      <c r="D202" s="17"/>
      <c r="E202" s="17"/>
      <c r="F202" s="5"/>
    </row>
    <row r="203" spans="2:6" s="3" customFormat="1" x14ac:dyDescent="0.25">
      <c r="B203" s="275"/>
      <c r="C203" s="16" t="s">
        <v>215</v>
      </c>
      <c r="D203" s="15" t="s">
        <v>349</v>
      </c>
      <c r="E203" s="16" t="s">
        <v>124</v>
      </c>
      <c r="F203" s="5"/>
    </row>
    <row r="204" spans="2:6" s="3" customFormat="1" ht="18.75" x14ac:dyDescent="0.25">
      <c r="B204" s="275"/>
      <c r="C204" s="5"/>
      <c r="D204" s="17"/>
      <c r="E204" s="17"/>
      <c r="F204" s="5"/>
    </row>
    <row r="205" spans="2:6" s="3" customFormat="1" x14ac:dyDescent="0.25">
      <c r="B205" s="275"/>
      <c r="C205" s="16" t="s">
        <v>215</v>
      </c>
      <c r="D205" s="15" t="s">
        <v>350</v>
      </c>
      <c r="E205" s="16" t="s">
        <v>124</v>
      </c>
      <c r="F205" s="5"/>
    </row>
    <row r="206" spans="2:6" s="3" customFormat="1" ht="18.75" x14ac:dyDescent="0.25">
      <c r="B206" s="275"/>
      <c r="C206" s="5"/>
      <c r="D206" s="17"/>
      <c r="E206" s="17"/>
      <c r="F206" s="5"/>
    </row>
    <row r="207" spans="2:6" s="3" customFormat="1" x14ac:dyDescent="0.25">
      <c r="B207" s="275"/>
      <c r="C207" s="16" t="s">
        <v>215</v>
      </c>
      <c r="D207" s="15" t="s">
        <v>351</v>
      </c>
      <c r="E207" s="16" t="s">
        <v>126</v>
      </c>
      <c r="F207" s="5"/>
    </row>
    <row r="208" spans="2:6" s="3" customFormat="1" ht="18.75" x14ac:dyDescent="0.25">
      <c r="B208" s="275"/>
      <c r="C208" s="5"/>
      <c r="D208" s="17"/>
      <c r="E208" s="17"/>
      <c r="F208" s="5"/>
    </row>
    <row r="209" spans="2:6" s="3" customFormat="1" ht="17.25" x14ac:dyDescent="0.25">
      <c r="B209" s="275"/>
      <c r="C209" s="15" t="s">
        <v>231</v>
      </c>
      <c r="D209" s="16"/>
      <c r="E209" s="15" t="s">
        <v>352</v>
      </c>
      <c r="F209" s="5"/>
    </row>
    <row r="210" spans="2:6" s="3" customFormat="1" x14ac:dyDescent="0.25">
      <c r="B210" s="275"/>
      <c r="C210" s="28"/>
      <c r="D210" s="28"/>
      <c r="E210" s="28"/>
      <c r="F210" s="5"/>
    </row>
    <row r="211" spans="2:6" s="3" customFormat="1" x14ac:dyDescent="0.25">
      <c r="B211" s="275"/>
      <c r="C211" s="15" t="s">
        <v>100</v>
      </c>
      <c r="D211" s="16"/>
      <c r="E211" s="15" t="s">
        <v>353</v>
      </c>
      <c r="F211" s="5"/>
    </row>
    <row r="212" spans="2:6" s="3" customFormat="1" x14ac:dyDescent="0.25">
      <c r="B212" s="276"/>
      <c r="C212" s="28"/>
      <c r="D212" s="28"/>
      <c r="E212" s="28"/>
      <c r="F212" s="5"/>
    </row>
    <row r="213" spans="2:6" s="3" customFormat="1" ht="60" x14ac:dyDescent="0.25">
      <c r="B213" s="273" t="s">
        <v>354</v>
      </c>
      <c r="C213" s="15" t="s">
        <v>235</v>
      </c>
      <c r="D213" s="15" t="s">
        <v>38</v>
      </c>
      <c r="E213" s="15" t="s">
        <v>355</v>
      </c>
      <c r="F213" s="5"/>
    </row>
    <row r="214" spans="2:6" s="3" customFormat="1" ht="18.75" x14ac:dyDescent="0.25">
      <c r="B214" s="273"/>
      <c r="C214" s="17"/>
      <c r="D214" s="17"/>
      <c r="E214" s="17"/>
      <c r="F214" s="5"/>
    </row>
    <row r="215" spans="2:6" s="3" customFormat="1" x14ac:dyDescent="0.25">
      <c r="B215" s="273"/>
      <c r="C215" s="15" t="s">
        <v>225</v>
      </c>
      <c r="D215" s="15" t="s">
        <v>356</v>
      </c>
      <c r="E215" s="15" t="s">
        <v>328</v>
      </c>
      <c r="F215" s="5"/>
    </row>
    <row r="216" spans="2:6" s="3" customFormat="1" ht="18.75" x14ac:dyDescent="0.25">
      <c r="B216" s="273"/>
      <c r="C216" s="5"/>
      <c r="D216" s="17"/>
      <c r="E216" s="17"/>
      <c r="F216" s="5"/>
    </row>
    <row r="217" spans="2:6" s="3" customFormat="1" x14ac:dyDescent="0.25">
      <c r="B217" s="273"/>
      <c r="C217" s="16" t="s">
        <v>225</v>
      </c>
      <c r="D217" s="15" t="s">
        <v>357</v>
      </c>
      <c r="E217" s="15" t="s">
        <v>328</v>
      </c>
      <c r="F217" s="5"/>
    </row>
    <row r="218" spans="2:6" s="3" customFormat="1" ht="18.75" x14ac:dyDescent="0.25">
      <c r="B218" s="273"/>
      <c r="C218" s="5"/>
      <c r="D218" s="17"/>
      <c r="E218" s="17"/>
      <c r="F218" s="5"/>
    </row>
    <row r="219" spans="2:6" s="3" customFormat="1" x14ac:dyDescent="0.25">
      <c r="B219" s="273"/>
      <c r="C219" s="16" t="s">
        <v>225</v>
      </c>
      <c r="D219" s="15" t="s">
        <v>358</v>
      </c>
      <c r="E219" s="15" t="s">
        <v>328</v>
      </c>
      <c r="F219" s="5"/>
    </row>
    <row r="220" spans="2:6" s="3" customFormat="1" ht="18.75" x14ac:dyDescent="0.25">
      <c r="B220" s="273"/>
      <c r="C220" s="5"/>
      <c r="D220" s="17"/>
      <c r="E220" s="17"/>
      <c r="F220" s="5"/>
    </row>
    <row r="221" spans="2:6" s="3" customFormat="1" x14ac:dyDescent="0.25">
      <c r="B221" s="273"/>
      <c r="C221" s="16" t="s">
        <v>225</v>
      </c>
      <c r="D221" s="15" t="s">
        <v>359</v>
      </c>
      <c r="E221" s="15" t="s">
        <v>328</v>
      </c>
      <c r="F221" s="5"/>
    </row>
    <row r="222" spans="2:6" s="3" customFormat="1" x14ac:dyDescent="0.25">
      <c r="B222" s="273"/>
      <c r="C222" s="28"/>
      <c r="D222" s="28"/>
      <c r="E222" s="28"/>
      <c r="F222" s="5"/>
    </row>
    <row r="223" spans="2:6" s="3" customFormat="1" ht="75" x14ac:dyDescent="0.25">
      <c r="B223" s="277" t="s">
        <v>360</v>
      </c>
      <c r="C223" s="15" t="s">
        <v>235</v>
      </c>
      <c r="D223" s="15" t="s">
        <v>23</v>
      </c>
      <c r="E223" s="16" t="s">
        <v>361</v>
      </c>
      <c r="F223" s="5"/>
    </row>
    <row r="224" spans="2:6" s="3" customFormat="1" ht="18.75" x14ac:dyDescent="0.25">
      <c r="B224" s="277"/>
      <c r="C224" s="17"/>
      <c r="D224" s="17"/>
      <c r="E224" s="17"/>
      <c r="F224" s="5"/>
    </row>
    <row r="225" spans="2:6" s="3" customFormat="1" x14ac:dyDescent="0.25">
      <c r="B225" s="277"/>
      <c r="C225" s="15" t="s">
        <v>225</v>
      </c>
      <c r="D225" s="15" t="s">
        <v>362</v>
      </c>
      <c r="E225" s="15" t="s">
        <v>363</v>
      </c>
      <c r="F225" s="5"/>
    </row>
    <row r="226" spans="2:6" s="3" customFormat="1" ht="18.75" x14ac:dyDescent="0.25">
      <c r="B226" s="277"/>
      <c r="C226" s="5"/>
      <c r="D226" s="17"/>
      <c r="E226" s="17"/>
      <c r="F226" s="5"/>
    </row>
    <row r="227" spans="2:6" s="3" customFormat="1" x14ac:dyDescent="0.25">
      <c r="B227" s="277"/>
      <c r="C227" s="16" t="s">
        <v>225</v>
      </c>
      <c r="D227" s="15" t="s">
        <v>364</v>
      </c>
      <c r="E227" s="15" t="s">
        <v>363</v>
      </c>
      <c r="F227" s="5"/>
    </row>
    <row r="228" spans="2:6" s="3" customFormat="1" ht="18.75" x14ac:dyDescent="0.25">
      <c r="B228" s="277"/>
      <c r="C228" s="5"/>
      <c r="D228" s="17"/>
      <c r="E228" s="17"/>
      <c r="F228" s="5"/>
    </row>
    <row r="229" spans="2:6" s="3" customFormat="1" x14ac:dyDescent="0.25">
      <c r="B229" s="277"/>
      <c r="C229" s="16" t="s">
        <v>225</v>
      </c>
      <c r="D229" s="15" t="s">
        <v>365</v>
      </c>
      <c r="E229" s="15" t="s">
        <v>363</v>
      </c>
      <c r="F229" s="5"/>
    </row>
    <row r="230" spans="2:6" s="3" customFormat="1" ht="18.75" x14ac:dyDescent="0.25">
      <c r="B230" s="277"/>
      <c r="C230" s="5"/>
      <c r="D230" s="17"/>
      <c r="E230" s="17"/>
      <c r="F230" s="5"/>
    </row>
    <row r="231" spans="2:6" s="3" customFormat="1" x14ac:dyDescent="0.25">
      <c r="B231" s="277"/>
      <c r="C231" s="16" t="s">
        <v>225</v>
      </c>
      <c r="D231" s="15" t="s">
        <v>366</v>
      </c>
      <c r="E231" s="15" t="s">
        <v>363</v>
      </c>
      <c r="F231" s="5"/>
    </row>
    <row r="232" spans="2:6" s="3" customFormat="1" ht="18.75" x14ac:dyDescent="0.25">
      <c r="B232" s="277"/>
      <c r="C232" s="17"/>
      <c r="D232" s="17"/>
      <c r="E232" s="17"/>
      <c r="F232" s="5"/>
    </row>
    <row r="233" spans="2:6" s="3" customFormat="1" x14ac:dyDescent="0.25">
      <c r="B233" s="277"/>
      <c r="C233" s="15" t="s">
        <v>119</v>
      </c>
      <c r="D233" s="15" t="s">
        <v>367</v>
      </c>
      <c r="E233" s="15" t="s">
        <v>368</v>
      </c>
      <c r="F233" s="5"/>
    </row>
    <row r="234" spans="2:6" s="3" customFormat="1" ht="18.75" x14ac:dyDescent="0.25">
      <c r="B234" s="277"/>
      <c r="C234" s="5"/>
      <c r="D234" s="17"/>
      <c r="E234" s="17"/>
      <c r="F234" s="5"/>
    </row>
    <row r="235" spans="2:6" s="3" customFormat="1" x14ac:dyDescent="0.25">
      <c r="B235" s="277"/>
      <c r="C235" s="15" t="s">
        <v>119</v>
      </c>
      <c r="D235" s="15" t="s">
        <v>369</v>
      </c>
      <c r="E235" s="15" t="s">
        <v>368</v>
      </c>
      <c r="F235" s="5"/>
    </row>
    <row r="236" spans="2:6" s="3" customFormat="1" ht="18.75" x14ac:dyDescent="0.25">
      <c r="B236" s="277"/>
      <c r="C236" s="5"/>
      <c r="D236" s="17"/>
      <c r="E236" s="17"/>
      <c r="F236" s="5"/>
    </row>
    <row r="237" spans="2:6" s="3" customFormat="1" x14ac:dyDescent="0.25">
      <c r="B237" s="277"/>
      <c r="C237" s="15" t="s">
        <v>119</v>
      </c>
      <c r="D237" s="15" t="s">
        <v>370</v>
      </c>
      <c r="E237" s="15" t="s">
        <v>368</v>
      </c>
      <c r="F237" s="5"/>
    </row>
    <row r="238" spans="2:6" s="3" customFormat="1" ht="18.75" x14ac:dyDescent="0.25">
      <c r="B238" s="277"/>
      <c r="C238" s="5"/>
      <c r="D238" s="17"/>
      <c r="E238" s="17"/>
      <c r="F238" s="5"/>
    </row>
    <row r="239" spans="2:6" s="3" customFormat="1" x14ac:dyDescent="0.25">
      <c r="B239" s="277"/>
      <c r="C239" s="15" t="s">
        <v>119</v>
      </c>
      <c r="D239" s="15" t="s">
        <v>371</v>
      </c>
      <c r="E239" s="15" t="s">
        <v>368</v>
      </c>
      <c r="F239" s="5"/>
    </row>
    <row r="240" spans="2:6" s="3" customFormat="1" ht="18.75" x14ac:dyDescent="0.25">
      <c r="B240" s="277"/>
      <c r="C240" s="5"/>
      <c r="D240" s="17"/>
      <c r="E240" s="17"/>
      <c r="F240" s="5"/>
    </row>
    <row r="241" spans="2:6" s="3" customFormat="1" x14ac:dyDescent="0.25">
      <c r="B241" s="277"/>
      <c r="C241" s="15" t="s">
        <v>119</v>
      </c>
      <c r="D241" s="15" t="s">
        <v>372</v>
      </c>
      <c r="E241" s="15" t="s">
        <v>368</v>
      </c>
      <c r="F241" s="5"/>
    </row>
    <row r="242" spans="2:6" s="3" customFormat="1" ht="18.75" x14ac:dyDescent="0.25">
      <c r="B242" s="277"/>
      <c r="C242" s="5"/>
      <c r="D242" s="17"/>
      <c r="E242" s="17"/>
      <c r="F242" s="5"/>
    </row>
    <row r="243" spans="2:6" s="3" customFormat="1" x14ac:dyDescent="0.25">
      <c r="B243" s="277"/>
      <c r="C243" s="15" t="s">
        <v>119</v>
      </c>
      <c r="D243" s="15" t="s">
        <v>373</v>
      </c>
      <c r="E243" s="15" t="s">
        <v>368</v>
      </c>
      <c r="F243" s="5"/>
    </row>
    <row r="244" spans="2:6" s="3" customFormat="1" x14ac:dyDescent="0.25">
      <c r="B244" s="277"/>
      <c r="C244" s="28"/>
      <c r="D244" s="28"/>
      <c r="E244" s="28"/>
      <c r="F244" s="5"/>
    </row>
    <row r="245" spans="2:6" s="3" customFormat="1" ht="75" x14ac:dyDescent="0.25">
      <c r="B245" s="273" t="s">
        <v>374</v>
      </c>
      <c r="C245" s="15" t="s">
        <v>235</v>
      </c>
      <c r="D245" s="15" t="s">
        <v>375</v>
      </c>
      <c r="E245" s="16" t="s">
        <v>376</v>
      </c>
      <c r="F245" s="5"/>
    </row>
    <row r="246" spans="2:6" s="3" customFormat="1" ht="18.75" x14ac:dyDescent="0.25">
      <c r="B246" s="273"/>
      <c r="C246" s="17"/>
      <c r="D246" s="17"/>
      <c r="E246" s="17"/>
      <c r="F246" s="5"/>
    </row>
    <row r="247" spans="2:6" s="3" customFormat="1" x14ac:dyDescent="0.25">
      <c r="B247" s="273"/>
      <c r="C247" s="20" t="s">
        <v>377</v>
      </c>
      <c r="D247" s="20" t="s">
        <v>378</v>
      </c>
      <c r="E247" s="20" t="s">
        <v>124</v>
      </c>
      <c r="F247" s="5"/>
    </row>
    <row r="248" spans="2:6" s="3" customFormat="1" ht="18.75" x14ac:dyDescent="0.25">
      <c r="B248" s="273"/>
      <c r="C248" s="5"/>
      <c r="D248" s="17"/>
      <c r="E248" s="17"/>
      <c r="F248" s="5"/>
    </row>
    <row r="249" spans="2:6" s="3" customFormat="1" x14ac:dyDescent="0.25">
      <c r="B249" s="273"/>
      <c r="C249" s="20" t="s">
        <v>377</v>
      </c>
      <c r="D249" s="20" t="s">
        <v>379</v>
      </c>
      <c r="E249" s="20" t="s">
        <v>124</v>
      </c>
      <c r="F249" s="5"/>
    </row>
    <row r="250" spans="2:6" s="3" customFormat="1" ht="18.75" x14ac:dyDescent="0.25">
      <c r="B250" s="273"/>
      <c r="C250" s="5"/>
      <c r="D250" s="17"/>
      <c r="E250" s="17"/>
      <c r="F250" s="5"/>
    </row>
    <row r="251" spans="2:6" s="3" customFormat="1" x14ac:dyDescent="0.25">
      <c r="B251" s="273"/>
      <c r="C251" s="20" t="s">
        <v>377</v>
      </c>
      <c r="D251" s="20" t="s">
        <v>380</v>
      </c>
      <c r="E251" s="20" t="s">
        <v>126</v>
      </c>
      <c r="F251" s="5"/>
    </row>
    <row r="252" spans="2:6" s="3" customFormat="1" ht="18.75" x14ac:dyDescent="0.25">
      <c r="B252" s="273"/>
      <c r="C252" s="5"/>
      <c r="D252" s="17"/>
      <c r="E252" s="17"/>
      <c r="F252" s="5"/>
    </row>
    <row r="253" spans="2:6" s="3" customFormat="1" x14ac:dyDescent="0.25">
      <c r="B253" s="273"/>
      <c r="C253" s="20" t="s">
        <v>377</v>
      </c>
      <c r="D253" s="20" t="s">
        <v>381</v>
      </c>
      <c r="E253" s="20" t="s">
        <v>126</v>
      </c>
      <c r="F253" s="5"/>
    </row>
    <row r="254" spans="2:6" s="3" customFormat="1" ht="18.75" x14ac:dyDescent="0.25">
      <c r="B254" s="273"/>
      <c r="C254" s="17"/>
      <c r="D254" s="17"/>
      <c r="E254" s="17"/>
      <c r="F254" s="5"/>
    </row>
    <row r="255" spans="2:6" s="3" customFormat="1" x14ac:dyDescent="0.25">
      <c r="B255" s="273"/>
      <c r="C255" s="20" t="s">
        <v>377</v>
      </c>
      <c r="D255" s="20" t="s">
        <v>382</v>
      </c>
      <c r="E255" s="20" t="s">
        <v>128</v>
      </c>
      <c r="F255" s="5"/>
    </row>
    <row r="256" spans="2:6" s="3" customFormat="1" ht="18.75" x14ac:dyDescent="0.25">
      <c r="B256" s="273"/>
      <c r="C256" s="5"/>
      <c r="D256" s="17"/>
      <c r="E256" s="17"/>
      <c r="F256" s="5"/>
    </row>
    <row r="257" spans="2:6" s="3" customFormat="1" x14ac:dyDescent="0.25">
      <c r="B257" s="273"/>
      <c r="C257" s="20" t="s">
        <v>377</v>
      </c>
      <c r="D257" s="20" t="s">
        <v>383</v>
      </c>
      <c r="E257" s="20" t="s">
        <v>128</v>
      </c>
      <c r="F257" s="5"/>
    </row>
    <row r="258" spans="2:6" s="3" customFormat="1" ht="18.75" x14ac:dyDescent="0.25">
      <c r="B258" s="273"/>
      <c r="C258" s="5"/>
      <c r="D258" s="17"/>
      <c r="E258" s="17"/>
      <c r="F258" s="5"/>
    </row>
    <row r="259" spans="2:6" s="3" customFormat="1" x14ac:dyDescent="0.25">
      <c r="B259" s="273"/>
      <c r="C259" s="20" t="s">
        <v>384</v>
      </c>
      <c r="D259" s="20" t="s">
        <v>130</v>
      </c>
      <c r="E259" s="20" t="s">
        <v>126</v>
      </c>
      <c r="F259" s="5"/>
    </row>
    <row r="260" spans="2:6" s="3" customFormat="1" ht="18.75" x14ac:dyDescent="0.25">
      <c r="B260" s="273"/>
      <c r="C260" s="5"/>
      <c r="D260" s="17"/>
      <c r="E260" s="17"/>
      <c r="F260" s="5"/>
    </row>
    <row r="261" spans="2:6" s="3" customFormat="1" ht="45" x14ac:dyDescent="0.25">
      <c r="B261" s="273"/>
      <c r="C261" s="20" t="s">
        <v>131</v>
      </c>
      <c r="D261" s="20" t="s">
        <v>132</v>
      </c>
      <c r="E261" s="20" t="s">
        <v>133</v>
      </c>
      <c r="F261" s="5"/>
    </row>
    <row r="262" spans="2:6" s="3" customFormat="1" ht="18.75" x14ac:dyDescent="0.25">
      <c r="B262" s="273"/>
      <c r="C262" s="5"/>
      <c r="D262" s="17"/>
      <c r="E262" s="17"/>
      <c r="F262" s="5"/>
    </row>
    <row r="263" spans="2:6" s="3" customFormat="1" ht="30" x14ac:dyDescent="0.25">
      <c r="B263" s="273"/>
      <c r="C263" s="20" t="s">
        <v>134</v>
      </c>
      <c r="D263" s="20" t="s">
        <v>135</v>
      </c>
      <c r="E263" s="20" t="s">
        <v>136</v>
      </c>
      <c r="F263" s="5"/>
    </row>
    <row r="264" spans="2:6" s="3" customFormat="1" ht="18.75" x14ac:dyDescent="0.25">
      <c r="B264" s="273"/>
      <c r="C264" s="5"/>
      <c r="D264" s="17"/>
      <c r="E264" s="17"/>
      <c r="F264" s="5"/>
    </row>
    <row r="265" spans="2:6" s="3" customFormat="1" ht="45" x14ac:dyDescent="0.25">
      <c r="B265" s="273"/>
      <c r="C265" s="20" t="s">
        <v>137</v>
      </c>
      <c r="D265" s="20" t="s">
        <v>138</v>
      </c>
      <c r="E265" s="20" t="s">
        <v>139</v>
      </c>
      <c r="F265" s="5"/>
    </row>
    <row r="266" spans="2:6" s="3" customFormat="1" ht="18.75" x14ac:dyDescent="0.25">
      <c r="B266" s="273"/>
      <c r="C266" s="5"/>
      <c r="D266" s="17"/>
      <c r="E266" s="17"/>
      <c r="F266" s="5"/>
    </row>
    <row r="267" spans="2:6" s="3" customFormat="1" ht="30" x14ac:dyDescent="0.25">
      <c r="B267" s="273"/>
      <c r="C267" s="20" t="s">
        <v>385</v>
      </c>
      <c r="D267" s="20" t="s">
        <v>386</v>
      </c>
      <c r="E267" s="20" t="s">
        <v>387</v>
      </c>
      <c r="F267" s="5"/>
    </row>
  </sheetData>
  <autoFilter ref="B2:E267" xr:uid="{00000000-0009-0000-0000-000002000000}"/>
  <mergeCells count="17">
    <mergeCell ref="B25:B44"/>
    <mergeCell ref="B3:B24"/>
    <mergeCell ref="B107:B132"/>
    <mergeCell ref="B133:B148"/>
    <mergeCell ref="B67:B88"/>
    <mergeCell ref="B89:B106"/>
    <mergeCell ref="B45:B66"/>
    <mergeCell ref="B245:B267"/>
    <mergeCell ref="B149:B164"/>
    <mergeCell ref="B165:B168"/>
    <mergeCell ref="B169:B172"/>
    <mergeCell ref="B173:B176"/>
    <mergeCell ref="B177:B180"/>
    <mergeCell ref="B181:B196"/>
    <mergeCell ref="B197:B212"/>
    <mergeCell ref="B213:B222"/>
    <mergeCell ref="B223:B244"/>
  </mergeCells>
  <pageMargins left="0.7" right="0.7" top="0.75" bottom="0.75" header="0.3" footer="0.3"/>
  <pageSetup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DETALLE DE OFERTA</vt:lpstr>
      <vt:lpstr>Descripcion de actividades</vt:lpstr>
      <vt:lpstr>Descripcion equipos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Gonzalo Palacio Jaramillo</dc:creator>
  <cp:keywords/>
  <dc:description/>
  <cp:lastModifiedBy>Juan Sebastián Gómez Arias</cp:lastModifiedBy>
  <cp:revision/>
  <dcterms:created xsi:type="dcterms:W3CDTF">2016-02-22T22:12:50Z</dcterms:created>
  <dcterms:modified xsi:type="dcterms:W3CDTF">2025-10-03T14:30:08Z</dcterms:modified>
  <cp:category/>
  <cp:contentStatus/>
</cp:coreProperties>
</file>