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Documents\DOCS LISCETH\SENA 2025\16. FERIA CAMPESENA\PARA SUBIR\"/>
    </mc:Choice>
  </mc:AlternateContent>
  <xr:revisionPtr revIDLastSave="0" documentId="13_ncr:1_{1F777D79-A33B-4BEA-A332-21BF984A5E1B}" xr6:coauthVersionLast="47" xr6:coauthVersionMax="47" xr10:uidLastSave="{00000000-0000-0000-0000-000000000000}"/>
  <bookViews>
    <workbookView xWindow="-120" yWindow="-120" windowWidth="20730" windowHeight="11160" xr2:uid="{58F0BA9A-3E99-4451-9C88-A5321815949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4" i="1" l="1"/>
  <c r="V16" i="1"/>
  <c r="U16" i="1"/>
  <c r="W16" i="1"/>
  <c r="N5" i="1"/>
  <c r="N6" i="1"/>
  <c r="N7" i="1"/>
  <c r="O7" i="1" s="1"/>
  <c r="N8" i="1"/>
  <c r="O8" i="1" s="1"/>
  <c r="N9" i="1"/>
  <c r="O9" i="1" s="1"/>
  <c r="N10" i="1"/>
  <c r="O10" i="1" s="1"/>
  <c r="N11" i="1"/>
  <c r="O11" i="1" s="1"/>
  <c r="N12" i="1"/>
  <c r="O12" i="1" s="1"/>
  <c r="N13" i="1"/>
  <c r="O13" i="1" s="1"/>
  <c r="N14" i="1"/>
  <c r="O14" i="1" s="1"/>
  <c r="N15" i="1"/>
  <c r="O15" i="1" s="1"/>
  <c r="N4" i="1"/>
  <c r="O4" i="1" s="1"/>
  <c r="J5" i="1"/>
  <c r="P5" i="1" s="1"/>
  <c r="X5" i="1" s="1"/>
  <c r="J6" i="1"/>
  <c r="P6" i="1" s="1"/>
  <c r="X6" i="1" s="1"/>
  <c r="J7" i="1"/>
  <c r="J8" i="1"/>
  <c r="J9" i="1"/>
  <c r="J10" i="1"/>
  <c r="J11" i="1"/>
  <c r="J12" i="1"/>
  <c r="K12" i="1" s="1"/>
  <c r="J13" i="1"/>
  <c r="K13" i="1" s="1"/>
  <c r="J14" i="1"/>
  <c r="J15" i="1"/>
  <c r="J4" i="1"/>
  <c r="K4" i="1" s="1"/>
  <c r="T16" i="1"/>
  <c r="U14" i="1"/>
  <c r="S5" i="1"/>
  <c r="V5" i="1" s="1"/>
  <c r="W5" i="1" s="1"/>
  <c r="S6" i="1"/>
  <c r="V6" i="1" s="1"/>
  <c r="W6" i="1" s="1"/>
  <c r="S7" i="1"/>
  <c r="V7" i="1" s="1"/>
  <c r="W7" i="1" s="1"/>
  <c r="S8" i="1"/>
  <c r="U8" i="1" s="1"/>
  <c r="S9" i="1"/>
  <c r="V9" i="1" s="1"/>
  <c r="W9" i="1" s="1"/>
  <c r="S10" i="1"/>
  <c r="U10" i="1" s="1"/>
  <c r="S11" i="1"/>
  <c r="U11" i="1" s="1"/>
  <c r="S12" i="1"/>
  <c r="V12" i="1" s="1"/>
  <c r="W12" i="1" s="1"/>
  <c r="S13" i="1"/>
  <c r="U13" i="1" s="1"/>
  <c r="S14" i="1"/>
  <c r="V14" i="1" s="1"/>
  <c r="W14" i="1" s="1"/>
  <c r="S15" i="1"/>
  <c r="U15" i="1" s="1"/>
  <c r="S4" i="1"/>
  <c r="V4" i="1" s="1"/>
  <c r="W4" i="1" s="1"/>
  <c r="P7" i="1"/>
  <c r="X7" i="1" s="1"/>
  <c r="P8" i="1"/>
  <c r="X8" i="1" s="1"/>
  <c r="P9" i="1"/>
  <c r="X9" i="1" s="1"/>
  <c r="P10" i="1"/>
  <c r="X10" i="1" s="1"/>
  <c r="P11" i="1"/>
  <c r="X11" i="1" s="1"/>
  <c r="P12" i="1"/>
  <c r="X12" i="1" s="1"/>
  <c r="O5" i="1"/>
  <c r="O6" i="1"/>
  <c r="B5" i="1"/>
  <c r="K5" i="1"/>
  <c r="K7" i="1"/>
  <c r="K8" i="1"/>
  <c r="K9" i="1"/>
  <c r="K10" i="1"/>
  <c r="K11" i="1"/>
  <c r="U12" i="1" l="1"/>
  <c r="P13" i="1"/>
  <c r="X13" i="1" s="1"/>
  <c r="P14" i="1"/>
  <c r="X14" i="1" s="1"/>
  <c r="P15" i="1"/>
  <c r="X15" i="1" s="1"/>
  <c r="P4" i="1"/>
  <c r="K6" i="1"/>
  <c r="Q6" i="1" s="1"/>
  <c r="K15" i="1"/>
  <c r="Q15" i="1" s="1"/>
  <c r="K14" i="1"/>
  <c r="Q14" i="1" s="1"/>
  <c r="U9" i="1"/>
  <c r="U7" i="1"/>
  <c r="U6" i="1"/>
  <c r="Q9" i="1"/>
  <c r="Q8" i="1"/>
  <c r="U5" i="1"/>
  <c r="Q4" i="1"/>
  <c r="V15" i="1"/>
  <c r="W15" i="1" s="1"/>
  <c r="V13" i="1"/>
  <c r="W13" i="1" s="1"/>
  <c r="V11" i="1"/>
  <c r="W11" i="1" s="1"/>
  <c r="Q12" i="1"/>
  <c r="Q10" i="1"/>
  <c r="Q11" i="1"/>
  <c r="V10" i="1"/>
  <c r="W10" i="1" s="1"/>
  <c r="Q13" i="1"/>
  <c r="V8" i="1"/>
  <c r="W8" i="1" s="1"/>
  <c r="S16" i="1"/>
  <c r="Q5" i="1"/>
  <c r="U4" i="1"/>
  <c r="Q7" i="1"/>
  <c r="O16" i="1"/>
  <c r="X16" i="1" l="1"/>
  <c r="K16" i="1"/>
  <c r="Q16" i="1"/>
  <c r="B6" i="1"/>
  <c r="B7" i="1" l="1"/>
  <c r="B8" i="1" s="1"/>
  <c r="B9" i="1" s="1"/>
  <c r="B10" i="1" s="1"/>
  <c r="B11" i="1" s="1"/>
  <c r="B12" i="1" s="1"/>
  <c r="B13" i="1" s="1"/>
  <c r="B14" i="1" s="1"/>
  <c r="B15" i="1" s="1"/>
</calcChain>
</file>

<file path=xl/sharedStrings.xml><?xml version="1.0" encoding="utf-8"?>
<sst xmlns="http://schemas.openxmlformats.org/spreadsheetml/2006/main" count="67" uniqueCount="45">
  <si>
    <t xml:space="preserve">ÍTEM </t>
  </si>
  <si>
    <t>CÓDIGO UNSPSC</t>
  </si>
  <si>
    <t>NOMBRE</t>
  </si>
  <si>
    <t xml:space="preserve">DESCRIPCIÓN </t>
  </si>
  <si>
    <t>UNIDAD DE MEDIDA</t>
  </si>
  <si>
    <t>CANTIDAD A ENTREGAR</t>
  </si>
  <si>
    <t>VALOR UNITARIO IVA INCLUIDO</t>
  </si>
  <si>
    <t>VALOR TOTAL IVA INCLUIDO</t>
  </si>
  <si>
    <t>VALOR TOTAL</t>
  </si>
  <si>
    <t xml:space="preserve">Pendon con imagen  corporativa programa CAMPESENA </t>
  </si>
  <si>
    <t xml:space="preserve">UNIDAD </t>
  </si>
  <si>
    <t>Sonido  amplificador 1 día Incluye Técnico de Sonido</t>
  </si>
  <si>
    <t xml:space="preserve">Carpas </t>
  </si>
  <si>
    <t xml:space="preserve">Mesas </t>
  </si>
  <si>
    <t xml:space="preserve">Sillas plasticas </t>
  </si>
  <si>
    <t xml:space="preserve">Hospedaje Emprendedores </t>
  </si>
  <si>
    <t xml:space="preserve">Almuerzo </t>
  </si>
  <si>
    <t xml:space="preserve">Refrigerios </t>
  </si>
  <si>
    <t>Derechos de Autor y Conexos (SAICO y ACIMPRO)</t>
  </si>
  <si>
    <t>Hangar Tarima</t>
  </si>
  <si>
    <t xml:space="preserve">transporte para Emprendedores  feria </t>
  </si>
  <si>
    <t xml:space="preserve">Refrigerio con las siguientes especificaciones: 
- Mañana: Empanada de carne mechada y papa criolla de 150 gr y Jugo sabor a fruta natural en envase tetrapak de 200 ml (Cada refrigerio debe ser entregado en  empaque de papel o cartón grado alimenticio y servilleta en empaque individual)
- Tarde:  Pastel de pollo 150 gr. y Jugo sabor a fruta natural en envase tetrapak de 200 ml (Cada refrigerio debe ser entregado empaque de papel o cartón grado alimenticio y servilleta en empaque individual).
*El   contratista   debe   garantizar   que   los   refrigerios   sean  entregados  a  las  9:30  am  y  4:00  pm,  cumpliendo los estándares de calidad e higiene y manipulación de alimentos.  </t>
  </si>
  <si>
    <t xml:space="preserve">Elementos para demotración  de barismo </t>
  </si>
  <si>
    <t xml:space="preserve">NECESIDAD TOTAL </t>
  </si>
  <si>
    <t>CANTIDAD MÍNIMA A ADQUIRIR</t>
  </si>
  <si>
    <t>%</t>
  </si>
  <si>
    <t>CANTIDAD</t>
  </si>
  <si>
    <t>VALOR TOTAL CON LIMITACIÓN</t>
  </si>
  <si>
    <t>IVA</t>
  </si>
  <si>
    <t>FERIA CAMPESENA</t>
  </si>
  <si>
    <t>PROMEDIO</t>
  </si>
  <si>
    <t>COTIZACIÓN 2. V&amp;A DISTRIBUCIONES Y PRODUCCIONES</t>
  </si>
  <si>
    <t>COTIZACIÓN 1. ELKYN YAMITH RUIZ GONZALEZ</t>
  </si>
  <si>
    <t>VALOR UNITARIO SIN IVA</t>
  </si>
  <si>
    <t>Pendon con imagen  corporativa programa CAMPESENA
Servicio de impresión: Banner (pendon) en lona front, a full color de 2 metros x 1 metros, con la imagen  de SENA Y programa CAMPESENA Conforme a especificaciones dadas por la entidad. Incluye araña y maleta para cargar.</t>
  </si>
  <si>
    <t xml:space="preserve">Sonido  amplificador 1 día Incluye Técnico de Sonido
Servicio de  alquiler de sonido para campo abierto,  prestado por un tecnico profesional en sonido, quien estará durante todo el día de la Feria desde su apertura (9:00 a.m. hasta cierre 8:00 p.m) accionando los equipos y pautando.                                                                                                                                                                                                                                                                                                                                                                                                       Incluye: 
- Consola Digital de minimo de 16 canales
- 8  Microfonos,    minimo 2 inalámbricos con bases y accesorios:  para concierto de música. 
- 1 microfono de contacto
-1 Distribuidor de Energía 
- 10 cabinas line array de 1000 Wats  RMS  C/U 
 - 4 Subwoofer de 2000 Wats  RMS C/U
- 1 Rack de amplificadores en caso de que las cabinas y los subwoofer sean Pasivos
- 4 Monitores de piso de 750 Wats
- 2 monitores sidefill de 1000 wats
- 2 GINAS elevadoras minimo de 4 mtrs de altura con puente TRUSS de 9 mtrs
- 1 Computador portatil
- Cables,  cajas de paso,  multitomas, accesorios necesarios para las diferentes conexiones a utlizar
La instalación de los equipos se debe realizar con antelación del inicio del evento minimo con 3  horas de anterioridad.  
* Debe tenerse en cuenta que el evento se desarrollara en la plaza de Bolivar de Tunja </t>
  </si>
  <si>
    <t>Hangar Tarima
Alquiler,   montaje   y   desmonte   de  carpa  con las siguientes especificaciones: 
dimensiones: 12  mts de largo  por 6 metros de ancho,  la carpa debe tener Altura libre (sin columnas que obstruyan) de al menos 4.5 metros  para cubrimiento de la tarima principal,  con cubiertas laterales removibles. 
El montaje de las carpas, mesas y sillas se debe entregar  el dia anterior a  la llegada de los emprendedores para realizar la adecuación y  organización de stand,  de  acuerdo  a  las especificaciones  planteadas por la entidad. *debe tenerse en cuenta que el evento se desarrollara en la plaza de Bolivar  de Tunja.</t>
  </si>
  <si>
    <t xml:space="preserve">Carpas 
Alquiler,   montaje   y   desmonte  de carpas  con las siguientes especificaciones: 
Tamaño:    6X6 metros
Cada carpa debe contener 3 entrepaños  (separadores) rigidos, modulares color blanco en forma de U , con las siguientes medidas: 4 metros de  ancho por 2 mts  MINIMO de alto.   Se debe garantizar tomas eléctricas para el 30% de las carpas, distribuidas de acuerdo a especificaciones tecnicas de la entidad.  
El montaje de las carpas, mesas y sillas se debe entregar  el dia anterior a  la llegada de los emprendedores para realizar la adecuación y  organización de stand,   Instalación de carpas  de acuerdo a especificaciones tecnicas definidas por la entidad. *debe tenerse en cuenta que el evento se desarrollara en la plaza de Bolivar de Tunja </t>
  </si>
  <si>
    <t>Mesas 
Alquiler, montaje y desmonte de mesas uniformes, tamaño 1,50 metros x 60 cm Instalación de  acuerdo  a  las especificaciones definidas por la entidad. El montaje de las mesas y sillas se debe entregar  minimo con 3 horas de  anticipación a la llegada de los emprendedores para realizar la adecuación y  organización.</t>
  </si>
  <si>
    <t xml:space="preserve">Sillas plasticas
Alquiler, montaje y desmonte de silletería  plastica tipo Rimax, color blanco sin brazos. 
El montaje de las mesas y sillas se debe entregar  minimo con 3 horas de  anticipación a la llegada de los emprendedores para realizar la adecuación y  organización,  de  acuerdo  a  las especificaciones   definidas por la entidad. </t>
  </si>
  <si>
    <t>transporte para Emprendedores  feria 
Transporte con las siguientes especificaciones: 
Buses con capacidad minima de 36 personas para garantizar el transporte de emprendedores desde de  los municipios  de origen  (sogamosos, duitama, tibasosa, pesca, floresta, firavitova y paipa) al lugar  de desarrollo de  feria, y  regreso  hasta  su  sitio  de  origen (sogamoso)
 Es  necesario tener en cuenta el evento se desarrollará  de  8:00 am a 6:00 pm por tal motivo el contratista garantizará la llegada de los participantes  con  una  hora  de  antelación  a  la  apertura  del evento;  de acuerdo a requerimientos de la entidad. 
*se debera organizar un punto de encuentro en sogamoso, Duitama y paipa para recoger a los emprendedores de los municipios aledaños a dichas ciudades)</t>
  </si>
  <si>
    <t>Hospedaje Emprendedores 
Servicio de hospedaje en la ciudad de  Tunja,  con facil acceso y cerca del lugar de desarrollo de la feria, en hotel con las siguientes características: 
•	Acomodación en habitación doble, maximo triple,   con camas sencillas, baño,  agua caliente, tv.
•	Incluye desayuno para cada noche de estancia  (caldo, 1 bebida caliente, huevos, pan) 
De acuerdo a  necesidad y especificaciones definidas  por la entidad.</t>
  </si>
  <si>
    <t>Almuerzo  
Almuerzo ejecutivo con entrega en el sitio del evento en empaque amigable con el medio ambiente y  con las siguientes especificaciones:  Menú de tres tiempos: El menú debe incluir una entrada, un plato fuerte y una bebida.
Plato Fuerte: Ofrecer al menos una opción  de proteína de minimo 250 grms
Acompañamientos: Incluir dos guarniciones de carbohidratos (como papa o arroz) y una ensalada fresca.
Bebidas: jugo de frutas, gaseosa  o  agua embotella, de acuerdo a especificaciones de la entidad. El contratista debe garantizar la entrega del almuerzo  a las 12:30 pm, servidos en contenedores individuales, cumpliendo los estándares de calidad e higiene,  manipulación de alimentos y amigable con el medio ambaiente.</t>
  </si>
  <si>
    <t>Derechos de Autor y Conexos (SAICO y ACIMPRO)
El proveedor será el único responsable del pago de los derechos de autor y derechos conexos a las sociedades de gestión colectiva (SAICO y ACIMPRO, según corresponda) por la música que se utilice durante el evento.
Obligación de presentación: El proveedor deberá presentar, antes del evento, el comprobante de pago o la certificación que acredite que los derechos han sido liquidados y cancelados a la organización SAICO Y ACIMPRO.</t>
  </si>
  <si>
    <t>Elementos para demotración  de barismo 
El proveedor debera garantizar los siguientes insumos para la demostracion de barismo que se llevara a cabo en el marco de la feria, los cuales deberan ser entregados el día del evento a la persona designada por el supervisor los cuales son: 
4 Kilos Café en grano Tostado 
3 Six Pack de leche (18 Litros)
1 paquete Azúcar en Sobre  de 200 Unidades
1 Paquete Palito Mezclador de 200 unidades
200 Vaso de Cartón de 7 Onzas, con tapa
2 kilos Azúcar Granulada 
100 unidades de Vaso Plástico de 12 Onzas, tapa plana para pitillo
100 unidades Pitillo Cuchara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</si>
</sst>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6" x14ac:knownFonts="1">
    <font>
      <sz val="11"/>
      <color theme="1"/>
      <name val="Aptos Narrow"/>
      <family val="2"/>
      <scheme val="minor"/>
    </font>
    <font>
      <sz val="11"/>
      <color theme="1"/>
      <name val="Aptos Narrow"/>
      <family val="2"/>
      <scheme val="minor"/>
    </font>
    <font>
      <b/>
      <sz val="10"/>
      <color theme="1"/>
      <name val="Calibri"/>
      <family val="2"/>
    </font>
    <font>
      <b/>
      <sz val="10"/>
      <color rgb="FFFF0000"/>
      <name val="Calibri"/>
      <family val="2"/>
    </font>
    <font>
      <sz val="10"/>
      <color theme="1"/>
      <name val="Calibri"/>
      <family val="2"/>
    </font>
    <font>
      <sz val="10"/>
      <color rgb="FFFF0000"/>
      <name val="Calibri"/>
      <family val="2"/>
    </font>
  </fonts>
  <fills count="2">
    <fill>
      <patternFill patternType="none"/>
    </fill>
    <fill>
      <patternFill patternType="gray125"/>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74">
    <xf numFmtId="0" fontId="0" fillId="0" borderId="0" xfId="0"/>
    <xf numFmtId="0" fontId="2" fillId="0" borderId="5" xfId="0" applyFont="1" applyBorder="1" applyAlignment="1">
      <alignment horizontal="center" vertical="center" wrapText="1"/>
    </xf>
    <xf numFmtId="0" fontId="3" fillId="0" borderId="1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13" xfId="0" applyFont="1" applyBorder="1" applyAlignment="1">
      <alignment horizontal="center" vertical="center"/>
    </xf>
    <xf numFmtId="0" fontId="5" fillId="0" borderId="20" xfId="0" applyFont="1" applyBorder="1" applyAlignment="1">
      <alignment horizontal="center" vertical="center"/>
    </xf>
    <xf numFmtId="9" fontId="4" fillId="0" borderId="20" xfId="2" applyFont="1" applyBorder="1" applyAlignment="1">
      <alignment horizontal="center" vertical="center"/>
    </xf>
    <xf numFmtId="0" fontId="4" fillId="0" borderId="20" xfId="0" applyFont="1" applyBorder="1" applyAlignment="1">
      <alignment horizontal="center" vertical="center"/>
    </xf>
    <xf numFmtId="164" fontId="4" fillId="0" borderId="15" xfId="0" applyNumberFormat="1" applyFont="1" applyBorder="1" applyAlignment="1">
      <alignment horizontal="center" vertical="center"/>
    </xf>
    <xf numFmtId="0" fontId="4" fillId="0" borderId="21" xfId="0" applyFont="1" applyBorder="1" applyAlignment="1">
      <alignment horizontal="center" vertical="center"/>
    </xf>
    <xf numFmtId="0" fontId="5" fillId="0" borderId="22" xfId="0" applyFont="1" applyBorder="1" applyAlignment="1">
      <alignment horizontal="center" vertical="center"/>
    </xf>
    <xf numFmtId="9" fontId="4" fillId="0" borderId="22" xfId="2" applyFont="1" applyBorder="1" applyAlignment="1">
      <alignment horizontal="center" vertical="center"/>
    </xf>
    <xf numFmtId="0" fontId="4" fillId="0" borderId="22" xfId="0" applyFont="1" applyBorder="1" applyAlignment="1">
      <alignment horizontal="center" vertical="center"/>
    </xf>
    <xf numFmtId="164" fontId="4" fillId="0" borderId="23" xfId="0" applyNumberFormat="1" applyFont="1" applyBorder="1" applyAlignment="1">
      <alignment horizontal="center" vertical="center"/>
    </xf>
    <xf numFmtId="0" fontId="4" fillId="0" borderId="0" xfId="0" applyFont="1"/>
    <xf numFmtId="164" fontId="2" fillId="0" borderId="3" xfId="1" applyFont="1" applyBorder="1" applyAlignment="1">
      <alignmen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6"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wrapText="1"/>
    </xf>
    <xf numFmtId="0" fontId="4" fillId="0" borderId="11" xfId="0" applyFont="1" applyBorder="1" applyAlignment="1">
      <alignment horizontal="left" vertical="center" wrapText="1"/>
    </xf>
    <xf numFmtId="0" fontId="4" fillId="0" borderId="24" xfId="0" applyFont="1" applyBorder="1" applyAlignment="1">
      <alignment horizontal="center" vertical="center" wrapText="1"/>
    </xf>
    <xf numFmtId="164" fontId="4" fillId="0" borderId="13" xfId="1" applyFont="1" applyBorder="1" applyAlignment="1">
      <alignment horizontal="center" vertical="center" wrapText="1"/>
    </xf>
    <xf numFmtId="9" fontId="4" fillId="0" borderId="20" xfId="2" applyFont="1" applyBorder="1" applyAlignment="1">
      <alignment horizontal="center" vertical="center" wrapText="1"/>
    </xf>
    <xf numFmtId="164" fontId="4" fillId="0" borderId="20" xfId="1" applyFont="1" applyBorder="1" applyAlignment="1">
      <alignment horizontal="center" vertical="center"/>
    </xf>
    <xf numFmtId="164" fontId="4" fillId="0" borderId="15" xfId="1" applyFont="1" applyBorder="1" applyAlignment="1">
      <alignment horizontal="center" vertical="center"/>
    </xf>
    <xf numFmtId="164" fontId="4" fillId="0" borderId="13" xfId="1" applyFont="1" applyBorder="1" applyAlignment="1">
      <alignment horizontal="center" vertical="center"/>
    </xf>
    <xf numFmtId="164" fontId="4" fillId="0" borderId="20" xfId="1" applyFont="1" applyBorder="1" applyAlignment="1">
      <alignment vertical="center"/>
    </xf>
    <xf numFmtId="164" fontId="4" fillId="0" borderId="15" xfId="1" applyFont="1" applyBorder="1" applyAlignment="1">
      <alignment vertical="center"/>
    </xf>
    <xf numFmtId="164" fontId="4" fillId="0" borderId="13" xfId="1" applyFont="1" applyBorder="1" applyAlignment="1">
      <alignment vertical="center"/>
    </xf>
    <xf numFmtId="0" fontId="4" fillId="0" borderId="6"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left" vertical="center" wrapText="1"/>
    </xf>
    <xf numFmtId="0" fontId="4" fillId="0" borderId="7" xfId="0" applyFont="1" applyBorder="1" applyAlignment="1">
      <alignment horizontal="center" vertical="center" wrapText="1"/>
    </xf>
    <xf numFmtId="164" fontId="4" fillId="0" borderId="6" xfId="1" applyFont="1" applyBorder="1" applyAlignment="1">
      <alignment horizontal="center" vertical="center" wrapText="1"/>
    </xf>
    <xf numFmtId="9" fontId="4" fillId="0" borderId="4" xfId="2" applyFont="1" applyBorder="1" applyAlignment="1">
      <alignment horizontal="center" vertical="center" wrapText="1"/>
    </xf>
    <xf numFmtId="164" fontId="4" fillId="0" borderId="4" xfId="1" applyFont="1" applyBorder="1" applyAlignment="1">
      <alignment horizontal="center" vertical="center"/>
    </xf>
    <xf numFmtId="164" fontId="4" fillId="0" borderId="12" xfId="1" applyFont="1" applyBorder="1" applyAlignment="1">
      <alignment horizontal="center" vertical="center"/>
    </xf>
    <xf numFmtId="164" fontId="4" fillId="0" borderId="6" xfId="1" applyFont="1" applyBorder="1" applyAlignment="1">
      <alignment horizontal="center" vertical="center"/>
    </xf>
    <xf numFmtId="9" fontId="4" fillId="0" borderId="4" xfId="2" applyFont="1" applyBorder="1" applyAlignment="1">
      <alignment horizontal="center" vertical="center"/>
    </xf>
    <xf numFmtId="164" fontId="4" fillId="0" borderId="4" xfId="1" applyFont="1" applyBorder="1" applyAlignment="1">
      <alignment vertical="center"/>
    </xf>
    <xf numFmtId="164" fontId="4" fillId="0" borderId="12" xfId="1" applyFont="1" applyBorder="1" applyAlignment="1">
      <alignment vertical="center"/>
    </xf>
    <xf numFmtId="164" fontId="4" fillId="0" borderId="6" xfId="1" applyFont="1" applyBorder="1" applyAlignment="1">
      <alignment vertical="center"/>
    </xf>
    <xf numFmtId="164" fontId="4" fillId="0" borderId="17" xfId="1" applyFont="1" applyBorder="1" applyAlignment="1">
      <alignment horizontal="center" vertical="center" wrapText="1"/>
    </xf>
    <xf numFmtId="9" fontId="4" fillId="0" borderId="25" xfId="2" applyFont="1" applyBorder="1" applyAlignment="1">
      <alignment horizontal="center" vertical="center" wrapText="1"/>
    </xf>
    <xf numFmtId="164" fontId="4" fillId="0" borderId="25" xfId="1" applyFont="1" applyBorder="1" applyAlignment="1">
      <alignment horizontal="center" vertical="center"/>
    </xf>
    <xf numFmtId="164" fontId="4" fillId="0" borderId="18" xfId="1" applyFont="1" applyBorder="1" applyAlignment="1">
      <alignment horizontal="center" vertical="center"/>
    </xf>
    <xf numFmtId="164" fontId="4" fillId="0" borderId="17" xfId="1" applyFont="1" applyBorder="1" applyAlignment="1">
      <alignment horizontal="center" vertical="center"/>
    </xf>
    <xf numFmtId="9" fontId="4" fillId="0" borderId="25" xfId="2" applyFont="1" applyBorder="1" applyAlignment="1">
      <alignment horizontal="center" vertical="center"/>
    </xf>
    <xf numFmtId="164" fontId="4" fillId="0" borderId="25" xfId="1" applyFont="1" applyBorder="1" applyAlignment="1">
      <alignment vertical="center"/>
    </xf>
    <xf numFmtId="164" fontId="4" fillId="0" borderId="18" xfId="1" applyFont="1" applyBorder="1" applyAlignment="1">
      <alignment vertical="center"/>
    </xf>
    <xf numFmtId="164" fontId="4" fillId="0" borderId="17" xfId="1"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xf numFmtId="0" fontId="2" fillId="0" borderId="1" xfId="0" applyFont="1" applyBorder="1"/>
    <xf numFmtId="0" fontId="2" fillId="0" borderId="2" xfId="0" applyFont="1" applyBorder="1"/>
    <xf numFmtId="164" fontId="2" fillId="0" borderId="2" xfId="1" applyFont="1" applyBorder="1"/>
    <xf numFmtId="164" fontId="2" fillId="0" borderId="1" xfId="1" applyFont="1" applyBorder="1"/>
    <xf numFmtId="164" fontId="2" fillId="0" borderId="2" xfId="1" applyFont="1" applyBorder="1" applyAlignment="1">
      <alignment vertical="center"/>
    </xf>
    <xf numFmtId="164" fontId="2" fillId="0" borderId="1" xfId="1" applyFont="1" applyBorder="1" applyAlignment="1">
      <alignment vertical="center"/>
    </xf>
    <xf numFmtId="164" fontId="4" fillId="0" borderId="0" xfId="1" applyFont="1" applyBorder="1" applyAlignment="1">
      <alignment vertical="center"/>
    </xf>
    <xf numFmtId="0" fontId="2" fillId="0" borderId="5" xfId="1" applyNumberFormat="1" applyFont="1" applyBorder="1" applyAlignment="1">
      <alignment horizontal="center" vertical="center"/>
    </xf>
    <xf numFmtId="164" fontId="2" fillId="0" borderId="19" xfId="1" applyFont="1" applyBorder="1" applyAlignment="1">
      <alignment horizontal="center" vertical="center"/>
    </xf>
    <xf numFmtId="164" fontId="2" fillId="0" borderId="14" xfId="1" applyFont="1" applyBorder="1" applyAlignment="1">
      <alignment horizontal="center" vertical="center"/>
    </xf>
    <xf numFmtId="0" fontId="2" fillId="0" borderId="1" xfId="0" applyFont="1" applyBorder="1" applyAlignment="1">
      <alignment vertical="center" wrapText="1"/>
    </xf>
    <xf numFmtId="0" fontId="2" fillId="0" borderId="19" xfId="1" applyNumberFormat="1" applyFont="1" applyBorder="1" applyAlignment="1">
      <alignment horizontal="center" vertical="center"/>
    </xf>
    <xf numFmtId="10" fontId="2" fillId="0" borderId="19" xfId="1" applyNumberFormat="1"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E8E46-50EB-4C11-9E4A-0213F57A94B0}">
  <dimension ref="B1:X17"/>
  <sheetViews>
    <sheetView tabSelected="1" topLeftCell="A14" zoomScale="80" zoomScaleNormal="80" workbookViewId="0">
      <selection activeCell="E15" sqref="E15"/>
    </sheetView>
  </sheetViews>
  <sheetFormatPr baseColWidth="10" defaultColWidth="11.42578125" defaultRowHeight="12.75" x14ac:dyDescent="0.2"/>
  <cols>
    <col min="1" max="1" width="1.42578125" style="15" customWidth="1"/>
    <col min="2" max="2" width="7.42578125" style="15" customWidth="1"/>
    <col min="3" max="3" width="11.42578125" style="15"/>
    <col min="4" max="4" width="15.42578125" style="15" customWidth="1"/>
    <col min="5" max="5" width="61.7109375" style="15" customWidth="1"/>
    <col min="6" max="6" width="10.85546875" style="15" customWidth="1"/>
    <col min="7" max="7" width="11" style="15" hidden="1" customWidth="1"/>
    <col min="8" max="8" width="13.5703125" style="15" hidden="1" customWidth="1"/>
    <col min="9" max="9" width="5.7109375" style="15" hidden="1" customWidth="1"/>
    <col min="10" max="10" width="14" style="15" hidden="1" customWidth="1"/>
    <col min="11" max="11" width="14.140625" style="15" hidden="1" customWidth="1"/>
    <col min="12" max="12" width="14.28515625" style="15" hidden="1" customWidth="1"/>
    <col min="13" max="13" width="6.85546875" style="15" hidden="1" customWidth="1"/>
    <col min="14" max="15" width="13.7109375" style="15" hidden="1" customWidth="1"/>
    <col min="16" max="16" width="13.5703125" style="15" customWidth="1"/>
    <col min="17" max="17" width="13.7109375" style="15" hidden="1" customWidth="1"/>
    <col min="18" max="18" width="2" style="15" customWidth="1"/>
    <col min="19" max="19" width="14" style="15" hidden="1" customWidth="1"/>
    <col min="20" max="20" width="13.42578125" style="15" customWidth="1"/>
    <col min="21" max="21" width="0" style="15" hidden="1" customWidth="1"/>
    <col min="22" max="22" width="15" style="15" hidden="1" customWidth="1"/>
    <col min="23" max="23" width="10.28515625" style="15" hidden="1" customWidth="1"/>
    <col min="24" max="24" width="15.7109375" style="15" customWidth="1"/>
    <col min="25" max="16384" width="11.42578125" style="15"/>
  </cols>
  <sheetData>
    <row r="1" spans="2:24" ht="13.5" thickBot="1" x14ac:dyDescent="0.25"/>
    <row r="2" spans="2:24" ht="40.15" customHeight="1" thickBot="1" x14ac:dyDescent="0.25">
      <c r="B2" s="71" t="s">
        <v>29</v>
      </c>
      <c r="C2" s="72"/>
      <c r="D2" s="72"/>
      <c r="E2" s="72"/>
      <c r="F2" s="72"/>
      <c r="G2" s="73"/>
      <c r="H2" s="71" t="s">
        <v>32</v>
      </c>
      <c r="I2" s="72"/>
      <c r="J2" s="72"/>
      <c r="K2" s="72"/>
      <c r="L2" s="71" t="s">
        <v>31</v>
      </c>
      <c r="M2" s="72"/>
      <c r="N2" s="72"/>
      <c r="O2" s="73"/>
      <c r="P2" s="72" t="s">
        <v>30</v>
      </c>
      <c r="Q2" s="73"/>
      <c r="W2" s="68" t="s">
        <v>29</v>
      </c>
      <c r="X2" s="16">
        <v>30000000</v>
      </c>
    </row>
    <row r="3" spans="2:24" ht="66" customHeight="1" thickBot="1" x14ac:dyDescent="0.25">
      <c r="B3" s="17" t="s">
        <v>0</v>
      </c>
      <c r="C3" s="18" t="s">
        <v>1</v>
      </c>
      <c r="D3" s="18" t="s">
        <v>2</v>
      </c>
      <c r="E3" s="18" t="s">
        <v>3</v>
      </c>
      <c r="F3" s="18" t="s">
        <v>4</v>
      </c>
      <c r="G3" s="19" t="s">
        <v>5</v>
      </c>
      <c r="H3" s="1" t="s">
        <v>33</v>
      </c>
      <c r="I3" s="3" t="s">
        <v>28</v>
      </c>
      <c r="J3" s="3" t="s">
        <v>6</v>
      </c>
      <c r="K3" s="4" t="s">
        <v>7</v>
      </c>
      <c r="L3" s="1" t="s">
        <v>33</v>
      </c>
      <c r="M3" s="3" t="s">
        <v>28</v>
      </c>
      <c r="N3" s="3" t="s">
        <v>6</v>
      </c>
      <c r="O3" s="4" t="s">
        <v>7</v>
      </c>
      <c r="P3" s="1" t="s">
        <v>6</v>
      </c>
      <c r="Q3" s="4" t="s">
        <v>7</v>
      </c>
      <c r="S3" s="1" t="s">
        <v>23</v>
      </c>
      <c r="T3" s="2" t="s">
        <v>24</v>
      </c>
      <c r="U3" s="3" t="s">
        <v>25</v>
      </c>
      <c r="V3" s="3" t="s">
        <v>26</v>
      </c>
      <c r="W3" s="3" t="s">
        <v>25</v>
      </c>
      <c r="X3" s="4" t="s">
        <v>27</v>
      </c>
    </row>
    <row r="4" spans="2:24" ht="63.75" x14ac:dyDescent="0.2">
      <c r="B4" s="20">
        <v>1</v>
      </c>
      <c r="C4" s="21">
        <v>82101701</v>
      </c>
      <c r="D4" s="21" t="s">
        <v>9</v>
      </c>
      <c r="E4" s="22" t="s">
        <v>34</v>
      </c>
      <c r="F4" s="21" t="s">
        <v>10</v>
      </c>
      <c r="G4" s="23">
        <v>2</v>
      </c>
      <c r="H4" s="24">
        <v>220000</v>
      </c>
      <c r="I4" s="25">
        <v>0.19</v>
      </c>
      <c r="J4" s="26">
        <f>H4+(H4*I4)</f>
        <v>261800</v>
      </c>
      <c r="K4" s="27">
        <f>J4*G4</f>
        <v>523600</v>
      </c>
      <c r="L4" s="28">
        <v>250000</v>
      </c>
      <c r="M4" s="7">
        <v>0.19</v>
      </c>
      <c r="N4" s="29">
        <f>L4+(L4*M4)</f>
        <v>297500</v>
      </c>
      <c r="O4" s="30">
        <f>N4*G4</f>
        <v>595000</v>
      </c>
      <c r="P4" s="31">
        <f>(J4+N4)/2</f>
        <v>279650</v>
      </c>
      <c r="Q4" s="30">
        <f>(K4+O4)/2</f>
        <v>559300</v>
      </c>
      <c r="S4" s="5">
        <f>G4</f>
        <v>2</v>
      </c>
      <c r="T4" s="6">
        <v>1</v>
      </c>
      <c r="U4" s="7">
        <f>(T4/S4)</f>
        <v>0.5</v>
      </c>
      <c r="V4" s="8">
        <f>(S4-T4)</f>
        <v>1</v>
      </c>
      <c r="W4" s="7">
        <f>(V4/S4)</f>
        <v>0.5</v>
      </c>
      <c r="X4" s="9">
        <f>(T4*P4)</f>
        <v>279650</v>
      </c>
    </row>
    <row r="5" spans="2:24" ht="333.6" customHeight="1" x14ac:dyDescent="0.2">
      <c r="B5" s="32">
        <f>B4+1</f>
        <v>2</v>
      </c>
      <c r="C5" s="33">
        <v>80141607</v>
      </c>
      <c r="D5" s="33" t="s">
        <v>11</v>
      </c>
      <c r="E5" s="34" t="s">
        <v>35</v>
      </c>
      <c r="F5" s="33" t="s">
        <v>10</v>
      </c>
      <c r="G5" s="35">
        <v>1</v>
      </c>
      <c r="H5" s="36">
        <v>4800000</v>
      </c>
      <c r="I5" s="37">
        <v>0</v>
      </c>
      <c r="J5" s="38">
        <f t="shared" ref="J5:J15" si="0">H5+(H5*I5)</f>
        <v>4800000</v>
      </c>
      <c r="K5" s="39">
        <f t="shared" ref="K5:K15" si="1">J5*G5</f>
        <v>4800000</v>
      </c>
      <c r="L5" s="40">
        <v>5000000</v>
      </c>
      <c r="M5" s="41">
        <v>0</v>
      </c>
      <c r="N5" s="42">
        <f t="shared" ref="N5:N15" si="2">L5+(L5*M5)</f>
        <v>5000000</v>
      </c>
      <c r="O5" s="43">
        <f t="shared" ref="O5:O15" si="3">N5*G5</f>
        <v>5000000</v>
      </c>
      <c r="P5" s="44">
        <f t="shared" ref="P5:P15" si="4">(J5+N5)/2</f>
        <v>4900000</v>
      </c>
      <c r="Q5" s="43">
        <f t="shared" ref="Q5:Q15" si="5">(K5+O5)/2</f>
        <v>4900000</v>
      </c>
      <c r="S5" s="5">
        <f t="shared" ref="S5:S15" si="6">G5</f>
        <v>1</v>
      </c>
      <c r="T5" s="6">
        <v>1</v>
      </c>
      <c r="U5" s="7">
        <f t="shared" ref="U5:U15" si="7">(T5/S5)</f>
        <v>1</v>
      </c>
      <c r="V5" s="8">
        <f t="shared" ref="V5:V15" si="8">(S5-T5)</f>
        <v>0</v>
      </c>
      <c r="W5" s="7">
        <f t="shared" ref="W5:W15" si="9">(V5/S5)</f>
        <v>0</v>
      </c>
      <c r="X5" s="9">
        <f t="shared" ref="X5:X15" si="10">(T5*P5)</f>
        <v>4900000</v>
      </c>
    </row>
    <row r="6" spans="2:24" ht="132.6" customHeight="1" x14ac:dyDescent="0.2">
      <c r="B6" s="32">
        <f t="shared" ref="B6:B15" si="11">B5+1</f>
        <v>3</v>
      </c>
      <c r="C6" s="33">
        <v>90101602</v>
      </c>
      <c r="D6" s="33" t="s">
        <v>19</v>
      </c>
      <c r="E6" s="34" t="s">
        <v>36</v>
      </c>
      <c r="F6" s="33" t="s">
        <v>10</v>
      </c>
      <c r="G6" s="35">
        <v>1</v>
      </c>
      <c r="H6" s="36">
        <v>2700000</v>
      </c>
      <c r="I6" s="37">
        <v>0</v>
      </c>
      <c r="J6" s="38">
        <f t="shared" si="0"/>
        <v>2700000</v>
      </c>
      <c r="K6" s="39">
        <f t="shared" si="1"/>
        <v>2700000</v>
      </c>
      <c r="L6" s="40">
        <v>2500000</v>
      </c>
      <c r="M6" s="41">
        <v>0</v>
      </c>
      <c r="N6" s="42">
        <f t="shared" si="2"/>
        <v>2500000</v>
      </c>
      <c r="O6" s="43">
        <f t="shared" si="3"/>
        <v>2500000</v>
      </c>
      <c r="P6" s="44">
        <f t="shared" si="4"/>
        <v>2600000</v>
      </c>
      <c r="Q6" s="43">
        <f t="shared" si="5"/>
        <v>2600000</v>
      </c>
      <c r="S6" s="5">
        <f t="shared" si="6"/>
        <v>1</v>
      </c>
      <c r="T6" s="6">
        <v>1</v>
      </c>
      <c r="U6" s="7">
        <f t="shared" si="7"/>
        <v>1</v>
      </c>
      <c r="V6" s="8">
        <f t="shared" si="8"/>
        <v>0</v>
      </c>
      <c r="W6" s="7">
        <f t="shared" si="9"/>
        <v>0</v>
      </c>
      <c r="X6" s="9">
        <f t="shared" si="10"/>
        <v>2600000</v>
      </c>
    </row>
    <row r="7" spans="2:24" ht="165.6" customHeight="1" x14ac:dyDescent="0.2">
      <c r="B7" s="32">
        <f t="shared" si="11"/>
        <v>4</v>
      </c>
      <c r="C7" s="33">
        <v>90101602</v>
      </c>
      <c r="D7" s="33" t="s">
        <v>12</v>
      </c>
      <c r="E7" s="34" t="s">
        <v>37</v>
      </c>
      <c r="F7" s="33" t="s">
        <v>10</v>
      </c>
      <c r="G7" s="35">
        <v>16</v>
      </c>
      <c r="H7" s="36">
        <v>380000</v>
      </c>
      <c r="I7" s="37">
        <v>0</v>
      </c>
      <c r="J7" s="38">
        <f t="shared" si="0"/>
        <v>380000</v>
      </c>
      <c r="K7" s="39">
        <f t="shared" si="1"/>
        <v>6080000</v>
      </c>
      <c r="L7" s="40">
        <v>350000</v>
      </c>
      <c r="M7" s="41">
        <v>0</v>
      </c>
      <c r="N7" s="42">
        <f t="shared" si="2"/>
        <v>350000</v>
      </c>
      <c r="O7" s="43">
        <f t="shared" si="3"/>
        <v>5600000</v>
      </c>
      <c r="P7" s="44">
        <f t="shared" si="4"/>
        <v>365000</v>
      </c>
      <c r="Q7" s="43">
        <f t="shared" si="5"/>
        <v>5840000</v>
      </c>
      <c r="S7" s="5">
        <f t="shared" si="6"/>
        <v>16</v>
      </c>
      <c r="T7" s="6">
        <v>7</v>
      </c>
      <c r="U7" s="7">
        <f t="shared" si="7"/>
        <v>0.4375</v>
      </c>
      <c r="V7" s="8">
        <f t="shared" si="8"/>
        <v>9</v>
      </c>
      <c r="W7" s="7">
        <f t="shared" si="9"/>
        <v>0.5625</v>
      </c>
      <c r="X7" s="9">
        <f t="shared" si="10"/>
        <v>2555000</v>
      </c>
    </row>
    <row r="8" spans="2:24" ht="72.75" customHeight="1" x14ac:dyDescent="0.2">
      <c r="B8" s="32">
        <f t="shared" si="11"/>
        <v>5</v>
      </c>
      <c r="C8" s="33">
        <v>80141607</v>
      </c>
      <c r="D8" s="33" t="s">
        <v>13</v>
      </c>
      <c r="E8" s="34" t="s">
        <v>38</v>
      </c>
      <c r="F8" s="33" t="s">
        <v>10</v>
      </c>
      <c r="G8" s="35">
        <v>110</v>
      </c>
      <c r="H8" s="36">
        <v>22000</v>
      </c>
      <c r="I8" s="37">
        <v>0</v>
      </c>
      <c r="J8" s="38">
        <f t="shared" si="0"/>
        <v>22000</v>
      </c>
      <c r="K8" s="39">
        <f t="shared" si="1"/>
        <v>2420000</v>
      </c>
      <c r="L8" s="40">
        <v>20000</v>
      </c>
      <c r="M8" s="41">
        <v>0</v>
      </c>
      <c r="N8" s="42">
        <f t="shared" si="2"/>
        <v>20000</v>
      </c>
      <c r="O8" s="43">
        <f t="shared" si="3"/>
        <v>2200000</v>
      </c>
      <c r="P8" s="44">
        <f t="shared" si="4"/>
        <v>21000</v>
      </c>
      <c r="Q8" s="43">
        <f t="shared" si="5"/>
        <v>2310000</v>
      </c>
      <c r="S8" s="5">
        <f t="shared" si="6"/>
        <v>110</v>
      </c>
      <c r="T8" s="6">
        <v>55</v>
      </c>
      <c r="U8" s="7">
        <f t="shared" si="7"/>
        <v>0.5</v>
      </c>
      <c r="V8" s="8">
        <f t="shared" si="8"/>
        <v>55</v>
      </c>
      <c r="W8" s="7">
        <f t="shared" si="9"/>
        <v>0.5</v>
      </c>
      <c r="X8" s="9">
        <f t="shared" si="10"/>
        <v>1155000</v>
      </c>
    </row>
    <row r="9" spans="2:24" ht="85.15" customHeight="1" x14ac:dyDescent="0.2">
      <c r="B9" s="32">
        <f t="shared" si="11"/>
        <v>6</v>
      </c>
      <c r="C9" s="33">
        <v>80141607</v>
      </c>
      <c r="D9" s="33" t="s">
        <v>14</v>
      </c>
      <c r="E9" s="34" t="s">
        <v>39</v>
      </c>
      <c r="F9" s="33" t="s">
        <v>10</v>
      </c>
      <c r="G9" s="35">
        <v>159</v>
      </c>
      <c r="H9" s="36">
        <v>2800</v>
      </c>
      <c r="I9" s="37">
        <v>0</v>
      </c>
      <c r="J9" s="38">
        <f t="shared" si="0"/>
        <v>2800</v>
      </c>
      <c r="K9" s="39">
        <f t="shared" si="1"/>
        <v>445200</v>
      </c>
      <c r="L9" s="40">
        <v>3000</v>
      </c>
      <c r="M9" s="41">
        <v>0</v>
      </c>
      <c r="N9" s="42">
        <f t="shared" si="2"/>
        <v>3000</v>
      </c>
      <c r="O9" s="43">
        <f t="shared" si="3"/>
        <v>477000</v>
      </c>
      <c r="P9" s="44">
        <f t="shared" si="4"/>
        <v>2900</v>
      </c>
      <c r="Q9" s="43">
        <f t="shared" si="5"/>
        <v>461100</v>
      </c>
      <c r="S9" s="5">
        <f t="shared" si="6"/>
        <v>159</v>
      </c>
      <c r="T9" s="6">
        <v>79</v>
      </c>
      <c r="U9" s="7">
        <f t="shared" si="7"/>
        <v>0.49685534591194969</v>
      </c>
      <c r="V9" s="8">
        <f t="shared" si="8"/>
        <v>80</v>
      </c>
      <c r="W9" s="7">
        <f t="shared" si="9"/>
        <v>0.50314465408805031</v>
      </c>
      <c r="X9" s="9">
        <f t="shared" si="10"/>
        <v>229100</v>
      </c>
    </row>
    <row r="10" spans="2:24" ht="177.75" customHeight="1" x14ac:dyDescent="0.2">
      <c r="B10" s="32">
        <f t="shared" si="11"/>
        <v>7</v>
      </c>
      <c r="C10" s="33">
        <v>78111802</v>
      </c>
      <c r="D10" s="33" t="s">
        <v>20</v>
      </c>
      <c r="E10" s="34" t="s">
        <v>40</v>
      </c>
      <c r="F10" s="33" t="s">
        <v>10</v>
      </c>
      <c r="G10" s="35">
        <v>131</v>
      </c>
      <c r="H10" s="36">
        <v>95200</v>
      </c>
      <c r="I10" s="37">
        <v>0</v>
      </c>
      <c r="J10" s="38">
        <f t="shared" si="0"/>
        <v>95200</v>
      </c>
      <c r="K10" s="39">
        <f t="shared" si="1"/>
        <v>12471200</v>
      </c>
      <c r="L10" s="40">
        <v>95200</v>
      </c>
      <c r="M10" s="41">
        <v>0</v>
      </c>
      <c r="N10" s="42">
        <f t="shared" si="2"/>
        <v>95200</v>
      </c>
      <c r="O10" s="43">
        <f t="shared" si="3"/>
        <v>12471200</v>
      </c>
      <c r="P10" s="44">
        <f t="shared" si="4"/>
        <v>95200</v>
      </c>
      <c r="Q10" s="43">
        <f t="shared" si="5"/>
        <v>12471200</v>
      </c>
      <c r="S10" s="5">
        <f t="shared" si="6"/>
        <v>131</v>
      </c>
      <c r="T10" s="6">
        <v>61</v>
      </c>
      <c r="U10" s="7">
        <f t="shared" si="7"/>
        <v>0.46564885496183206</v>
      </c>
      <c r="V10" s="8">
        <f t="shared" si="8"/>
        <v>70</v>
      </c>
      <c r="W10" s="7">
        <f t="shared" si="9"/>
        <v>0.53435114503816794</v>
      </c>
      <c r="X10" s="9">
        <f t="shared" si="10"/>
        <v>5807200</v>
      </c>
    </row>
    <row r="11" spans="2:24" ht="123.6" customHeight="1" x14ac:dyDescent="0.2">
      <c r="B11" s="32">
        <f t="shared" si="11"/>
        <v>8</v>
      </c>
      <c r="C11" s="33">
        <v>90111501</v>
      </c>
      <c r="D11" s="33" t="s">
        <v>15</v>
      </c>
      <c r="E11" s="34" t="s">
        <v>41</v>
      </c>
      <c r="F11" s="33" t="s">
        <v>10</v>
      </c>
      <c r="G11" s="35">
        <v>102</v>
      </c>
      <c r="H11" s="36">
        <v>110000</v>
      </c>
      <c r="I11" s="37">
        <v>0.19</v>
      </c>
      <c r="J11" s="38">
        <f t="shared" si="0"/>
        <v>130900</v>
      </c>
      <c r="K11" s="39">
        <f t="shared" si="1"/>
        <v>13351800</v>
      </c>
      <c r="L11" s="40">
        <v>90000</v>
      </c>
      <c r="M11" s="41">
        <v>0.19</v>
      </c>
      <c r="N11" s="42">
        <f t="shared" si="2"/>
        <v>107100</v>
      </c>
      <c r="O11" s="43">
        <f t="shared" si="3"/>
        <v>10924200</v>
      </c>
      <c r="P11" s="44">
        <f t="shared" si="4"/>
        <v>119000</v>
      </c>
      <c r="Q11" s="43">
        <f t="shared" si="5"/>
        <v>12138000</v>
      </c>
      <c r="S11" s="5">
        <f t="shared" si="6"/>
        <v>102</v>
      </c>
      <c r="T11" s="6">
        <v>42</v>
      </c>
      <c r="U11" s="7">
        <f t="shared" si="7"/>
        <v>0.41176470588235292</v>
      </c>
      <c r="V11" s="8">
        <f t="shared" si="8"/>
        <v>60</v>
      </c>
      <c r="W11" s="7">
        <f t="shared" si="9"/>
        <v>0.58823529411764708</v>
      </c>
      <c r="X11" s="9">
        <f t="shared" si="10"/>
        <v>4998000</v>
      </c>
    </row>
    <row r="12" spans="2:24" ht="163.15" customHeight="1" x14ac:dyDescent="0.2">
      <c r="B12" s="32">
        <f t="shared" si="11"/>
        <v>9</v>
      </c>
      <c r="C12" s="33">
        <v>90101604</v>
      </c>
      <c r="D12" s="33" t="s">
        <v>16</v>
      </c>
      <c r="E12" s="34" t="s">
        <v>42</v>
      </c>
      <c r="F12" s="33" t="s">
        <v>10</v>
      </c>
      <c r="G12" s="35">
        <v>150</v>
      </c>
      <c r="H12" s="36">
        <v>31000</v>
      </c>
      <c r="I12" s="37">
        <v>0.08</v>
      </c>
      <c r="J12" s="38">
        <f t="shared" si="0"/>
        <v>33480</v>
      </c>
      <c r="K12" s="39">
        <f t="shared" si="1"/>
        <v>5022000</v>
      </c>
      <c r="L12" s="40">
        <v>30000</v>
      </c>
      <c r="M12" s="41">
        <v>0.08</v>
      </c>
      <c r="N12" s="42">
        <f t="shared" si="2"/>
        <v>32400</v>
      </c>
      <c r="O12" s="43">
        <f t="shared" si="3"/>
        <v>4860000</v>
      </c>
      <c r="P12" s="44">
        <f t="shared" si="4"/>
        <v>32940</v>
      </c>
      <c r="Q12" s="43">
        <f t="shared" si="5"/>
        <v>4941000</v>
      </c>
      <c r="S12" s="5">
        <f t="shared" si="6"/>
        <v>150</v>
      </c>
      <c r="T12" s="6">
        <v>80</v>
      </c>
      <c r="U12" s="7">
        <f t="shared" si="7"/>
        <v>0.53333333333333333</v>
      </c>
      <c r="V12" s="8">
        <f t="shared" si="8"/>
        <v>70</v>
      </c>
      <c r="W12" s="7">
        <f t="shared" si="9"/>
        <v>0.46666666666666667</v>
      </c>
      <c r="X12" s="9">
        <f t="shared" si="10"/>
        <v>2635200</v>
      </c>
    </row>
    <row r="13" spans="2:24" ht="168.6" customHeight="1" x14ac:dyDescent="0.2">
      <c r="B13" s="32">
        <f t="shared" si="11"/>
        <v>10</v>
      </c>
      <c r="C13" s="33">
        <v>90101604</v>
      </c>
      <c r="D13" s="33" t="s">
        <v>17</v>
      </c>
      <c r="E13" s="34" t="s">
        <v>21</v>
      </c>
      <c r="F13" s="33" t="s">
        <v>10</v>
      </c>
      <c r="G13" s="35">
        <v>185</v>
      </c>
      <c r="H13" s="36">
        <v>22000</v>
      </c>
      <c r="I13" s="37">
        <v>0.08</v>
      </c>
      <c r="J13" s="38">
        <f t="shared" si="0"/>
        <v>23760</v>
      </c>
      <c r="K13" s="39">
        <f t="shared" si="1"/>
        <v>4395600</v>
      </c>
      <c r="L13" s="40">
        <v>20000</v>
      </c>
      <c r="M13" s="41">
        <v>0.08</v>
      </c>
      <c r="N13" s="42">
        <f t="shared" si="2"/>
        <v>21600</v>
      </c>
      <c r="O13" s="43">
        <f t="shared" si="3"/>
        <v>3996000</v>
      </c>
      <c r="P13" s="44">
        <f t="shared" si="4"/>
        <v>22680</v>
      </c>
      <c r="Q13" s="43">
        <f t="shared" si="5"/>
        <v>4195800</v>
      </c>
      <c r="S13" s="5">
        <f t="shared" si="6"/>
        <v>185</v>
      </c>
      <c r="T13" s="6">
        <v>105</v>
      </c>
      <c r="U13" s="7">
        <f t="shared" si="7"/>
        <v>0.56756756756756754</v>
      </c>
      <c r="V13" s="8">
        <f t="shared" si="8"/>
        <v>80</v>
      </c>
      <c r="W13" s="7">
        <f t="shared" si="9"/>
        <v>0.43243243243243246</v>
      </c>
      <c r="X13" s="9">
        <f t="shared" si="10"/>
        <v>2381400</v>
      </c>
    </row>
    <row r="14" spans="2:24" ht="106.9" customHeight="1" x14ac:dyDescent="0.2">
      <c r="B14" s="32">
        <f t="shared" si="11"/>
        <v>11</v>
      </c>
      <c r="C14" s="33">
        <v>80121604</v>
      </c>
      <c r="D14" s="33" t="s">
        <v>18</v>
      </c>
      <c r="E14" s="34" t="s">
        <v>43</v>
      </c>
      <c r="F14" s="33" t="s">
        <v>10</v>
      </c>
      <c r="G14" s="35">
        <v>1</v>
      </c>
      <c r="H14" s="36">
        <v>2000000</v>
      </c>
      <c r="I14" s="37">
        <v>0</v>
      </c>
      <c r="J14" s="38">
        <f t="shared" si="0"/>
        <v>2000000</v>
      </c>
      <c r="K14" s="39">
        <f t="shared" si="1"/>
        <v>2000000</v>
      </c>
      <c r="L14" s="40">
        <v>2000000</v>
      </c>
      <c r="M14" s="41">
        <v>0</v>
      </c>
      <c r="N14" s="42">
        <f t="shared" si="2"/>
        <v>2000000</v>
      </c>
      <c r="O14" s="43">
        <f t="shared" si="3"/>
        <v>2000000</v>
      </c>
      <c r="P14" s="44">
        <f t="shared" si="4"/>
        <v>2000000</v>
      </c>
      <c r="Q14" s="43">
        <f t="shared" si="5"/>
        <v>2000000</v>
      </c>
      <c r="S14" s="5">
        <f t="shared" si="6"/>
        <v>1</v>
      </c>
      <c r="T14" s="6">
        <v>1</v>
      </c>
      <c r="U14" s="7">
        <f t="shared" si="7"/>
        <v>1</v>
      </c>
      <c r="V14" s="8">
        <f t="shared" si="8"/>
        <v>0</v>
      </c>
      <c r="W14" s="7">
        <f t="shared" si="9"/>
        <v>0</v>
      </c>
      <c r="X14" s="9">
        <f t="shared" si="10"/>
        <v>2000000</v>
      </c>
    </row>
    <row r="15" spans="2:24" ht="190.15" customHeight="1" thickBot="1" x14ac:dyDescent="0.25">
      <c r="B15" s="32">
        <f t="shared" si="11"/>
        <v>12</v>
      </c>
      <c r="C15" s="33">
        <v>23181801</v>
      </c>
      <c r="D15" s="33" t="s">
        <v>22</v>
      </c>
      <c r="E15" s="34" t="s">
        <v>44</v>
      </c>
      <c r="F15" s="33" t="s">
        <v>10</v>
      </c>
      <c r="G15" s="35">
        <v>1</v>
      </c>
      <c r="H15" s="45">
        <v>450000</v>
      </c>
      <c r="I15" s="46">
        <v>0.08</v>
      </c>
      <c r="J15" s="47">
        <f t="shared" si="0"/>
        <v>486000</v>
      </c>
      <c r="K15" s="48">
        <f t="shared" si="1"/>
        <v>486000</v>
      </c>
      <c r="L15" s="49">
        <v>400000</v>
      </c>
      <c r="M15" s="50">
        <v>0.08</v>
      </c>
      <c r="N15" s="51">
        <f t="shared" si="2"/>
        <v>432000</v>
      </c>
      <c r="O15" s="52">
        <f t="shared" si="3"/>
        <v>432000</v>
      </c>
      <c r="P15" s="53">
        <f t="shared" si="4"/>
        <v>459000</v>
      </c>
      <c r="Q15" s="52">
        <f t="shared" si="5"/>
        <v>459000</v>
      </c>
      <c r="S15" s="10">
        <f t="shared" si="6"/>
        <v>1</v>
      </c>
      <c r="T15" s="11">
        <v>1</v>
      </c>
      <c r="U15" s="12">
        <f t="shared" si="7"/>
        <v>1</v>
      </c>
      <c r="V15" s="13">
        <f t="shared" si="8"/>
        <v>0</v>
      </c>
      <c r="W15" s="12">
        <f t="shared" si="9"/>
        <v>0</v>
      </c>
      <c r="X15" s="14">
        <f t="shared" si="10"/>
        <v>459000</v>
      </c>
    </row>
    <row r="16" spans="2:24" ht="13.5" thickBot="1" x14ac:dyDescent="0.25">
      <c r="B16" s="54"/>
      <c r="C16" s="55"/>
      <c r="D16" s="55"/>
      <c r="E16" s="56" t="s">
        <v>8</v>
      </c>
      <c r="F16" s="57"/>
      <c r="G16" s="57"/>
      <c r="H16" s="58"/>
      <c r="I16" s="59"/>
      <c r="J16" s="60"/>
      <c r="K16" s="60">
        <f>SUM(K4:K15)</f>
        <v>54695400</v>
      </c>
      <c r="L16" s="61"/>
      <c r="M16" s="60"/>
      <c r="N16" s="62"/>
      <c r="O16" s="62">
        <f>SUM(O4:O15)</f>
        <v>51055400</v>
      </c>
      <c r="P16" s="63"/>
      <c r="Q16" s="16">
        <f t="shared" ref="Q16" si="12">SUM(Q4:Q15)</f>
        <v>52875400</v>
      </c>
      <c r="R16" s="64"/>
      <c r="S16" s="65">
        <f t="shared" ref="S16:T16" si="13">SUM(S4:S15)</f>
        <v>859</v>
      </c>
      <c r="T16" s="69">
        <f t="shared" si="13"/>
        <v>434</v>
      </c>
      <c r="U16" s="70">
        <f>T16/S16</f>
        <v>0.50523864959254949</v>
      </c>
      <c r="V16" s="66">
        <f>X2</f>
        <v>30000000</v>
      </c>
      <c r="W16" s="66">
        <f>X16-X2</f>
        <v>-450</v>
      </c>
      <c r="X16" s="67">
        <f t="shared" ref="X16" si="14">SUM(X4:X15)</f>
        <v>29999550</v>
      </c>
    </row>
    <row r="17" spans="8:17" ht="20.45" customHeight="1" thickBot="1" x14ac:dyDescent="0.25">
      <c r="H17" s="71" t="s">
        <v>32</v>
      </c>
      <c r="I17" s="72"/>
      <c r="J17" s="72"/>
      <c r="K17" s="72"/>
      <c r="L17" s="71" t="s">
        <v>31</v>
      </c>
      <c r="M17" s="72"/>
      <c r="N17" s="72"/>
      <c r="O17" s="73"/>
      <c r="P17" s="72" t="s">
        <v>30</v>
      </c>
      <c r="Q17" s="73"/>
    </row>
  </sheetData>
  <mergeCells count="7">
    <mergeCell ref="B2:G2"/>
    <mergeCell ref="H2:K2"/>
    <mergeCell ref="L2:O2"/>
    <mergeCell ref="P2:Q2"/>
    <mergeCell ref="H17:K17"/>
    <mergeCell ref="L17:O17"/>
    <mergeCell ref="P17:Q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Cruz</dc:creator>
  <cp:lastModifiedBy>Lisceth Rodríguez Rodríguez</cp:lastModifiedBy>
  <dcterms:created xsi:type="dcterms:W3CDTF">2025-10-01T16:47:46Z</dcterms:created>
  <dcterms:modified xsi:type="dcterms:W3CDTF">2025-10-24T22:45:45Z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2025-10-01T19:53:10Z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180fc5e5-802e-4bc9-a72d-006cf59efe4a</vt:lpwstr>
  </property>
  <property fmtid="{D5CDD505-2E9C-101B-9397-08002B2CF9AE}" pid="8" name="MSIP_Label_fc111285-cafa-4fc9-8a9a-bd902089b24f_ContentBits">
    <vt:lpwstr>0</vt:lpwstr>
  </property>
</Properties>
</file>