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SANTA ROSA\CONVENIO SOLIDARIO MONTEFRIO 2025\"/>
    </mc:Choice>
  </mc:AlternateContent>
  <xr:revisionPtr revIDLastSave="0" documentId="13_ncr:1_{0788ADF8-10B9-4E00-B592-BC7720A8D47D}" xr6:coauthVersionLast="47" xr6:coauthVersionMax="47" xr10:uidLastSave="{00000000-0000-0000-0000-000000000000}"/>
  <bookViews>
    <workbookView xWindow="-108" yWindow="-108" windowWidth="23256" windowHeight="13896" tabRatio="777" xr2:uid="{DAABC9FB-A1B6-4246-BD91-1DE5E8E83302}"/>
  </bookViews>
  <sheets>
    <sheet name="PRESUPUESTO" sheetId="1" r:id="rId1"/>
    <sheet name="UNITARIOS" sheetId="78" state="hidden" r:id="rId2"/>
    <sheet name="APU 1,1" sheetId="90" r:id="rId3"/>
    <sheet name="APU 1,2" sheetId="91" r:id="rId4"/>
    <sheet name="MANO DE OBRA" sheetId="93" state="hidden" r:id="rId5"/>
    <sheet name="1,1" sheetId="80" r:id="rId6"/>
    <sheet name="1,2" sheetId="81" r:id="rId7"/>
    <sheet name="Cantidades de acero estructura " sheetId="67" state="hidden" r:id="rId8"/>
    <sheet name="Cantidades acero estructural #2" sheetId="68" state="hidden" r:id="rId9"/>
    <sheet name="bancas en concreto " sheetId="51" state="hidden" r:id="rId10"/>
  </sheets>
  <definedNames>
    <definedName name="\0">#REF!</definedName>
    <definedName name="\a">#REF!</definedName>
    <definedName name="\b">#REF!</definedName>
    <definedName name="\c">#REF!</definedName>
    <definedName name="\e">#REF!</definedName>
    <definedName name="\f">#REF!</definedName>
    <definedName name="\i">#REF!</definedName>
    <definedName name="\m">#REF!</definedName>
    <definedName name="\r">#REF!</definedName>
    <definedName name="\s">#REF!</definedName>
    <definedName name="\t">#REF!</definedName>
    <definedName name="\x">#REF!</definedName>
    <definedName name="\z">#REF!</definedName>
    <definedName name="_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i1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i1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i1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i1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i1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i1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i1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G1">#REF!</definedName>
    <definedName name="__________________i1">#REF!</definedName>
    <definedName name="__________________INF1">#REF!</definedName>
    <definedName name="__________________MA2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_v4">#REF!</definedName>
    <definedName name="__________________v5">#REF!</definedName>
    <definedName name="__________________v6">#REF!</definedName>
    <definedName name="__________________w3">#REF!</definedName>
    <definedName name="__________________w4">#REF!</definedName>
    <definedName name="__________________w5">#REF!</definedName>
    <definedName name="__________________w7">#REF!</definedName>
    <definedName name="__________________X3">#REF!</definedName>
    <definedName name="__________________X4">#REF!</definedName>
    <definedName name="__________________X5">#REF!</definedName>
    <definedName name="__________________X7">#REF!</definedName>
    <definedName name="__________________y3">#REF!</definedName>
    <definedName name="__________________y4">#REF!</definedName>
    <definedName name="__________________y5">#REF!</definedName>
    <definedName name="__________________y7">#REF!</definedName>
    <definedName name="__________________z3">#REF!</definedName>
    <definedName name="__________________z4">#REF!</definedName>
    <definedName name="__________________z5">#REF!</definedName>
    <definedName name="__________________z7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i1">#REF!</definedName>
    <definedName name="_________________INF1">#REF!</definedName>
    <definedName name="_________________IPC2002">#REF!</definedName>
    <definedName name="_________________MA2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G1">#REF!</definedName>
    <definedName name="________________i1">#REF!</definedName>
    <definedName name="________________INF1">#REF!</definedName>
    <definedName name="________________MA2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_v4">#REF!</definedName>
    <definedName name="________________v5">#REF!</definedName>
    <definedName name="________________v6">#REF!</definedName>
    <definedName name="________________v8">#REF!</definedName>
    <definedName name="________________w3">#REF!</definedName>
    <definedName name="________________w4">#REF!</definedName>
    <definedName name="________________w5">#REF!</definedName>
    <definedName name="________________w7">#REF!</definedName>
    <definedName name="________________X3">#REF!</definedName>
    <definedName name="________________X4">#REF!</definedName>
    <definedName name="________________X5">#REF!</definedName>
    <definedName name="________________X7">#REF!</definedName>
    <definedName name="________________y3">#REF!</definedName>
    <definedName name="________________y4">#REF!</definedName>
    <definedName name="________________y5">#REF!</definedName>
    <definedName name="________________y7">#REF!</definedName>
    <definedName name="________________z3">#REF!</definedName>
    <definedName name="________________z4">#REF!</definedName>
    <definedName name="________________z5">#REF!</definedName>
    <definedName name="________________z7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i1">#REF!</definedName>
    <definedName name="_______________INF1">#REF!</definedName>
    <definedName name="_______________IPC2002">#REF!</definedName>
    <definedName name="_______________MA2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G1">#REF!</definedName>
    <definedName name="______________i1">#REF!</definedName>
    <definedName name="______________INF1">#REF!</definedName>
    <definedName name="______________MA2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>#REF!</definedName>
    <definedName name="______________PJ50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_v4">#REF!</definedName>
    <definedName name="______________v5">#REF!</definedName>
    <definedName name="______________v6">#REF!</definedName>
    <definedName name="______________v8">#REF!</definedName>
    <definedName name="______________w3">#REF!</definedName>
    <definedName name="______________w4">#REF!</definedName>
    <definedName name="______________w5">#REF!</definedName>
    <definedName name="______________w7">#REF!</definedName>
    <definedName name="______________X3">#REF!</definedName>
    <definedName name="______________X4">#REF!</definedName>
    <definedName name="______________X5">#REF!</definedName>
    <definedName name="______________X7">#REF!</definedName>
    <definedName name="______________y3">#REF!</definedName>
    <definedName name="______________y4">#REF!</definedName>
    <definedName name="______________y5">#REF!</definedName>
    <definedName name="______________y7">#REF!</definedName>
    <definedName name="______________z3">#REF!</definedName>
    <definedName name="______________z4">#REF!</definedName>
    <definedName name="______________z5">#REF!</definedName>
    <definedName name="______________z7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i1">#REF!</definedName>
    <definedName name="_____________INF1">#REF!</definedName>
    <definedName name="_____________IPC2002">#REF!</definedName>
    <definedName name="_____________MA2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G1">#REF!</definedName>
    <definedName name="____________i1">#REF!</definedName>
    <definedName name="____________INF1">#REF!</definedName>
    <definedName name="____________MA2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>#REF!</definedName>
    <definedName name="____________PJ50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v4">#REF!</definedName>
    <definedName name="____________v5">#REF!</definedName>
    <definedName name="____________v6">#REF!</definedName>
    <definedName name="____________v8">#REF!</definedName>
    <definedName name="____________w3">#REF!</definedName>
    <definedName name="____________w4">#REF!</definedName>
    <definedName name="____________w5">#REF!</definedName>
    <definedName name="____________w7">#REF!</definedName>
    <definedName name="____________X3">#REF!</definedName>
    <definedName name="____________X4">#REF!</definedName>
    <definedName name="____________X5">#REF!</definedName>
    <definedName name="____________X7">#REF!</definedName>
    <definedName name="____________y3">#REF!</definedName>
    <definedName name="____________y4">#REF!</definedName>
    <definedName name="____________y5">#REF!</definedName>
    <definedName name="____________y7">#REF!</definedName>
    <definedName name="____________z3">#REF!</definedName>
    <definedName name="____________z4">#REF!</definedName>
    <definedName name="____________z5">#REF!</definedName>
    <definedName name="____________z7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>#REF!</definedName>
    <definedName name="___________INF1">#REF!</definedName>
    <definedName name="___________IPC2002">#REF!</definedName>
    <definedName name="___________MA2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J5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1">#REF!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IU1">#REF!</definedName>
    <definedName name="__________AIU2">#REF!</definedName>
    <definedName name="__________APU22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ei10">#REF!</definedName>
    <definedName name="__________fei3">#REF!</definedName>
    <definedName name="__________fei4">#REF!</definedName>
    <definedName name="__________G1">#REF!</definedName>
    <definedName name="__________i1">#REF!</definedName>
    <definedName name="__________INF1">#REF!</definedName>
    <definedName name="__________MA2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>#REF!</definedName>
    <definedName name="__________Pa2">#REF!</definedName>
    <definedName name="__________Pa3">#REF!</definedName>
    <definedName name="__________Pa4">#REF!</definedName>
    <definedName name="__________PJ50">#REF!</definedName>
    <definedName name="__________pj51">#REF!</definedName>
    <definedName name="__________Po2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ST166">#REF!</definedName>
    <definedName name="__________TPE8016">#REF!</definedName>
    <definedName name="__________TPE8020">#REF!</definedName>
    <definedName name="__________TPE8025">#REF!</definedName>
    <definedName name="__________TPN1002">#REF!</definedName>
    <definedName name="__________TPN1003">#REF!</definedName>
    <definedName name="__________TPN1004">#REF!</definedName>
    <definedName name="__________TPN1006">#REF!</definedName>
    <definedName name="__________TPN1008">#REF!</definedName>
    <definedName name="__________TPN1202">#REF!</definedName>
    <definedName name="__________TPN1203">#REF!</definedName>
    <definedName name="__________TPN1204">#REF!</definedName>
    <definedName name="__________TPN1206">#REF!</definedName>
    <definedName name="__________TPN1208">#REF!</definedName>
    <definedName name="__________TPN16012">#REF!</definedName>
    <definedName name="__________TPN1602">#REF!</definedName>
    <definedName name="__________TPN1603">#REF!</definedName>
    <definedName name="__________TPN1604">#REF!</definedName>
    <definedName name="__________TPN1606">#REF!</definedName>
    <definedName name="__________TPN1608">#REF!</definedName>
    <definedName name="__________TUZ22">#REF!</definedName>
    <definedName name="__________TUZ36">#REF!</definedName>
    <definedName name="__________TZ323">#REF!</definedName>
    <definedName name="__________TZ324">#REF!</definedName>
    <definedName name="__________v4">#REF!</definedName>
    <definedName name="__________v5">#REF!</definedName>
    <definedName name="__________v6">#REF!</definedName>
    <definedName name="__________v8">#REF!</definedName>
    <definedName name="__________w3">#REF!</definedName>
    <definedName name="__________w4">#REF!</definedName>
    <definedName name="__________w5">#REF!</definedName>
    <definedName name="__________w7">#REF!</definedName>
    <definedName name="__________X3">#REF!</definedName>
    <definedName name="__________X4">#REF!</definedName>
    <definedName name="__________X5">#REF!</definedName>
    <definedName name="__________X7">#REF!</definedName>
    <definedName name="__________y3">#REF!</definedName>
    <definedName name="__________y4">#REF!</definedName>
    <definedName name="__________y5">#REF!</definedName>
    <definedName name="__________y7">#REF!</definedName>
    <definedName name="__________z3">#REF!</definedName>
    <definedName name="__________z4">#REF!</definedName>
    <definedName name="__________z5">#REF!</definedName>
    <definedName name="__________z7">#REF!</definedName>
    <definedName name="_________A1">#REF!</definedName>
    <definedName name="_________AFC1">#REF!</definedName>
    <definedName name="_________AFC3">#REF!</definedName>
    <definedName name="_________AFC5">#REF!</definedName>
    <definedName name="_________AIU1">#REF!</definedName>
    <definedName name="_________AIU2">#REF!</definedName>
    <definedName name="_________APU221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D119353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fei12">#REF!</definedName>
    <definedName name="_________i1">#REF!</definedName>
    <definedName name="_________INF1">#REF!</definedName>
    <definedName name="_________IPC2002">#REF!</definedName>
    <definedName name="_________MA2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1">#REF!</definedName>
    <definedName name="_________Pa2">#REF!</definedName>
    <definedName name="_________Pa3">#REF!</definedName>
    <definedName name="_________Pa4">#REF!</definedName>
    <definedName name="_________PJ50">#REF!</definedName>
    <definedName name="_________pj51">#REF!</definedName>
    <definedName name="_________Po2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ST166">#REF!</definedName>
    <definedName name="_________TPE8016">#REF!</definedName>
    <definedName name="_________TPE8020">#REF!</definedName>
    <definedName name="_________TPE8025">#REF!</definedName>
    <definedName name="_________TPN1002">#REF!</definedName>
    <definedName name="_________TPN1003">#REF!</definedName>
    <definedName name="_________TPN1004">#REF!</definedName>
    <definedName name="_________TPN1006">#REF!</definedName>
    <definedName name="_________TPN1008">#REF!</definedName>
    <definedName name="_________TPN1202">#REF!</definedName>
    <definedName name="_________TPN1203">#REF!</definedName>
    <definedName name="_________TPN1204">#REF!</definedName>
    <definedName name="_________TPN1206">#REF!</definedName>
    <definedName name="_________TPN1208">#REF!</definedName>
    <definedName name="_________TPN16012">#REF!</definedName>
    <definedName name="_________TPN1602">#REF!</definedName>
    <definedName name="_________TPN1603">#REF!</definedName>
    <definedName name="_________TPN1604">#REF!</definedName>
    <definedName name="_________TPN1606">#REF!</definedName>
    <definedName name="_________TPN1608">#REF!</definedName>
    <definedName name="_________TUZ22">#REF!</definedName>
    <definedName name="_________TUZ36">#REF!</definedName>
    <definedName name="_________TZ323">#REF!</definedName>
    <definedName name="_________TZ324">#REF!</definedName>
    <definedName name="________A1">#REF!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IU1">#REF!</definedName>
    <definedName name="________AIU2">#REF!</definedName>
    <definedName name="________APU22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INF1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a1">#REF!</definedName>
    <definedName name="________Pa2">#REF!</definedName>
    <definedName name="________Pa3">#REF!</definedName>
    <definedName name="________Pa4">#REF!</definedName>
    <definedName name="________PJ50">#REF!</definedName>
    <definedName name="________pj51">#REF!</definedName>
    <definedName name="________Po2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>#REF!</definedName>
    <definedName name="________r4r">#REF!</definedName>
    <definedName name="________rc">#REF!</definedName>
    <definedName name="________SBC1">#REF!</definedName>
    <definedName name="________SBC3">#REF!</definedName>
    <definedName name="________SBC5">#REF!</definedName>
    <definedName name="________ST166">#REF!</definedName>
    <definedName name="________TPE8016">#REF!</definedName>
    <definedName name="________TPE8020">#REF!</definedName>
    <definedName name="________TPE8025">#REF!</definedName>
    <definedName name="________TPN1002">#REF!</definedName>
    <definedName name="________TPN1003">#REF!</definedName>
    <definedName name="________TPN1004">#REF!</definedName>
    <definedName name="________TPN1006">#REF!</definedName>
    <definedName name="________TPN1008">#REF!</definedName>
    <definedName name="________TPN1202">#REF!</definedName>
    <definedName name="________TPN1203">#REF!</definedName>
    <definedName name="________TPN1204">#REF!</definedName>
    <definedName name="________TPN1206">#REF!</definedName>
    <definedName name="________TPN1208">#REF!</definedName>
    <definedName name="________TPN16012">#REF!</definedName>
    <definedName name="________TPN1602">#REF!</definedName>
    <definedName name="________TPN1603">#REF!</definedName>
    <definedName name="________TPN1604">#REF!</definedName>
    <definedName name="________TPN1606">#REF!</definedName>
    <definedName name="________TPN1608">#REF!</definedName>
    <definedName name="________TUZ22">#REF!</definedName>
    <definedName name="________TUZ36">#REF!</definedName>
    <definedName name="________TZ323">#REF!</definedName>
    <definedName name="________TZ324">#REF!</definedName>
    <definedName name="________v4">#REF!</definedName>
    <definedName name="________v5">#REF!</definedName>
    <definedName name="________v6">#REF!</definedName>
    <definedName name="________v8">#REF!</definedName>
    <definedName name="________w3">#REF!</definedName>
    <definedName name="________w4">#REF!</definedName>
    <definedName name="________w5">#REF!</definedName>
    <definedName name="________w7">#REF!</definedName>
    <definedName name="________X3">#REF!</definedName>
    <definedName name="________X4">#REF!</definedName>
    <definedName name="________X5">#REF!</definedName>
    <definedName name="________X7">#REF!</definedName>
    <definedName name="________y3">#REF!</definedName>
    <definedName name="________y4">#REF!</definedName>
    <definedName name="________y5">#REF!</definedName>
    <definedName name="________y7">#REF!</definedName>
    <definedName name="________z3">#REF!</definedName>
    <definedName name="________z4">#REF!</definedName>
    <definedName name="________z5">#REF!</definedName>
    <definedName name="________z7">#REF!</definedName>
    <definedName name="_______A1">#REF!</definedName>
    <definedName name="_______a3">#REF!</definedName>
    <definedName name="_______a4">#REF!</definedName>
    <definedName name="_______a5">#REF!</definedName>
    <definedName name="_______a6">#REF!</definedName>
    <definedName name="_______AFC1">#REF!</definedName>
    <definedName name="_______AFC3">#REF!</definedName>
    <definedName name="_______AFC5">#REF!</definedName>
    <definedName name="_______AIU1">#REF!</definedName>
    <definedName name="_______AIU2">#REF!</definedName>
    <definedName name="_______APU221">#REF!</definedName>
    <definedName name="_______b2">#REF!</definedName>
    <definedName name="_______b3">#REF!</definedName>
    <definedName name="_______b4">#REF!</definedName>
    <definedName name="_______b5">#REF!</definedName>
    <definedName name="_______b6">#REF!</definedName>
    <definedName name="_______b7">#REF!</definedName>
    <definedName name="_______b8">#REF!</definedName>
    <definedName name="_______bb9">#REF!</definedName>
    <definedName name="_______bgb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ei10">#REF!</definedName>
    <definedName name="_______fei11">#REF!</definedName>
    <definedName name="_______fei12">#REF!</definedName>
    <definedName name="_______fei13">#REF!</definedName>
    <definedName name="_______fei14">#REF!</definedName>
    <definedName name="_______fei15">#REF!</definedName>
    <definedName name="_______fei16">#REF!</definedName>
    <definedName name="_______fei17">#REF!</definedName>
    <definedName name="_______fei18">#REF!</definedName>
    <definedName name="_______fei19">#REF!</definedName>
    <definedName name="_______fei2">#REF!</definedName>
    <definedName name="_______fei3">#REF!</definedName>
    <definedName name="_______fei4">#REF!</definedName>
    <definedName name="_______fei5">#REF!</definedName>
    <definedName name="_______fei6">#REF!</definedName>
    <definedName name="_______fei7">#REF!</definedName>
    <definedName name="_______fei8">#REF!</definedName>
    <definedName name="_______fei9">#REF!</definedName>
    <definedName name="_______g2">#REF!</definedName>
    <definedName name="_______g3">#REF!</definedName>
    <definedName name="_______g4">#REF!</definedName>
    <definedName name="_______g5">#REF!</definedName>
    <definedName name="_______g6">#REF!</definedName>
    <definedName name="_______g7">#REF!</definedName>
    <definedName name="_______GR1">#REF!</definedName>
    <definedName name="_______gtr4">#REF!</definedName>
    <definedName name="_______h2">#REF!</definedName>
    <definedName name="_______h3">#REF!</definedName>
    <definedName name="_______h4">#REF!</definedName>
    <definedName name="_______h5">#REF!</definedName>
    <definedName name="_______h6">#REF!</definedName>
    <definedName name="_______h7">#REF!</definedName>
    <definedName name="_______h8">#REF!</definedName>
    <definedName name="_______hfh7">#REF!</definedName>
    <definedName name="_______i1">#REF!</definedName>
    <definedName name="_______i4">#REF!</definedName>
    <definedName name="_______i5">#REF!</definedName>
    <definedName name="_______i6">#REF!</definedName>
    <definedName name="_______i7">#REF!</definedName>
    <definedName name="_______i77">#REF!</definedName>
    <definedName name="_______i8">#REF!</definedName>
    <definedName name="_______i9">#REF!</definedName>
    <definedName name="_______INF1">#REF!</definedName>
    <definedName name="_______IPC2002">#REF!</definedName>
    <definedName name="_______k3">#REF!</definedName>
    <definedName name="_______k4">#REF!</definedName>
    <definedName name="_______k5">#REF!</definedName>
    <definedName name="_______k6">#REF!</definedName>
    <definedName name="_______k7">#REF!</definedName>
    <definedName name="_______k8">#REF!</definedName>
    <definedName name="_______k9">#REF!</definedName>
    <definedName name="_______kjk6">#REF!</definedName>
    <definedName name="_______m3">#REF!</definedName>
    <definedName name="_______m4">#REF!</definedName>
    <definedName name="_______m5">#REF!</definedName>
    <definedName name="_______m6">#REF!</definedName>
    <definedName name="_______m7">#REF!</definedName>
    <definedName name="_______m8">#REF!</definedName>
    <definedName name="_______m9">#REF!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>#REF!</definedName>
    <definedName name="_______n4">#REF!</definedName>
    <definedName name="_______n5">#REF!</definedName>
    <definedName name="_______nyn7">#REF!</definedName>
    <definedName name="_______o4">#REF!</definedName>
    <definedName name="_______o5">#REF!</definedName>
    <definedName name="_______o6">#REF!</definedName>
    <definedName name="_______o7">#REF!</definedName>
    <definedName name="_______o8">#REF!</definedName>
    <definedName name="_______o9">#REF!</definedName>
    <definedName name="_______oa55">#REF!</definedName>
    <definedName name="_______p6">#REF!</definedName>
    <definedName name="_______p7">#REF!</definedName>
    <definedName name="_______p8">#REF!</definedName>
    <definedName name="_______Pa1">#REF!</definedName>
    <definedName name="_______Pa2">#REF!</definedName>
    <definedName name="_______Pa3">#REF!</definedName>
    <definedName name="_______Pa4">#REF!</definedName>
    <definedName name="_______PJ50">#REF!</definedName>
    <definedName name="_______pj51">#REF!</definedName>
    <definedName name="_______Po2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>#REF!</definedName>
    <definedName name="_______r4r">#REF!</definedName>
    <definedName name="_______rc">#REF!</definedName>
    <definedName name="_______rtu6">#REF!</definedName>
    <definedName name="_______s1">#REF!</definedName>
    <definedName name="_______s2">#REF!</definedName>
    <definedName name="_______s3">#REF!</definedName>
    <definedName name="_______s4">#REF!</definedName>
    <definedName name="_______s5">#REF!</definedName>
    <definedName name="_______s6">#REF!</definedName>
    <definedName name="_______s7">#REF!</definedName>
    <definedName name="_______SBC1">#REF!</definedName>
    <definedName name="_______SBC3">#REF!</definedName>
    <definedName name="_______SBC5">#REF!</definedName>
    <definedName name="_______ST166">#REF!</definedName>
    <definedName name="_______t3">#REF!</definedName>
    <definedName name="_______t4">#REF!</definedName>
    <definedName name="_______t5">#REF!</definedName>
    <definedName name="_______t6">#REF!</definedName>
    <definedName name="_______t66">#REF!</definedName>
    <definedName name="_______t7">#REF!</definedName>
    <definedName name="_______t77">#REF!</definedName>
    <definedName name="_______t8">#REF!</definedName>
    <definedName name="_______t88">#REF!</definedName>
    <definedName name="_______t9">#REF!</definedName>
    <definedName name="_______t99">#REF!</definedName>
    <definedName name="_______TPE8016">#REF!</definedName>
    <definedName name="_______TPE8020">#REF!</definedName>
    <definedName name="_______TPE8025">#REF!</definedName>
    <definedName name="_______TPN1002">#REF!</definedName>
    <definedName name="_______TPN1003">#REF!</definedName>
    <definedName name="_______TPN1004">#REF!</definedName>
    <definedName name="_______TPN1006">#REF!</definedName>
    <definedName name="_______TPN1008">#REF!</definedName>
    <definedName name="_______TPN1202">#REF!</definedName>
    <definedName name="_______TPN1203">#REF!</definedName>
    <definedName name="_______TPN1204">#REF!</definedName>
    <definedName name="_______TPN1206">#REF!</definedName>
    <definedName name="_______TPN1208">#REF!</definedName>
    <definedName name="_______TPN16012">#REF!</definedName>
    <definedName name="_______TPN1602">#REF!</definedName>
    <definedName name="_______TPN1603">#REF!</definedName>
    <definedName name="_______TPN1604">#REF!</definedName>
    <definedName name="_______TPN1606">#REF!</definedName>
    <definedName name="_______TPN1608">#REF!</definedName>
    <definedName name="_______TUZ22">#REF!</definedName>
    <definedName name="_______TUZ36">#REF!</definedName>
    <definedName name="_______TZ323">#REF!</definedName>
    <definedName name="_______TZ324">#REF!</definedName>
    <definedName name="_______u4">#REF!</definedName>
    <definedName name="_______u5">#REF!</definedName>
    <definedName name="_______u6">#REF!</definedName>
    <definedName name="_______u7">#REF!</definedName>
    <definedName name="_______u8">#REF!</definedName>
    <definedName name="_______u9">#REF!</definedName>
    <definedName name="_______ur7">#REF!</definedName>
    <definedName name="_______v2">#REF!</definedName>
    <definedName name="_______v3">#REF!</definedName>
    <definedName name="_______v4">#REF!</definedName>
    <definedName name="_______v5">#REF!</definedName>
    <definedName name="_______v6">#REF!</definedName>
    <definedName name="_______v7">#REF!</definedName>
    <definedName name="_______v8">#REF!</definedName>
    <definedName name="_______v9">#REF!</definedName>
    <definedName name="_______vfv4">#REF!</definedName>
    <definedName name="_______x1">#REF!</definedName>
    <definedName name="_______x2">#REF!</definedName>
    <definedName name="_______x3">#REF!</definedName>
    <definedName name="_______x4">#REF!</definedName>
    <definedName name="_______x5">#REF!</definedName>
    <definedName name="_______x6">#REF!</definedName>
    <definedName name="_______x7">#REF!</definedName>
    <definedName name="_______x8">#REF!</definedName>
    <definedName name="_______x9">#REF!</definedName>
    <definedName name="_______y2">#REF!</definedName>
    <definedName name="_______y3">#REF!</definedName>
    <definedName name="_______y4">#REF!</definedName>
    <definedName name="_______y5">#REF!</definedName>
    <definedName name="_______y6">#REF!</definedName>
    <definedName name="_______y7">#REF!</definedName>
    <definedName name="_______y8">#REF!</definedName>
    <definedName name="_______y9">#REF!</definedName>
    <definedName name="_______z1">#REF!</definedName>
    <definedName name="_______z2">#REF!</definedName>
    <definedName name="_______z3">#REF!</definedName>
    <definedName name="_______z4">#REF!</definedName>
    <definedName name="_______z5">#REF!</definedName>
    <definedName name="_______z6">#REF!</definedName>
    <definedName name="______A1">#REF!</definedName>
    <definedName name="______A17000">#REF!</definedName>
    <definedName name="______A20000">#REF!</definedName>
    <definedName name="______a3">#REF!</definedName>
    <definedName name="______A30000">#REF!</definedName>
    <definedName name="______a4">#REF!</definedName>
    <definedName name="______a5">#REF!</definedName>
    <definedName name="______a6">#REF!</definedName>
    <definedName name="______AFC1">#REF!</definedName>
    <definedName name="______AFC3">#REF!</definedName>
    <definedName name="______AFC5">#REF!</definedName>
    <definedName name="______AIU1">#REF!</definedName>
    <definedName name="______AIU2">#REF!</definedName>
    <definedName name="______APU221">#REF!</definedName>
    <definedName name="______B136044">#REF!</definedName>
    <definedName name="______B150019">#REF!</definedName>
    <definedName name="______B195381">#REF!</definedName>
    <definedName name="______b2">#REF!</definedName>
    <definedName name="______b3">#REF!</definedName>
    <definedName name="______b4">#REF!</definedName>
    <definedName name="______b5">#REF!</definedName>
    <definedName name="______b6">#REF!</definedName>
    <definedName name="______b7">#REF!</definedName>
    <definedName name="______b8">#REF!</definedName>
    <definedName name="______bb9">#REF!</definedName>
    <definedName name="______bgb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D119353">#REF!</definedName>
    <definedName name="______D15166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206218">#REF!</definedName>
    <definedName name="______f211166">#REF!</definedName>
    <definedName name="______fei1">#REF!</definedName>
    <definedName name="______fei10">#REF!</definedName>
    <definedName name="______fei11">#REF!</definedName>
    <definedName name="______fei12">#REF!</definedName>
    <definedName name="______fei13">#REF!</definedName>
    <definedName name="______fei14">#REF!</definedName>
    <definedName name="______fei15">#REF!</definedName>
    <definedName name="______fei16">#REF!</definedName>
    <definedName name="______fei17">#REF!</definedName>
    <definedName name="______fei18">#REF!</definedName>
    <definedName name="______fei19">#REF!</definedName>
    <definedName name="______fei2">#REF!</definedName>
    <definedName name="______fei3">#REF!</definedName>
    <definedName name="______fei4">#REF!</definedName>
    <definedName name="______fei5">#REF!</definedName>
    <definedName name="______fei6">#REF!</definedName>
    <definedName name="______fei7">#REF!</definedName>
    <definedName name="______fei8">#REF!</definedName>
    <definedName name="______fei9">#REF!</definedName>
    <definedName name="______G1">#REF!</definedName>
    <definedName name="______g2">#REF!</definedName>
    <definedName name="______g3">#REF!</definedName>
    <definedName name="______g4">#REF!</definedName>
    <definedName name="______g5">#REF!</definedName>
    <definedName name="______g6">#REF!</definedName>
    <definedName name="______g7">#REF!</definedName>
    <definedName name="______GR1">#REF!</definedName>
    <definedName name="______gtr4">#REF!</definedName>
    <definedName name="______h2">#REF!</definedName>
    <definedName name="______h3">#REF!</definedName>
    <definedName name="______h4">#REF!</definedName>
    <definedName name="______h5">#REF!</definedName>
    <definedName name="______h6">#REF!</definedName>
    <definedName name="______h7">#REF!</definedName>
    <definedName name="______h8">#REF!</definedName>
    <definedName name="______hfh7">#REF!</definedName>
    <definedName name="______i1">#REF!</definedName>
    <definedName name="______i4">#REF!</definedName>
    <definedName name="______i5">#REF!</definedName>
    <definedName name="______i6">#REF!</definedName>
    <definedName name="______i7">#REF!</definedName>
    <definedName name="______i77">#REF!</definedName>
    <definedName name="______i8">#REF!</definedName>
    <definedName name="______i9">#REF!</definedName>
    <definedName name="______INF1">#REF!</definedName>
    <definedName name="______IPC2002">#REF!</definedName>
    <definedName name="______k3">#REF!</definedName>
    <definedName name="______k4">#REF!</definedName>
    <definedName name="______k5">#REF!</definedName>
    <definedName name="______k6">#REF!</definedName>
    <definedName name="______k7">#REF!</definedName>
    <definedName name="______k8">#REF!</definedName>
    <definedName name="______k9">#REF!</definedName>
    <definedName name="______kjk6">#REF!</definedName>
    <definedName name="______m3">#REF!</definedName>
    <definedName name="______m4">#REF!</definedName>
    <definedName name="______m5">#REF!</definedName>
    <definedName name="______m6">#REF!</definedName>
    <definedName name="______m7">#REF!</definedName>
    <definedName name="______m8">#REF!</definedName>
    <definedName name="______m9">#REF!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>#REF!</definedName>
    <definedName name="______n4">#REF!</definedName>
    <definedName name="______n5">#REF!</definedName>
    <definedName name="______nyn7">#REF!</definedName>
    <definedName name="______o4">#REF!</definedName>
    <definedName name="______o5">#REF!</definedName>
    <definedName name="______o6">#REF!</definedName>
    <definedName name="______o7">#REF!</definedName>
    <definedName name="______o8">#REF!</definedName>
    <definedName name="______o9">#REF!</definedName>
    <definedName name="______oa55">#REF!</definedName>
    <definedName name="______p6">#REF!</definedName>
    <definedName name="______p7">#REF!</definedName>
    <definedName name="______p8">#REF!</definedName>
    <definedName name="______Pa1">#REF!</definedName>
    <definedName name="______Pa2">#REF!</definedName>
    <definedName name="______Pa3">#REF!</definedName>
    <definedName name="______Pa4">#REF!</definedName>
    <definedName name="______PJ50">#REF!</definedName>
    <definedName name="______pj51">#REF!</definedName>
    <definedName name="______Po2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r">#REF!</definedName>
    <definedName name="______r4r">#REF!</definedName>
    <definedName name="______rc">#REF!</definedName>
    <definedName name="______rtu6">#REF!</definedName>
    <definedName name="______s1">#REF!</definedName>
    <definedName name="______s2">#REF!</definedName>
    <definedName name="______s3">#REF!</definedName>
    <definedName name="______s4">#REF!</definedName>
    <definedName name="______s5">#REF!</definedName>
    <definedName name="______s6">#REF!</definedName>
    <definedName name="______s7">#REF!</definedName>
    <definedName name="______SBC1">#REF!</definedName>
    <definedName name="______SBC3">#REF!</definedName>
    <definedName name="______SBC5">#REF!</definedName>
    <definedName name="______ST166">#REF!</definedName>
    <definedName name="______t3">#REF!</definedName>
    <definedName name="______t4">#REF!</definedName>
    <definedName name="______t5">#REF!</definedName>
    <definedName name="______t6">#REF!</definedName>
    <definedName name="______t66">#REF!</definedName>
    <definedName name="______t7">#REF!</definedName>
    <definedName name="______t77">#REF!</definedName>
    <definedName name="______t8">#REF!</definedName>
    <definedName name="______t88">#REF!</definedName>
    <definedName name="______t9">#REF!</definedName>
    <definedName name="______t99">#REF!</definedName>
    <definedName name="______TPE8016">#REF!</definedName>
    <definedName name="______TPE8020">#REF!</definedName>
    <definedName name="______TPE8025">#REF!</definedName>
    <definedName name="______TPN1002">#REF!</definedName>
    <definedName name="______TPN1003">#REF!</definedName>
    <definedName name="______TPN1004">#REF!</definedName>
    <definedName name="______TPN1006">#REF!</definedName>
    <definedName name="______TPN1008">#REF!</definedName>
    <definedName name="______TPN1202">#REF!</definedName>
    <definedName name="______TPN1203">#REF!</definedName>
    <definedName name="______TPN1204">#REF!</definedName>
    <definedName name="______TPN1206">#REF!</definedName>
    <definedName name="______TPN1208">#REF!</definedName>
    <definedName name="______TPN16012">#REF!</definedName>
    <definedName name="______TPN1602">#REF!</definedName>
    <definedName name="______TPN1603">#REF!</definedName>
    <definedName name="______TPN1604">#REF!</definedName>
    <definedName name="______TPN1606">#REF!</definedName>
    <definedName name="______TPN1608">#REF!</definedName>
    <definedName name="______TUZ22">#REF!</definedName>
    <definedName name="______TUZ36">#REF!</definedName>
    <definedName name="______TZ323">#REF!</definedName>
    <definedName name="______TZ324">#REF!</definedName>
    <definedName name="______u4">#REF!</definedName>
    <definedName name="______u5">#REF!</definedName>
    <definedName name="______u6">#REF!</definedName>
    <definedName name="______u7">#REF!</definedName>
    <definedName name="______u8">#REF!</definedName>
    <definedName name="______u9">#REF!</definedName>
    <definedName name="______ur7">#REF!</definedName>
    <definedName name="______v2">#REF!</definedName>
    <definedName name="______v3">#REF!</definedName>
    <definedName name="______v4">#REF!</definedName>
    <definedName name="______v5">#REF!</definedName>
    <definedName name="______v6">#REF!</definedName>
    <definedName name="______v7">#REF!</definedName>
    <definedName name="______v8">#REF!</definedName>
    <definedName name="______v9">#REF!</definedName>
    <definedName name="______vfv4">#REF!</definedName>
    <definedName name="______w3">#REF!</definedName>
    <definedName name="______w4">#REF!</definedName>
    <definedName name="______w5">#REF!</definedName>
    <definedName name="______w7">#REF!</definedName>
    <definedName name="______x1">#REF!</definedName>
    <definedName name="______x2">#REF!</definedName>
    <definedName name="______x3">#REF!</definedName>
    <definedName name="______x4">#REF!</definedName>
    <definedName name="______x5">#REF!</definedName>
    <definedName name="______x6">#REF!</definedName>
    <definedName name="______x7">#REF!</definedName>
    <definedName name="______x8">#REF!</definedName>
    <definedName name="______x9">#REF!</definedName>
    <definedName name="______y2">#REF!</definedName>
    <definedName name="______y3">#REF!</definedName>
    <definedName name="______y4">#REF!</definedName>
    <definedName name="______y5">#REF!</definedName>
    <definedName name="______y6">#REF!</definedName>
    <definedName name="______y7">#REF!</definedName>
    <definedName name="______y8">#REF!</definedName>
    <definedName name="______y9">#REF!</definedName>
    <definedName name="______z1">#REF!</definedName>
    <definedName name="______z2">#REF!</definedName>
    <definedName name="______z3">#REF!</definedName>
    <definedName name="______z4">#REF!</definedName>
    <definedName name="______z5">#REF!</definedName>
    <definedName name="______z6">#REF!</definedName>
    <definedName name="______z7">#REF!</definedName>
    <definedName name="_____A1">#REF!</definedName>
    <definedName name="_____A17000">#REF!</definedName>
    <definedName name="_____A20000">#REF!</definedName>
    <definedName name="_____a3">#REF!</definedName>
    <definedName name="_____A30000">#REF!</definedName>
    <definedName name="_____a4">#REF!</definedName>
    <definedName name="_____a5">#REF!</definedName>
    <definedName name="_____a6">#REF!</definedName>
    <definedName name="_____ADM4">#REF!</definedName>
    <definedName name="_____ADP1">#REF!</definedName>
    <definedName name="_____AFC1">#REF!</definedName>
    <definedName name="_____AFC3">#REF!</definedName>
    <definedName name="_____AFC5">#REF!</definedName>
    <definedName name="_____AIU1">#REF!</definedName>
    <definedName name="_____AIU2">#REF!</definedName>
    <definedName name="_____APU221">#REF!</definedName>
    <definedName name="_____B136044">#REF!</definedName>
    <definedName name="_____B150019">#REF!</definedName>
    <definedName name="_____b2">#REF!</definedName>
    <definedName name="_____b3">#REF!</definedName>
    <definedName name="_____b4">#REF!</definedName>
    <definedName name="_____b5">#REF!</definedName>
    <definedName name="_____b6">#REF!</definedName>
    <definedName name="_____b7">#REF!</definedName>
    <definedName name="_____b8">#REF!</definedName>
    <definedName name="_____BAZ10">#REF!</definedName>
    <definedName name="_____bb9">#REF!</definedName>
    <definedName name="_____bgb5">#REF!</definedName>
    <definedName name="_____BGC1">#REF!</definedName>
    <definedName name="_____BGC3">#REF!</definedName>
    <definedName name="_____BGC5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C1">#REF!</definedName>
    <definedName name="_____CAC3">#REF!</definedName>
    <definedName name="_____CAC5">#REF!</definedName>
    <definedName name="_____CAN28">#REF!</definedName>
    <definedName name="_____Cod1">#REF!</definedName>
    <definedName name="_____CUA44">#REF!</definedName>
    <definedName name="_____EEF110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TF315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YB02">#REF!</definedName>
    <definedName name="_____FYB03">#REF!</definedName>
    <definedName name="_____FYB10">#REF!</definedName>
    <definedName name="_____G1">#REF!</definedName>
    <definedName name="_____g2">#REF!</definedName>
    <definedName name="_____g3">#REF!</definedName>
    <definedName name="_____g4">#REF!</definedName>
    <definedName name="_____g5">#REF!</definedName>
    <definedName name="_____g6">#REF!</definedName>
    <definedName name="_____g7">#REF!</definedName>
    <definedName name="_____GR1">#REF!</definedName>
    <definedName name="_____gtr4">#REF!</definedName>
    <definedName name="_____h2">#REF!</definedName>
    <definedName name="_____h3">#REF!</definedName>
    <definedName name="_____h4">#REF!</definedName>
    <definedName name="_____h5">#REF!</definedName>
    <definedName name="_____h6">#REF!</definedName>
    <definedName name="_____h7">#REF!</definedName>
    <definedName name="_____h8">#REF!</definedName>
    <definedName name="_____hfh7">#REF!</definedName>
    <definedName name="_____i1">#REF!</definedName>
    <definedName name="_____i4">#REF!</definedName>
    <definedName name="_____i5">#REF!</definedName>
    <definedName name="_____i6">#REF!</definedName>
    <definedName name="_____i7">#REF!</definedName>
    <definedName name="_____i77">#REF!</definedName>
    <definedName name="_____i8">#REF!</definedName>
    <definedName name="_____i9">#REF!</definedName>
    <definedName name="_____INF1">#REF!</definedName>
    <definedName name="_____IPC2002">#REF!</definedName>
    <definedName name="_____k3">#REF!</definedName>
    <definedName name="_____k4">#REF!</definedName>
    <definedName name="_____k5">#REF!</definedName>
    <definedName name="_____k6">#REF!</definedName>
    <definedName name="_____k7">#REF!</definedName>
    <definedName name="_____k8">#REF!</definedName>
    <definedName name="_____k9">#REF!</definedName>
    <definedName name="_____kjk6">#REF!</definedName>
    <definedName name="_____LA124">#REF!</definedName>
    <definedName name="_____LAC18">#REF!</definedName>
    <definedName name="_____m3">#REF!</definedName>
    <definedName name="_____m4">#REF!</definedName>
    <definedName name="_____m5">#REF!</definedName>
    <definedName name="_____m6">#REF!</definedName>
    <definedName name="_____m7">#REF!</definedName>
    <definedName name="_____m8">#REF!</definedName>
    <definedName name="_____m9">#REF!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>#REF!</definedName>
    <definedName name="_____n4">#REF!</definedName>
    <definedName name="_____n5">#REF!</definedName>
    <definedName name="_____nyn7">#REF!</definedName>
    <definedName name="_____o4">#REF!</definedName>
    <definedName name="_____o5">#REF!</definedName>
    <definedName name="_____o6">#REF!</definedName>
    <definedName name="_____o7">#REF!</definedName>
    <definedName name="_____o8">#REF!</definedName>
    <definedName name="_____o9">#REF!</definedName>
    <definedName name="_____oa55">#REF!</definedName>
    <definedName name="_____p6">#REF!</definedName>
    <definedName name="_____p7">#REF!</definedName>
    <definedName name="_____p8">#REF!</definedName>
    <definedName name="_____Pa1">#REF!</definedName>
    <definedName name="_____Pa2">#REF!</definedName>
    <definedName name="_____Pa3">#REF!</definedName>
    <definedName name="_____Pa4">#REF!</definedName>
    <definedName name="_____PJ50">#REF!</definedName>
    <definedName name="_____pj51">#REF!</definedName>
    <definedName name="_____Po2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1">#REF!</definedName>
    <definedName name="_____r">#REF!</definedName>
    <definedName name="_____R42JH">#REF!</definedName>
    <definedName name="_____R43JH">#REF!</definedName>
    <definedName name="_____r4r">#REF!</definedName>
    <definedName name="_____R63BB">#REF!</definedName>
    <definedName name="_____R63JH">#REF!</definedName>
    <definedName name="_____rc">#REF!</definedName>
    <definedName name="_____rtu6">#REF!</definedName>
    <definedName name="_____s1">#REF!</definedName>
    <definedName name="_____s2">#REF!</definedName>
    <definedName name="_____s3">#REF!</definedName>
    <definedName name="_____s4">#REF!</definedName>
    <definedName name="_____s5">#REF!</definedName>
    <definedName name="_____s6">#REF!</definedName>
    <definedName name="_____s7">#REF!</definedName>
    <definedName name="_____SBC1">#REF!</definedName>
    <definedName name="_____SBC3">#REF!</definedName>
    <definedName name="_____SBC5">#REF!</definedName>
    <definedName name="_____ST166">#REF!</definedName>
    <definedName name="_____ST186">#REF!</definedName>
    <definedName name="_____ST206">#REF!</definedName>
    <definedName name="_____ST86">#REF!</definedName>
    <definedName name="_____t3">#REF!</definedName>
    <definedName name="_____t4">#REF!</definedName>
    <definedName name="_____t5">#REF!</definedName>
    <definedName name="_____t6">#REF!</definedName>
    <definedName name="_____t66">#REF!</definedName>
    <definedName name="_____t7">#REF!</definedName>
    <definedName name="_____t77">#REF!</definedName>
    <definedName name="_____t8">#REF!</definedName>
    <definedName name="_____t88">#REF!</definedName>
    <definedName name="_____t9">#REF!</definedName>
    <definedName name="_____t99">#REF!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#REF!</definedName>
    <definedName name="_____TPE8020">#REF!</definedName>
    <definedName name="_____TPE8025">#REF!</definedName>
    <definedName name="_____TPN1002">#REF!</definedName>
    <definedName name="_____TPN1003">#REF!</definedName>
    <definedName name="_____TPN1004">#REF!</definedName>
    <definedName name="_____TPN1006">#REF!</definedName>
    <definedName name="_____TPN1008">#REF!</definedName>
    <definedName name="_____TPN1202">#REF!</definedName>
    <definedName name="_____TPN1203">#REF!</definedName>
    <definedName name="_____TPN1204">#REF!</definedName>
    <definedName name="_____TPN1206">#REF!</definedName>
    <definedName name="_____TPN1208">#REF!</definedName>
    <definedName name="_____TPN16012">#REF!</definedName>
    <definedName name="_____TPN1602">#REF!</definedName>
    <definedName name="_____TPN1603">#REF!</definedName>
    <definedName name="_____TPN1604">#REF!</definedName>
    <definedName name="_____TPN1606">#REF!</definedName>
    <definedName name="_____TPN1608">#REF!</definedName>
    <definedName name="_____TUZ22">#REF!</definedName>
    <definedName name="_____TUZ36">#REF!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>#REF!</definedName>
    <definedName name="_____TZ324">#REF!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>#REF!</definedName>
    <definedName name="_____u5">#REF!</definedName>
    <definedName name="_____u6">#REF!</definedName>
    <definedName name="_____u7">#REF!</definedName>
    <definedName name="_____u8">#REF!</definedName>
    <definedName name="_____u9">#REF!</definedName>
    <definedName name="_____UDD06">#REF!</definedName>
    <definedName name="_____UDD08">#REF!</definedName>
    <definedName name="_____UNI32">#REF!</definedName>
    <definedName name="_____ur7">#REF!</definedName>
    <definedName name="_____v2">#REF!</definedName>
    <definedName name="_____v3">#REF!</definedName>
    <definedName name="_____v4">#REF!</definedName>
    <definedName name="_____v5">#REF!</definedName>
    <definedName name="_____v6">#REF!</definedName>
    <definedName name="_____v7">#REF!</definedName>
    <definedName name="_____v8">#REF!</definedName>
    <definedName name="_____v9">#REF!</definedName>
    <definedName name="_____vfv4">#REF!</definedName>
    <definedName name="_____w3">#REF!</definedName>
    <definedName name="_____w4">#REF!</definedName>
    <definedName name="_____w5">#REF!</definedName>
    <definedName name="_____w7">#REF!</definedName>
    <definedName name="_____x1">#REF!</definedName>
    <definedName name="_____x2">#REF!</definedName>
    <definedName name="_____x3">#REF!</definedName>
    <definedName name="_____x4">#REF!</definedName>
    <definedName name="_____x5">#REF!</definedName>
    <definedName name="_____x6">#REF!</definedName>
    <definedName name="_____x7">#REF!</definedName>
    <definedName name="_____x8">#REF!</definedName>
    <definedName name="_____x9">#REF!</definedName>
    <definedName name="_____y2">#REF!</definedName>
    <definedName name="_____y3">#REF!</definedName>
    <definedName name="_____y4">#REF!</definedName>
    <definedName name="_____y5">#REF!</definedName>
    <definedName name="_____y6">#REF!</definedName>
    <definedName name="_____y7">#REF!</definedName>
    <definedName name="_____y8">#REF!</definedName>
    <definedName name="_____y9">#REF!</definedName>
    <definedName name="_____z1">#REF!</definedName>
    <definedName name="_____z2">#REF!</definedName>
    <definedName name="_____z3">#REF!</definedName>
    <definedName name="_____z4">#REF!</definedName>
    <definedName name="_____z5">#REF!</definedName>
    <definedName name="_____z6">#REF!</definedName>
    <definedName name="_____z7">#REF!</definedName>
    <definedName name="____A1">#REF!</definedName>
    <definedName name="____A17000">#REF!</definedName>
    <definedName name="____A20000">#REF!</definedName>
    <definedName name="____a3">#REF!</definedName>
    <definedName name="____A30000">#REF!</definedName>
    <definedName name="____a4">#REF!</definedName>
    <definedName name="____a5">#REF!</definedName>
    <definedName name="____a6">#REF!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FC1">#REF!</definedName>
    <definedName name="____AFC3">#REF!</definedName>
    <definedName name="____AFC5">#REF!</definedName>
    <definedName name="____AIU1">#REF!</definedName>
    <definedName name="____AIU2">#REF!</definedName>
    <definedName name="____APU221">#REF!</definedName>
    <definedName name="____b2">#REF!</definedName>
    <definedName name="____b3">#REF!</definedName>
    <definedName name="____b4">#REF!</definedName>
    <definedName name="____b5">#REF!</definedName>
    <definedName name="____b6">#REF!</definedName>
    <definedName name="____b7">#REF!</definedName>
    <definedName name="____b8">#REF!</definedName>
    <definedName name="____BAZ10">#REF!</definedName>
    <definedName name="____bb9">#REF!</definedName>
    <definedName name="____bgb5">#REF!</definedName>
    <definedName name="____BGC1">#REF!</definedName>
    <definedName name="____BGC3">#REF!</definedName>
    <definedName name="____BGC5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C1">#REF!</definedName>
    <definedName name="____CAC3">#REF!</definedName>
    <definedName name="____CAC5">#REF!</definedName>
    <definedName name="____CAN28">#REF!</definedName>
    <definedName name="____Cod1">#REF!</definedName>
    <definedName name="____CON123">#REF!</definedName>
    <definedName name="____CUA44">#REF!</definedName>
    <definedName name="____D151661">#REF!</definedName>
    <definedName name="____EEF110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TF315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206218">#REF!</definedName>
    <definedName name="____f211166">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7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1">#REF!</definedName>
    <definedName name="____g2">#REF!</definedName>
    <definedName name="____g3">#REF!</definedName>
    <definedName name="____g4">#REF!</definedName>
    <definedName name="____g5">#REF!</definedName>
    <definedName name="____g6">#REF!</definedName>
    <definedName name="____g7">#REF!</definedName>
    <definedName name="____GR1">#REF!</definedName>
    <definedName name="____gtr4">#REF!</definedName>
    <definedName name="____h2">#REF!</definedName>
    <definedName name="____h3">#REF!</definedName>
    <definedName name="____h4">#REF!</definedName>
    <definedName name="____h5">#REF!</definedName>
    <definedName name="____h6">#REF!</definedName>
    <definedName name="____h7">#REF!</definedName>
    <definedName name="____h8">#REF!</definedName>
    <definedName name="____hfh7">#REF!</definedName>
    <definedName name="____i1">#REF!</definedName>
    <definedName name="____i4">#REF!</definedName>
    <definedName name="____i5">#REF!</definedName>
    <definedName name="____i6">#REF!</definedName>
    <definedName name="____i7">#REF!</definedName>
    <definedName name="____i77">#REF!</definedName>
    <definedName name="____i8">#REF!</definedName>
    <definedName name="____i9">#REF!</definedName>
    <definedName name="____INF1">#REF!</definedName>
    <definedName name="____IPC2002">#REF!</definedName>
    <definedName name="____k3">#REF!</definedName>
    <definedName name="____k4">#REF!</definedName>
    <definedName name="____k5">#REF!</definedName>
    <definedName name="____k6">#REF!</definedName>
    <definedName name="____k7">#REF!</definedName>
    <definedName name="____k8">#REF!</definedName>
    <definedName name="____k9">#REF!</definedName>
    <definedName name="____kjk6">#REF!</definedName>
    <definedName name="____LA124">#REF!</definedName>
    <definedName name="____LAC18">#REF!</definedName>
    <definedName name="____M14">#REF!</definedName>
    <definedName name="____m3">#REF!</definedName>
    <definedName name="____m4">#REF!</definedName>
    <definedName name="____m5">#REF!</definedName>
    <definedName name="____m6">#REF!</definedName>
    <definedName name="____m7">#REF!</definedName>
    <definedName name="____m8">#REF!</definedName>
    <definedName name="____m9">#REF!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N1">#REF!</definedName>
    <definedName name="____MON2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>#REF!</definedName>
    <definedName name="____n4">#REF!</definedName>
    <definedName name="____n5">#REF!</definedName>
    <definedName name="____nyn7">#REF!</definedName>
    <definedName name="____o4">#REF!</definedName>
    <definedName name="____o5">#REF!</definedName>
    <definedName name="____o6">#REF!</definedName>
    <definedName name="____o7">#REF!</definedName>
    <definedName name="____o8">#REF!</definedName>
    <definedName name="____o9">#REF!</definedName>
    <definedName name="____oa55">#REF!</definedName>
    <definedName name="____p6">#REF!</definedName>
    <definedName name="____p7">#REF!</definedName>
    <definedName name="____p8">#REF!</definedName>
    <definedName name="____Pa1">#REF!</definedName>
    <definedName name="____Pa2">#REF!</definedName>
    <definedName name="____Pa3">#REF!</definedName>
    <definedName name="____Pa4">#REF!</definedName>
    <definedName name="____PJ50">#REF!</definedName>
    <definedName name="____pj51">#REF!</definedName>
    <definedName name="____Po2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1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>#REF!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c">#REF!</definedName>
    <definedName name="____RED32">#REF!</definedName>
    <definedName name="____REP21">#REF!</definedName>
    <definedName name="____REP42">#REF!</definedName>
    <definedName name="____REP43">#REF!</definedName>
    <definedName name="____RES64">#REF!</definedName>
    <definedName name="____rtu6">#REF!</definedName>
    <definedName name="____s1">#REF!</definedName>
    <definedName name="____s2">#REF!</definedName>
    <definedName name="____s3">#REF!</definedName>
    <definedName name="____s4">#REF!</definedName>
    <definedName name="____s5">#REF!</definedName>
    <definedName name="____s6">#REF!</definedName>
    <definedName name="____s7">#REF!</definedName>
    <definedName name="____SBC1">#REF!</definedName>
    <definedName name="____SBC3">#REF!</definedName>
    <definedName name="____SBC5">#REF!</definedName>
    <definedName name="____ST106">#REF!</definedName>
    <definedName name="____ST126">#REF!</definedName>
    <definedName name="____ST146">#REF!</definedName>
    <definedName name="____ST166">#REF!</definedName>
    <definedName name="____ST186">#REF!</definedName>
    <definedName name="____ST206">#REF!</definedName>
    <definedName name="____ST86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sub6">#REF!</definedName>
    <definedName name="____sub7">#REF!</definedName>
    <definedName name="____t3">#REF!</definedName>
    <definedName name="____t4">#REF!</definedName>
    <definedName name="____t5">#REF!</definedName>
    <definedName name="____t6">#REF!</definedName>
    <definedName name="____t66">#REF!</definedName>
    <definedName name="____t7">#REF!</definedName>
    <definedName name="____t77">#REF!</definedName>
    <definedName name="____t8">#REF!</definedName>
    <definedName name="____t88">#REF!</definedName>
    <definedName name="____t9">#REF!</definedName>
    <definedName name="____t99">#REF!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PE1132">#REF!</definedName>
    <definedName name="____TPE1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#REF!</definedName>
    <definedName name="____TPE8020">#REF!</definedName>
    <definedName name="____TPE8025">#REF!</definedName>
    <definedName name="____TPF12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R114">#REF!</definedName>
    <definedName name="____TUZ22">#REF!</definedName>
    <definedName name="____TUZ36">#REF!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>#REF!</definedName>
    <definedName name="____TZ324">#REF!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>#REF!</definedName>
    <definedName name="____u5">#REF!</definedName>
    <definedName name="____u6">#REF!</definedName>
    <definedName name="____u7">#REF!</definedName>
    <definedName name="____u8">#REF!</definedName>
    <definedName name="____u9">#REF!</definedName>
    <definedName name="____UDD06">#REF!</definedName>
    <definedName name="____UDD08">#REF!</definedName>
    <definedName name="____UNI32">#REF!</definedName>
    <definedName name="____ur7">#REF!</definedName>
    <definedName name="____v2">#REF!</definedName>
    <definedName name="____v3">#REF!</definedName>
    <definedName name="____v4">#REF!</definedName>
    <definedName name="____v5">#REF!</definedName>
    <definedName name="____v6">#REF!</definedName>
    <definedName name="____v7">#REF!</definedName>
    <definedName name="____v8">#REF!</definedName>
    <definedName name="____v9">#REF!</definedName>
    <definedName name="____vfv4">#REF!</definedName>
    <definedName name="____w3">#REF!</definedName>
    <definedName name="____w4">#REF!</definedName>
    <definedName name="____w5">#REF!</definedName>
    <definedName name="____w7">#REF!</definedName>
    <definedName name="____x1">#REF!</definedName>
    <definedName name="____x2">#REF!</definedName>
    <definedName name="____x3">#REF!</definedName>
    <definedName name="____x4">#REF!</definedName>
    <definedName name="____x5">#REF!</definedName>
    <definedName name="____x6">#REF!</definedName>
    <definedName name="____x7">#REF!</definedName>
    <definedName name="____x8">#REF!</definedName>
    <definedName name="____x9">#REF!</definedName>
    <definedName name="____xz2">#REF!</definedName>
    <definedName name="____y2">#REF!</definedName>
    <definedName name="____y3">#REF!</definedName>
    <definedName name="____y4">#REF!</definedName>
    <definedName name="____y5">#REF!</definedName>
    <definedName name="____y6">#REF!</definedName>
    <definedName name="____y7">#REF!</definedName>
    <definedName name="____y8">#REF!</definedName>
    <definedName name="____y9">#REF!</definedName>
    <definedName name="____z1">#REF!</definedName>
    <definedName name="____z2">#REF!</definedName>
    <definedName name="____z3">#REF!</definedName>
    <definedName name="____z4">#REF!</definedName>
    <definedName name="____z5">#REF!</definedName>
    <definedName name="____z6">#REF!</definedName>
    <definedName name="____z7">#REF!</definedName>
    <definedName name="___1Sin_nombre">#REF!</definedName>
    <definedName name="___A1">#REF!</definedName>
    <definedName name="___A17000">#REF!</definedName>
    <definedName name="___A20000">#REF!</definedName>
    <definedName name="___a3">#REF!</definedName>
    <definedName name="___A30000">#REF!</definedName>
    <definedName name="___a4">#REF!</definedName>
    <definedName name="___a5">#REF!</definedName>
    <definedName name="___a6">#REF!</definedName>
    <definedName name="___ADH12">#REF!</definedName>
    <definedName name="___Adi2">#REF!</definedName>
    <definedName name="___Adi3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dy1">#REF!</definedName>
    <definedName name="___Ady2">#REF!</definedName>
    <definedName name="___Ady3">#REF!</definedName>
    <definedName name="___AFC1">#REF!</definedName>
    <definedName name="___AFC3">#REF!</definedName>
    <definedName name="___AFC5">#REF!</definedName>
    <definedName name="___AIU1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t2">#REF!</definedName>
    <definedName name="___Ant3">#REF!</definedName>
    <definedName name="___APU221">#REF!</definedName>
    <definedName name="___APU465">#REF!</definedName>
    <definedName name="___b2">#REF!</definedName>
    <definedName name="___b3">#REF!</definedName>
    <definedName name="___b4">#REF!</definedName>
    <definedName name="___b5">#REF!</definedName>
    <definedName name="___b6">#REF!</definedName>
    <definedName name="___b7">#REF!</definedName>
    <definedName name="___b8">#REF!</definedName>
    <definedName name="___BAZ10">#REF!</definedName>
    <definedName name="___bb9">#REF!</definedName>
    <definedName name="___bgb5">#REF!</definedName>
    <definedName name="___BGC1">#REF!</definedName>
    <definedName name="___BGC3">#REF!</definedName>
    <definedName name="___BGC5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C1">#REF!</definedName>
    <definedName name="___CAC3">#REF!</definedName>
    <definedName name="___CAC5">#REF!</definedName>
    <definedName name="___CAN28">#REF!</definedName>
    <definedName name="___Cod1">#REF!</definedName>
    <definedName name="___Con1">#REF!</definedName>
    <definedName name="___CON123">#REF!</definedName>
    <definedName name="___Con2">#REF!</definedName>
    <definedName name="___Con3">#REF!</definedName>
    <definedName name="___CUA44">#REF!</definedName>
    <definedName name="___EEF110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1">#REF!</definedName>
    <definedName name="___g2">#REF!</definedName>
    <definedName name="___g3">#REF!</definedName>
    <definedName name="___g4">#REF!</definedName>
    <definedName name="___g5">#REF!</definedName>
    <definedName name="___g6">#REF!</definedName>
    <definedName name="___g7">#REF!</definedName>
    <definedName name="___GR1">#REF!</definedName>
    <definedName name="___gtr4">#REF!</definedName>
    <definedName name="___h2">#REF!</definedName>
    <definedName name="___h3">#REF!</definedName>
    <definedName name="___h4">#REF!</definedName>
    <definedName name="___h5">#REF!</definedName>
    <definedName name="___h6">#REF!</definedName>
    <definedName name="___h7">#REF!</definedName>
    <definedName name="___h8">#REF!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#REF!</definedName>
    <definedName name="___i1">#REF!</definedName>
    <definedName name="___i4">#REF!</definedName>
    <definedName name="___i5">#REF!</definedName>
    <definedName name="___i6">#REF!</definedName>
    <definedName name="___i7">#REF!</definedName>
    <definedName name="___i77">#REF!</definedName>
    <definedName name="___i8">#REF!</definedName>
    <definedName name="___i9">#REF!</definedName>
    <definedName name="___Inc1">#REF!</definedName>
    <definedName name="___Inc2">#REF!</definedName>
    <definedName name="___Inc3">#REF!</definedName>
    <definedName name="___INF1">#REF!</definedName>
    <definedName name="___Ing1">#REF!</definedName>
    <definedName name="___Ing2">#REF!</definedName>
    <definedName name="___Ing3">#REF!</definedName>
    <definedName name="___IPC2002">#REF!</definedName>
    <definedName name="___Jai1">#REF!</definedName>
    <definedName name="___Jai2">#REF!</definedName>
    <definedName name="___Jai3">#REF!</definedName>
    <definedName name="___k3">#REF!</definedName>
    <definedName name="___k4">#REF!</definedName>
    <definedName name="___k5">#REF!</definedName>
    <definedName name="___k6">#REF!</definedName>
    <definedName name="___k7">#REF!</definedName>
    <definedName name="___k8">#REF!</definedName>
    <definedName name="___k9">#REF!</definedName>
    <definedName name="___kjk6">#REF!</definedName>
    <definedName name="___LA124">#REF!</definedName>
    <definedName name="___LAC18">#REF!</definedName>
    <definedName name="___M14">#REF!</definedName>
    <definedName name="___m3">#REF!</definedName>
    <definedName name="___m4">#REF!</definedName>
    <definedName name="___m5">#REF!</definedName>
    <definedName name="___m6">#REF!</definedName>
    <definedName name="___m7">#REF!</definedName>
    <definedName name="___m8">#REF!</definedName>
    <definedName name="___m9">#REF!</definedName>
    <definedName name="___MA2">#REF!</definedName>
    <definedName name="___MA3">#REF!</definedName>
    <definedName name="___MAMAM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>#REF!</definedName>
    <definedName name="___n4">#REF!</definedName>
    <definedName name="___n5">#REF!</definedName>
    <definedName name="___nyn7">#REF!</definedName>
    <definedName name="___o4">#REF!</definedName>
    <definedName name="___o5">#REF!</definedName>
    <definedName name="___o6">#REF!</definedName>
    <definedName name="___o7">#REF!</definedName>
    <definedName name="___o8">#REF!</definedName>
    <definedName name="___o9">#REF!</definedName>
    <definedName name="___oa55">#REF!</definedName>
    <definedName name="___OCT2">#REF!</definedName>
    <definedName name="___Ope1">#REF!</definedName>
    <definedName name="___Ope2">#REF!</definedName>
    <definedName name="___Ope3">#REF!</definedName>
    <definedName name="___p6">#REF!</definedName>
    <definedName name="___p7">#REF!</definedName>
    <definedName name="___p8">#REF!</definedName>
    <definedName name="___Pa1">#REF!</definedName>
    <definedName name="___Pa2">#REF!</definedName>
    <definedName name="___Pa3">#REF!</definedName>
    <definedName name="___Pa4">#REF!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Po2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1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>#REF!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c">#REF!</definedName>
    <definedName name="___Red1">#REF!</definedName>
    <definedName name="___Red2">#REF!</definedName>
    <definedName name="___Red3">#REF!</definedName>
    <definedName name="___RED32">#REF!</definedName>
    <definedName name="___REP21">#REF!</definedName>
    <definedName name="___REP42">#REF!</definedName>
    <definedName name="___REP43">#REF!</definedName>
    <definedName name="___RES64">#REF!</definedName>
    <definedName name="___rtu6">#REF!</definedName>
    <definedName name="___s1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BC1">#REF!</definedName>
    <definedName name="___SBC3">#REF!</definedName>
    <definedName name="___SBC5">#REF!</definedName>
    <definedName name="___ST106">#REF!</definedName>
    <definedName name="___ST126">#REF!</definedName>
    <definedName name="___ST146">#REF!</definedName>
    <definedName name="___ST166">#REF!</definedName>
    <definedName name="___ST186">#REF!</definedName>
    <definedName name="___ST206">#REF!</definedName>
    <definedName name="___ST86">#REF!</definedName>
    <definedName name="___Sum3">#REF!</definedName>
    <definedName name="___t3">#REF!</definedName>
    <definedName name="___t4">#REF!</definedName>
    <definedName name="___t5">#REF!</definedName>
    <definedName name="___t6">#REF!</definedName>
    <definedName name="___t66">#REF!</definedName>
    <definedName name="___t7">#REF!</definedName>
    <definedName name="___t77">#REF!</definedName>
    <definedName name="___t8">#REF!</definedName>
    <definedName name="___t88">#REF!</definedName>
    <definedName name="___t9">#REF!</definedName>
    <definedName name="___t99">#REF!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PE1132">#REF!</definedName>
    <definedName name="___TPE1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#REF!</definedName>
    <definedName name="___TPE8020">#REF!</definedName>
    <definedName name="___TPE8025">#REF!</definedName>
    <definedName name="___TPF12">#REF!</definedName>
    <definedName name="___TPN1002">#REF!</definedName>
    <definedName name="___TPN1003">#REF!</definedName>
    <definedName name="___TPN1004">#REF!</definedName>
    <definedName name="___TPN1006">#REF!</definedName>
    <definedName name="___TPN1008">#REF!</definedName>
    <definedName name="___TPN1202">#REF!</definedName>
    <definedName name="___TPN1203">#REF!</definedName>
    <definedName name="___TPN1204">#REF!</definedName>
    <definedName name="___TPN1206">#REF!</definedName>
    <definedName name="___TPN1208">#REF!</definedName>
    <definedName name="___TPN16012">#REF!</definedName>
    <definedName name="___TPN1602">#REF!</definedName>
    <definedName name="___TPN1603">#REF!</definedName>
    <definedName name="___TPN1604">#REF!</definedName>
    <definedName name="___TPN1606">#REF!</definedName>
    <definedName name="___TPN1608">#REF!</definedName>
    <definedName name="___TR114">#REF!</definedName>
    <definedName name="___Tra1">#REF!</definedName>
    <definedName name="___Tra2">#REF!</definedName>
    <definedName name="___Tra3">#REF!</definedName>
    <definedName name="___TUZ22">#REF!</definedName>
    <definedName name="___TUZ36">#REF!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>#REF!</definedName>
    <definedName name="___TZ324">#REF!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>#REF!</definedName>
    <definedName name="___u5">#REF!</definedName>
    <definedName name="___u6">#REF!</definedName>
    <definedName name="___u7">#REF!</definedName>
    <definedName name="___u8">#REF!</definedName>
    <definedName name="___u9">#REF!</definedName>
    <definedName name="___UDD06">#REF!</definedName>
    <definedName name="___UDD08">#REF!</definedName>
    <definedName name="___UNI32">#REF!</definedName>
    <definedName name="___ur7">#REF!</definedName>
    <definedName name="___v1">#REF!</definedName>
    <definedName name="___v2">#REF!</definedName>
    <definedName name="___v3">#REF!</definedName>
    <definedName name="___v4">#REF!</definedName>
    <definedName name="___v5">#REF!</definedName>
    <definedName name="___v6">#REF!</definedName>
    <definedName name="___v7">#REF!</definedName>
    <definedName name="___v8">#REF!</definedName>
    <definedName name="___v9">#REF!</definedName>
    <definedName name="___vfv4">#REF!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7">#REF!</definedName>
    <definedName name="___x1">#REF!</definedName>
    <definedName name="___x2">#REF!</definedName>
    <definedName name="___x3">#REF!</definedName>
    <definedName name="___x4">#REF!</definedName>
    <definedName name="___x5">#REF!</definedName>
    <definedName name="___x6">#REF!</definedName>
    <definedName name="___x7">#REF!</definedName>
    <definedName name="___x8">#REF!</definedName>
    <definedName name="___x9">#REF!</definedName>
    <definedName name="___xz2">#REF!</definedName>
    <definedName name="___y1">#REF!</definedName>
    <definedName name="___y2">#REF!</definedName>
    <definedName name="___y3">#REF!</definedName>
    <definedName name="___y4">#REF!</definedName>
    <definedName name="___y5">#REF!</definedName>
    <definedName name="___y6">#REF!</definedName>
    <definedName name="___y7">#REF!</definedName>
    <definedName name="___y8">#REF!</definedName>
    <definedName name="___y9">#REF!</definedName>
    <definedName name="___z1">#REF!</definedName>
    <definedName name="___z2">#REF!</definedName>
    <definedName name="___z3">#REF!</definedName>
    <definedName name="___z4">#REF!</definedName>
    <definedName name="___z5">#REF!</definedName>
    <definedName name="___z6">#REF!</definedName>
    <definedName name="___z7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Sin_nombre">#REF!</definedName>
    <definedName name="__A1">#REF!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>#REF!</definedName>
    <definedName name="__ADM12">#REF!</definedName>
    <definedName name="__ADM2">#REF!</definedName>
    <definedName name="__ADM3">#REF!</definedName>
    <definedName name="__ADM4">#REF!</definedName>
    <definedName name="__ADP1">#REF!</definedName>
    <definedName name="__AFC1">#REF!</definedName>
    <definedName name="__AFC3">#REF!</definedName>
    <definedName name="__AFC5">#REF!</definedName>
    <definedName name="__AIU1">#REF!</definedName>
    <definedName name="__aiu2">#REF!</definedName>
    <definedName name="__APU221">#REF!</definedName>
    <definedName name="__APU465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AZ10">#REF!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>#REF!</definedName>
    <definedName name="__CON123">#REF!</definedName>
    <definedName name="__CUA44">#REF!</definedName>
    <definedName name="__DEC1">#REF!</definedName>
    <definedName name="__DEC12">#REF!</definedName>
    <definedName name="__EEF110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ei7">#REF!</definedName>
    <definedName name="__fei8">#REF!</definedName>
    <definedName name="__fei9">#REF!</definedName>
    <definedName name="__FS01">#N/A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1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LAI25">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3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N1">#REF!</definedName>
    <definedName name="__MON2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1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ac2002">#REF!</definedName>
    <definedName name="__Nac2003">#REF!</definedName>
    <definedName name="__Nal2002">#REF!</definedName>
    <definedName name="__Nal2003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1">#REF!</definedName>
    <definedName name="__R">#REF!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c">#REF!</definedName>
    <definedName name="__RED32">#REF!</definedName>
    <definedName name="__ref4">#REF!</definedName>
    <definedName name="__REP21">#REF!</definedName>
    <definedName name="__REP42">#REF!</definedName>
    <definedName name="__REP43">#REF!</definedName>
    <definedName name="__RES6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06">#REF!</definedName>
    <definedName name="__ST126">#REF!</definedName>
    <definedName name="__ST146">#REF!</definedName>
    <definedName name="__ST166">#REF!</definedName>
    <definedName name="__ST186">#REF!</definedName>
    <definedName name="__ST206">#REF!</definedName>
    <definedName name="__ST86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b6">#REF!</definedName>
    <definedName name="__sub7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#REF!</definedName>
    <definedName name="__TPE1132">#REF!</definedName>
    <definedName name="__TPE12">#REF!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#REF!</definedName>
    <definedName name="__TPE8020">#REF!</definedName>
    <definedName name="__TPE8025">#REF!</definedName>
    <definedName name="__TPF12">#REF!</definedName>
    <definedName name="__TPN1002">#REF!</definedName>
    <definedName name="__TPN1003">#REF!</definedName>
    <definedName name="__TPN1004">#REF!</definedName>
    <definedName name="__TPN1006">#REF!</definedName>
    <definedName name="__TPN1008">#REF!</definedName>
    <definedName name="__TPN1202">#REF!</definedName>
    <definedName name="__TPN1203">#REF!</definedName>
    <definedName name="__TPN1204">#REF!</definedName>
    <definedName name="__TPN1206">#REF!</definedName>
    <definedName name="__TPN1208">#REF!</definedName>
    <definedName name="__TPN16012">#REF!</definedName>
    <definedName name="__TPN1602">#REF!</definedName>
    <definedName name="__TPN1603">#REF!</definedName>
    <definedName name="__TPN1604">#REF!</definedName>
    <definedName name="__TPN1606">#REF!</definedName>
    <definedName name="__TPN1608">#REF!</definedName>
    <definedName name="__TR114">#REF!</definedName>
    <definedName name="__TUZ22">#REF!</definedName>
    <definedName name="__TUZ36">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#REF!</definedName>
    <definedName name="__TZ324">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7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#REF!</definedName>
    <definedName name="_04">#REF!</definedName>
    <definedName name="_08_K24_723__A_K55_717.28">#REF!</definedName>
    <definedName name="_09_K61_520_A_K61_144">#REF!</definedName>
    <definedName name="_1__123Graph_ACart_Utilidad" hidden="1">#REF!</definedName>
    <definedName name="_13_1_6">#REF!</definedName>
    <definedName name="_1Sin_nombre">#REF!</definedName>
    <definedName name="_2__123Graph_BCart_Utilidad" hidden="1">#REF!</definedName>
    <definedName name="_3__123Graph_CCart_Utilidad" hidden="1">#REF!</definedName>
    <definedName name="_4__123Graph_LBL_ACart_Utilidad" hidden="1">#REF!</definedName>
    <definedName name="_42C">#REF!</definedName>
    <definedName name="_42D">#REF!</definedName>
    <definedName name="_42E">#REF!</definedName>
    <definedName name="_44">#REF!</definedName>
    <definedName name="_5__123Graph_LBL_BCart_Utilidad" hidden="1">#REF!</definedName>
    <definedName name="_6">#REF!</definedName>
    <definedName name="_6__123Graph_LBL_CCart_Utilidad" hidden="1">#REF!</definedName>
    <definedName name="_7__123Graph_XCart_Utilidad" hidden="1">#REF!</definedName>
    <definedName name="_A">#REF!</definedName>
    <definedName name="_A1">#REF!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T21">#REF!</definedName>
    <definedName name="_ADH12">#REF!</definedName>
    <definedName name="_Adi2">#REF!</definedName>
    <definedName name="_Adi3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dy1">#REF!</definedName>
    <definedName name="_Ady2">#REF!</definedName>
    <definedName name="_Ady3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t2">#REF!</definedName>
    <definedName name="_Ant3">#REF!</definedName>
    <definedName name="_apu2">#REF!</definedName>
    <definedName name="_APU221">#REF!</definedName>
    <definedName name="_APU222">#REF!</definedName>
    <definedName name="_APU3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136044">#REF!</definedName>
    <definedName name="_B150019">#REF!</definedName>
    <definedName name="_B195381">#REF!</definedName>
    <definedName name="_b2" hidden="1">{"TAB1",#N/A,TRUE,"GENERAL";"TAB2",#N/A,TRUE,"GENERAL";"TAB3",#N/A,TRUE,"GENERAL";"TAB4",#N/A,TRUE,"GENERAL";"TAB5",#N/A,TRUE,"GENERAL"}</definedName>
    <definedName name="_B229177">#REF!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">#REF!</definedName>
    <definedName name="_c111172">#REF!</definedName>
    <definedName name="_C2254JH">#REF!</definedName>
    <definedName name="_C2256JH">#REF!</definedName>
    <definedName name="_C452JH">#REF!</definedName>
    <definedName name="_C65580">#REF!</definedName>
    <definedName name="_C903L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L65540">#REF!</definedName>
    <definedName name="_CL65550">#REF!</definedName>
    <definedName name="_CL65700">#REF!</definedName>
    <definedName name="_Cod1">#REF!</definedName>
    <definedName name="_Con1">#REF!</definedName>
    <definedName name="_CON123">#REF!</definedName>
    <definedName name="_Con2">#REF!</definedName>
    <definedName name="_Con3">#REF!</definedName>
    <definedName name="_CUA44">#REF!</definedName>
    <definedName name="_D119353">#REF!</definedName>
    <definedName name="_D151661">#REF!</definedName>
    <definedName name="_DEC1">#REF!</definedName>
    <definedName name="_DEC12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st_Bin" hidden="1">#REF!</definedName>
    <definedName name="_Dist_Values" hidden="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EF110">#REF!</definedName>
    <definedName name="_Ega2">#REF!</definedName>
    <definedName name="_Ega3">#REF!</definedName>
    <definedName name="_Ele2">#REF!</definedName>
    <definedName name="_Ele3">#REF!</definedName>
    <definedName name="_Epm2">#REF!</definedName>
    <definedName name="_Epm3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1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xc1" localSheetId="1">#REF!</definedName>
    <definedName name="_EXC1">#REF!</definedName>
    <definedName name="_EXC10">#REF!</definedName>
    <definedName name="_EXC1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206218">#REF!</definedName>
    <definedName name="_f211166">#REF!</definedName>
    <definedName name="_fc">#REF!</definedName>
    <definedName name="_fei6">#REF!</definedName>
    <definedName name="_fei7">#REF!</definedName>
    <definedName name="_fei8">#REF!</definedName>
    <definedName name="_fei9">#REF!</definedName>
    <definedName name="_Fill" hidden="1">#REF!</definedName>
    <definedName name="_xlnm._FilterDatabase" hidden="1">#REF!</definedName>
    <definedName name="_FOR1">#REF!</definedName>
    <definedName name="_FS01">#N/A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126554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Jai1">#REF!</definedName>
    <definedName name="_Jai2">#REF!</definedName>
    <definedName name="_Jai3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>#REF!</definedName>
    <definedName name="_lac1">#REF!</definedName>
    <definedName name="_LAC18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3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B1">#REF!</definedName>
    <definedName name="_MB2">#REF!</definedName>
    <definedName name="_MB3">#REF!</definedName>
    <definedName name="_mdc1">#REF!</definedName>
    <definedName name="_mdc2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N1">#REF!</definedName>
    <definedName name="_MON2">#REF!</definedName>
    <definedName name="_mun2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1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T2">#REF!</definedName>
    <definedName name="_Ope1">#REF!</definedName>
    <definedName name="_Ope2">#REF!</definedName>
    <definedName name="_Ope3">#REF!</definedName>
    <definedName name="_Order1" localSheetId="1" hidden="1">0</definedName>
    <definedName name="_Order1" hidden="1">255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e1">#REF!</definedName>
    <definedName name="_Pae2">#REF!</definedName>
    <definedName name="_Pae3">#REF!</definedName>
    <definedName name="_Parse_Out" hidden="1">#REF!</definedName>
    <definedName name="_PCG1">#REF!</definedName>
    <definedName name="_PG1">#REF!</definedName>
    <definedName name="_PG10">#REF!</definedName>
    <definedName name="_PG11">#REF!</definedName>
    <definedName name="_PG12">#REF!</definedName>
    <definedName name="_PG2">#REF!</definedName>
    <definedName name="_PG3">#REF!</definedName>
    <definedName name="_PG4">#REF!</definedName>
    <definedName name="_PG5">#REF!</definedName>
    <definedName name="_PG6">#REF!</definedName>
    <definedName name="_PG7">#REF!</definedName>
    <definedName name="_PG8">#REF!</definedName>
    <definedName name="_PG9">#REF!</definedName>
    <definedName name="_PJ50">#REF!</definedName>
    <definedName name="_pj51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1">#REF!</definedName>
    <definedName name="_PRE1">#N/A</definedName>
    <definedName name="_r">#REF!</definedName>
    <definedName name="_R1210JH">#REF!</definedName>
    <definedName name="_R32EL">#REF!</definedName>
    <definedName name="_R32JH">#REF!</definedName>
    <definedName name="_R42JH">#REF!</definedName>
    <definedName name="_R43JH">#REF!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c">#REF!</definedName>
    <definedName name="_Red1">#REF!</definedName>
    <definedName name="_Red2">#REF!</definedName>
    <definedName name="_Red3">#REF!</definedName>
    <definedName name="_RED32">#REF!</definedName>
    <definedName name="_ref4">#REF!</definedName>
    <definedName name="_relacionprecios">#REF!</definedName>
    <definedName name="_REP21">#REF!</definedName>
    <definedName name="_REP42">#REF!</definedName>
    <definedName name="_REP43">#REF!</definedName>
    <definedName name="_RES6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MMLV">#REF!</definedName>
    <definedName name="_Sort" hidden="1">#REF!</definedName>
    <definedName name="_Sort1" hidden="1">#REF!</definedName>
    <definedName name="_srn001">#REF!</definedName>
    <definedName name="_ST106">#REF!</definedName>
    <definedName name="_ST122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Sum3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A">#REF!</definedName>
    <definedName name="_Table1_Out" hidden="1">#REF!</definedName>
    <definedName name="_Table2_In2" hidden="1">#REF!</definedName>
    <definedName name="_Table2_Out" hidden="1">#REF!</definedName>
    <definedName name="_TACOM">#REF!</definedName>
    <definedName name="_TACOR">#REF!</definedName>
    <definedName name="_TAP2">#REF!</definedName>
    <definedName name="_TASR4">#REF!</definedName>
    <definedName name="_TEE1">#REF!</definedName>
    <definedName name="_TEE2">#REF!</definedName>
    <definedName name="_TEE32">#REF!</definedName>
    <definedName name="_TEE33">#REF!</definedName>
    <definedName name="_TELEP">#REF!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HF12">#REF!</definedName>
    <definedName name="_THF128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8">#REF!</definedName>
    <definedName name="_TPN1010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R114">#REF!</definedName>
    <definedName name="_Tra1">#REF!</definedName>
    <definedName name="_Tra2">#REF!</definedName>
    <definedName name="_Tra3">#REF!</definedName>
    <definedName name="_TRANAG">#REF!</definedName>
    <definedName name="_TRANAR">#REF!</definedName>
    <definedName name="_TRANS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>#REF!</definedName>
    <definedName name="_TRI29">#REF!</definedName>
    <definedName name="_TRI30">#REF!</definedName>
    <definedName name="_TRI31">#REF!</definedName>
    <definedName name="_TRI32">#REF!</definedName>
    <definedName name="_TRI33">#REF!</definedName>
    <definedName name="_TRI47">#REF!</definedName>
    <definedName name="_TRITU">#REF!</definedName>
    <definedName name="_tub91">#REF!</definedName>
    <definedName name="_TUBS6">#REF!</definedName>
    <definedName name="_TUZ22">#REF!</definedName>
    <definedName name="_TUZ36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DD06">#REF!</definedName>
    <definedName name="_UDD08">#REF!</definedName>
    <definedName name="_UNI32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fv4" hidden="1">{"via1",#N/A,TRUE,"general";"via2",#N/A,TRUE,"general";"via3",#N/A,TRUE,"general"}</definedName>
    <definedName name="_VIAJE">#REF!</definedName>
    <definedName name="_VIBGA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7">#REF!</definedName>
    <definedName name="_ws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#REF!</definedName>
    <definedName name="´b5016">#REF!</definedName>
    <definedName name="A" localSheetId="1">#REF!</definedName>
    <definedName name="a">#REF!</definedName>
    <definedName name="A.1">#REF!</definedName>
    <definedName name="A.PVC">#REF!</definedName>
    <definedName name="A_IMPRESIÓN_IM" localSheetId="1">#REF!</definedName>
    <definedName name="A_impresión_IM">#REF!</definedName>
    <definedName name="A_IMPRESIÚN_IM">#REF!</definedName>
    <definedName name="a1..056">#REF!</definedName>
    <definedName name="A1S">#REF!</definedName>
    <definedName name="A1XO56">#REF!</definedName>
    <definedName name="A230.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8.09">#REF!</definedName>
    <definedName name="aa">#REF!</definedName>
    <definedName name="AAA" localSheetId="1">#REF!</definedName>
    <definedName name="AAA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c">#REF!</definedName>
    <definedName name="ABG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BADO">#REF!</definedName>
    <definedName name="ACARREO">#REF!</definedName>
    <definedName name="ACARRH">#REF!</definedName>
    <definedName name="ACAT22">#REF!</definedName>
    <definedName name="AccessDatabase" hidden="1">"A:\SAIN.mdb"</definedName>
    <definedName name="acci">#REF!</definedName>
    <definedName name="ace">#REF!</definedName>
    <definedName name="Acefy4200">#REF!</definedName>
    <definedName name="ACER">#REF!</definedName>
    <definedName name="Acero">INDEX(#REF!,MATCH(#REF!,#REF!,0))</definedName>
    <definedName name="Acero_corrugado">#REF!</definedName>
    <definedName name="Acero_pdr60">#REF!</definedName>
    <definedName name="ACOM">#REF!</definedName>
    <definedName name="ACOMETIDAS">#REF!</definedName>
    <definedName name="ACOND">#REF!</definedName>
    <definedName name="Acopla_sanitario_grival">#REF!</definedName>
    <definedName name="ACPM">#REF!</definedName>
    <definedName name="Acta">#REF!</definedName>
    <definedName name="Acta1">#REF!</definedName>
    <definedName name="acta10">#REF!</definedName>
    <definedName name="ACTA11">#REF!</definedName>
    <definedName name="ACTA12">#REF!</definedName>
    <definedName name="ACTA13">#REF!</definedName>
    <definedName name="ACTA14">#REF!</definedName>
    <definedName name="ACTA15">#REF!</definedName>
    <definedName name="ACTA16">#REF!</definedName>
    <definedName name="ACTA17">#REF!</definedName>
    <definedName name="ACTA18">#REF!</definedName>
    <definedName name="ACTA19">#REF!</definedName>
    <definedName name="ACTA2">#REF!</definedName>
    <definedName name="ACTA20">#REF!</definedName>
    <definedName name="ACTA21">#REF!</definedName>
    <definedName name="ACTA22">#REF!</definedName>
    <definedName name="ACTA23">#REF!</definedName>
    <definedName name="ACTA24">#REF!</definedName>
    <definedName name="ACTA25">#REF!</definedName>
    <definedName name="ACTA26">#REF!</definedName>
    <definedName name="ACTA27">#REF!</definedName>
    <definedName name="ACTA28">#REF!</definedName>
    <definedName name="ACTA29">#REF!</definedName>
    <definedName name="ACTA30">#REF!</definedName>
    <definedName name="ACTA31">#REF!</definedName>
    <definedName name="ACTA32">#REF!</definedName>
    <definedName name="ACTA33">#REF!</definedName>
    <definedName name="ACTA34">#REF!</definedName>
    <definedName name="ACTA35">#REF!</definedName>
    <definedName name="ACTA36">#REF!</definedName>
    <definedName name="acta37">#REF!</definedName>
    <definedName name="ACTA38">#REF!</definedName>
    <definedName name="ACTA39">#REF!</definedName>
    <definedName name="ACTA4">#REF!</definedName>
    <definedName name="ACTA40">#REF!</definedName>
    <definedName name="ACTA41">#REF!</definedName>
    <definedName name="ACTA5">#REF!</definedName>
    <definedName name="ACTA6">#REF!</definedName>
    <definedName name="ACTA7">#REF!</definedName>
    <definedName name="ACTA8">#REF!</definedName>
    <definedName name="ACTA9">#REF!</definedName>
    <definedName name="ACTAAJUSTE3">#REF!</definedName>
    <definedName name="ACTADECONSOLIDADO2">#REF!</definedName>
    <definedName name="ACTAEXTRA4">#REF!</definedName>
    <definedName name="ACTIVIDAD">#REF!</definedName>
    <definedName name="ACTIVIDADES">#REF!</definedName>
    <definedName name="acueducto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DA">#REF!</definedName>
    <definedName name="Adaptador_pvc">#REF!</definedName>
    <definedName name="Adaptador_pvc_1">#REF!</definedName>
    <definedName name="Adaptador_pvc_1_2">#REF!</definedName>
    <definedName name="Adaptador_pvc_2">#REF!</definedName>
    <definedName name="adasd">#REF!</definedName>
    <definedName name="adasdaqsdasd">#REF!</definedName>
    <definedName name="adasdasdasda">#REF!</definedName>
    <definedName name="adasdasdasdadsads">#REF!</definedName>
    <definedName name="ADFADFAD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">#REF!</definedName>
    <definedName name="ADMINISTRADOR">#REF!</definedName>
    <definedName name="ADMM">#REF!</definedName>
    <definedName name="admon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dsasdasd">#REF!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#REF!</definedName>
    <definedName name="Ae">#REF!</definedName>
    <definedName name="aefa" hidden="1">{"via1",#N/A,TRUE,"general";"via2",#N/A,TRUE,"general";"via3",#N/A,TRUE,"general"}</definedName>
    <definedName name="Af">#REF!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">#REF!</definedName>
    <definedName name="agd">#REF!</definedName>
    <definedName name="agdsgg" hidden="1">{"via1",#N/A,TRUE,"general";"via2",#N/A,TRUE,"general";"via3",#N/A,TRUE,"general"}</definedName>
    <definedName name="agosto">#REF!</definedName>
    <definedName name="Agregado_Grueso">#REF!</definedName>
    <definedName name="AGRICOLA">#REF!</definedName>
    <definedName name="Agua">#REF!</definedName>
    <definedName name="ah">#REF!</definedName>
    <definedName name="ahe">#REF!</definedName>
    <definedName name="Ai">#REF!</definedName>
    <definedName name="aire">#REF!,#REF!</definedName>
    <definedName name="AIRE_ACOND_ITEM">#REF!,#REF!</definedName>
    <definedName name="AIRE_ACOND_VALOR">#REF!,#REF!</definedName>
    <definedName name="AIRE_ACONDICIONADO">#REF!</definedName>
    <definedName name="Aire_Acondicionado_Inverter_12000_btu">#REF!</definedName>
    <definedName name="Aire_Acondicionado_Inverter_9000_btu">#REF!</definedName>
    <definedName name="AIU">#REF!</definedName>
    <definedName name="AIU_">#REF!</definedName>
    <definedName name="AIU_1">#REF!</definedName>
    <definedName name="AIU_2">#REF!</definedName>
    <definedName name="AIUA">#REF!</definedName>
    <definedName name="AIUK">#REF!</definedName>
    <definedName name="AIUL">#REF!</definedName>
    <definedName name="aiun">#REF!</definedName>
    <definedName name="aj">#REF!</definedName>
    <definedName name="Ajizal">#REF!</definedName>
    <definedName name="AjustDelAIU">#REF!</definedName>
    <definedName name="Ak">#REF!</definedName>
    <definedName name="akljdslKDBJ">#REF!</definedName>
    <definedName name="alambre">#REF!</definedName>
    <definedName name="Alambre_de_pua_calibre_14">#REF!</definedName>
    <definedName name="Alambre_N_12">#REF!</definedName>
    <definedName name="Alambre_N_14">#REF!</definedName>
    <definedName name="Alambre_negro">#REF!</definedName>
    <definedName name="alambre14">#REF!</definedName>
    <definedName name="alambrecal14">#REF!</definedName>
    <definedName name="ALANR">#REF!</definedName>
    <definedName name="alc">#REF!</definedName>
    <definedName name="alcantarillado">#REF!</definedName>
    <definedName name="ALE">#REF!</definedName>
    <definedName name="ALIV487">#REF!</definedName>
    <definedName name="Almacenista">#REF!</definedName>
    <definedName name="ALPUA">#REF!</definedName>
    <definedName name="ALTA">3</definedName>
    <definedName name="ALUMBRADO_TOMACORRIENTES">#REF!</definedName>
    <definedName name="Am">#REF!</definedName>
    <definedName name="ambiental" hidden="1">{"TAB1",#N/A,TRUE,"GENERAL";"TAB2",#N/A,TRUE,"GENERAL";"TAB3",#N/A,TRUE,"GENERAL";"TAB4",#N/A,TRUE,"GENERAL";"TAB5",#N/A,TRUE,"GENERAL"}</definedName>
    <definedName name="amen">#REF!</definedName>
    <definedName name="AN">#REF!</definedName>
    <definedName name="ANALI">#REF!</definedName>
    <definedName name="ANALIS">#REF!</definedName>
    <definedName name="ANALISIS">#REF!</definedName>
    <definedName name="ANCLAJE">#REF!</definedName>
    <definedName name="ANDAM">#REF!</definedName>
    <definedName name="Andamios">#REF!</definedName>
    <definedName name="ANDINO">#REF!</definedName>
    <definedName name="ANE">#REF!</definedName>
    <definedName name="Angebotsdatum">#REF!</definedName>
    <definedName name="angulo_6_metros_3__16_x_2_pulgadas_g___50">#REF!</definedName>
    <definedName name="Angulo_de_platina__1_x1_x1_8">#REF!</definedName>
    <definedName name="anscount" hidden="1">1</definedName>
    <definedName name="ANTBNK">#REF!</definedName>
    <definedName name="ANTI">#REF!</definedName>
    <definedName name="ANTIC">#REF!</definedName>
    <definedName name="ANTICIPO">#REF!</definedName>
    <definedName name="Anticorrosivo">#REF!</definedName>
    <definedName name="ANTRA">#REF!</definedName>
    <definedName name="Añ">#REF!</definedName>
    <definedName name="AÑO">#REF!</definedName>
    <definedName name="Años_préstamo">#REF!</definedName>
    <definedName name="AÑOWUIE" localSheetId="1">#REF!</definedName>
    <definedName name="AÑOWUIE">#REF!</definedName>
    <definedName name="ao">#REF!</definedName>
    <definedName name="Ap">#REF!</definedName>
    <definedName name="AP7U1">#REF!</definedName>
    <definedName name="APACONCRETO">#REF!</definedName>
    <definedName name="APALECHADA">#REF!</definedName>
    <definedName name="APAMORTERO">#REF!</definedName>
    <definedName name="APARAT_SAN_INCRUST_ITEM">#REF!</definedName>
    <definedName name="APARAT_SANIT_ITEM">#REF!,#REF!,#REF!,#REF!</definedName>
    <definedName name="APARAT_SANIT_VALOR">#REF!,#REF!,#REF!,#REF!</definedName>
    <definedName name="APARATOS_MUEBLES_MESONES_ESPEJOS">#REF!</definedName>
    <definedName name="APARATOSSAN">#REF!,#REF!,#REF!,#REF!</definedName>
    <definedName name="APB">#REF!</definedName>
    <definedName name="apu">#REF!</definedName>
    <definedName name="APU_AUX">#REF!</definedName>
    <definedName name="APU_AUXILIARES">#REF!</definedName>
    <definedName name="APU_directos">#REF!</definedName>
    <definedName name="APU221.1">#REF!</definedName>
    <definedName name="APU221.2">#REF!</definedName>
    <definedName name="APUEDIF">#REF!</definedName>
    <definedName name="APUOU">#REF!</definedName>
    <definedName name="APUS">#REF!</definedName>
    <definedName name="APUSENDEROSVILLALILIAM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>#REF!</definedName>
    <definedName name="arbol">#REF!</definedName>
    <definedName name="arbolunmetro">#REF!</definedName>
    <definedName name="are">#REF!</definedName>
    <definedName name="area">#REF!</definedName>
    <definedName name="AREA__M2">#REF!</definedName>
    <definedName name="Area_canal">#REF!</definedName>
    <definedName name="Área_de_Cantidades">#REF!</definedName>
    <definedName name="_xlnm.Extract">#REF!</definedName>
    <definedName name="_xlnm.Print_Area" localSheetId="5">'1,1'!$B$1:$O$48</definedName>
    <definedName name="_xlnm.Print_Area" localSheetId="6">'1,2'!$B$1:$O$48</definedName>
    <definedName name="_xlnm.Print_Area" localSheetId="9">'bancas en concreto '!$B$1:$O$67</definedName>
    <definedName name="_xlnm.Print_Area" localSheetId="1">UNITARIOS!$A$1:$I$2085</definedName>
    <definedName name="_xlnm.Print_Area">#REF!</definedName>
    <definedName name="ARELC">#REF!</definedName>
    <definedName name="ARELF">#REF!</definedName>
    <definedName name="Arena">#REF!</definedName>
    <definedName name="Arenag">#REF!</definedName>
    <definedName name="ARENC">#REF!</definedName>
    <definedName name="ARENI">#REF!</definedName>
    <definedName name="ARENP">#REF!</definedName>
    <definedName name="Arial">#REF!</definedName>
    <definedName name="armuve">#N/A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T">#REF!</definedName>
    <definedName name="ARTURO">#REF!</definedName>
    <definedName name="ARU">#REF!</definedName>
    <definedName name="as">#REF!</definedName>
    <definedName name="AS2DocOpenMode" hidden="1">"AS2DocumentEdit"</definedName>
    <definedName name="asas">#REF!</definedName>
    <definedName name="asasdasd">#REF!</definedName>
    <definedName name="ASB">#REF!</definedName>
    <definedName name="ASCENSORES_ITEM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asdasdasd">#REF!</definedName>
    <definedName name="asddsad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fñk">#N/A</definedName>
    <definedName name="ASF" hidden="1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kjdbcñajkb">#REF!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ss" hidden="1">#REF!</definedName>
    <definedName name="at">#REF!</definedName>
    <definedName name="au">#REF!</definedName>
    <definedName name="AUFTRAG">#REF!</definedName>
    <definedName name="AUFTRAGTIT">#REF!</definedName>
    <definedName name="AUP">#REF!</definedName>
    <definedName name="aur">#REF!</definedName>
    <definedName name="auto1" localSheetId="1">#REF!</definedName>
    <definedName name="auto1">#REF!</definedName>
    <definedName name="auto123">#REF!</definedName>
    <definedName name="auto2" localSheetId="1">#REF!</definedName>
    <definedName name="auto2">#REF!</definedName>
    <definedName name="AUTO22">#REF!</definedName>
    <definedName name="av">#REF!</definedName>
    <definedName name="AW">#REF!</definedName>
    <definedName name="AWDWEF">#REF!</definedName>
    <definedName name="ax">#REF!</definedName>
    <definedName name="ay">#REF!</definedName>
    <definedName name="AYU">#REF!</definedName>
    <definedName name="AYUDA">#REF!</definedName>
    <definedName name="AYUDA_">#REF!</definedName>
    <definedName name="AYUDANTE">#REF!</definedName>
    <definedName name="AYUDR">#REF!</definedName>
    <definedName name="azaz" hidden="1">{"TAB1",#N/A,TRUE,"GENERAL";"TAB2",#N/A,TRUE,"GENERAL";"TAB3",#N/A,TRUE,"GENERAL";"TAB4",#N/A,TRUE,"GENERAL";"TAB5",#N/A,TRUE,"GENERAL"}</definedName>
    <definedName name="B" localSheetId="1">#REF!</definedName>
    <definedName name="b">#REF!</definedName>
    <definedName name="B.T1">#REF!</definedName>
    <definedName name="B_impresión_IM">#REF!</definedName>
    <definedName name="B_T1">#REF!</definedName>
    <definedName name="Ba">#REF!</definedName>
    <definedName name="BAJA">1</definedName>
    <definedName name="balance">#REF!</definedName>
    <definedName name="BANCO">#REF!</definedName>
    <definedName name="band">#REF!</definedName>
    <definedName name="bandera">#REF!</definedName>
    <definedName name="BARA">#REF!</definedName>
    <definedName name="BARATO">#REF!</definedName>
    <definedName name="Base">#REF!</definedName>
    <definedName name="BASE_APU">#REF!</definedName>
    <definedName name="Base_datos_IM">#REF!</definedName>
    <definedName name="base_VaR">#REF!</definedName>
    <definedName name="BASEAPU">#REF!</definedName>
    <definedName name="BaseDatos">#REF!</definedName>
    <definedName name="BASEDATOSMATERIALES">#REF!</definedName>
    <definedName name="_xlnm.Database" localSheetId="1">#REF!</definedName>
    <definedName name="_xlnm.Database">#REF!</definedName>
    <definedName name="BaSEdEdATOS1">#REF!</definedName>
    <definedName name="BASEG">#REF!</definedName>
    <definedName name="BASICO">#REF!</definedName>
    <definedName name="bb">#REF!</definedName>
    <definedName name="BBA">#REF!</definedName>
    <definedName name="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LICITACION">#REF!</definedName>
    <definedName name="be" hidden="1">{"TAB1",#N/A,TRUE,"GENERAL";"TAB2",#N/A,TRUE,"GENERAL";"TAB3",#N/A,TRUE,"GENERAL";"TAB4",#N/A,TRUE,"GENERAL";"TAB5",#N/A,TRUE,"GENERAL"}</definedName>
    <definedName name="BEB">#REF!</definedName>
    <definedName name="BEBEBEB">#REF!</definedName>
    <definedName name="Beg_Bal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">#REF!</definedName>
    <definedName name="bhjk">#REF!</definedName>
    <definedName name="BHT">#REF!</definedName>
    <definedName name="Bi">#REF!</definedName>
    <definedName name="bimestre">#REF!</definedName>
    <definedName name="BISCO">#REF!</definedName>
    <definedName name="Bk">#REF!</definedName>
    <definedName name="bl">#REF!</definedName>
    <definedName name="blanco">#REF!</definedName>
    <definedName name="BLOCT">#REF!</definedName>
    <definedName name="Bloque">#REF!</definedName>
    <definedName name="BLOQUE_DE_ARCILLA_H5">#REF!</definedName>
    <definedName name="Bloque_N4">#REF!</definedName>
    <definedName name="bloquefin1">#REF!</definedName>
    <definedName name="bloquefin2">#REF!</definedName>
    <definedName name="Bm">#REF!</definedName>
    <definedName name="bn">#REF!</definedName>
    <definedName name="BNK">#REF!</definedName>
    <definedName name="BNKFACT">#REF!</definedName>
    <definedName name="bnm">#REF!</definedName>
    <definedName name="BOBCAT">#REF!</definedName>
    <definedName name="BOLIVAR">#REF!</definedName>
    <definedName name="BOLIVAX">#REF!</definedName>
    <definedName name="BOLIVBC">#REF!</definedName>
    <definedName name="BOMBA">#REF!</definedName>
    <definedName name="BOPOJPHUOGUO">#REF!</definedName>
    <definedName name="BORDE1">#REF!</definedName>
    <definedName name="BORDE2">#REF!</definedName>
    <definedName name="BORDE3">#REF!</definedName>
    <definedName name="Bordevia">#REF!</definedName>
    <definedName name="BOTAD">#REF!</definedName>
    <definedName name="BOTADA">#REF!</definedName>
    <definedName name="BOTES">#REF!</definedName>
    <definedName name="BQBQBQBQBQB">#REF!</definedName>
    <definedName name="br" hidden="1">{"TAB1",#N/A,TRUE,"GENERAL";"TAB2",#N/A,TRUE,"GENERAL";"TAB3",#N/A,TRUE,"GENERAL";"TAB4",#N/A,TRUE,"GENERAL";"TAB5",#N/A,TRUE,"GENERAL"}</definedName>
    <definedName name="Breaker_15_amp">#REF!</definedName>
    <definedName name="breaker_20_amp">#REF!</definedName>
    <definedName name="Breaker_Indus.Merlin_G.3x150A">#REF!</definedName>
    <definedName name="Brida">#REF!</definedName>
    <definedName name="Brilladora">#REF!</definedName>
    <definedName name="BROCH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iltIn_Print_Titles___0">#REF!</definedName>
    <definedName name="BuiltIn_Print_Titles___0___0">#REF!</definedName>
    <definedName name="buld">#REF!</definedName>
    <definedName name="BULL">#REF!</definedName>
    <definedName name="Bulld50">#REF!</definedName>
    <definedName name="Bulld65e">#REF!</definedName>
    <definedName name="bulld65er">#REF!</definedName>
    <definedName name="BULLDOZ">#REF!</definedName>
    <definedName name="Bulldozer">#REF!</definedName>
    <definedName name="busto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WBBWB">#REF!</definedName>
    <definedName name="by" hidden="1">{"via1",#N/A,TRUE,"general";"via2",#N/A,TRUE,"general";"via3",#N/A,TRUE,"general"}</definedName>
    <definedName name="byhyj">#REF!</definedName>
    <definedName name="ç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47.3">#REF!</definedName>
    <definedName name="C90445L">#REF!</definedName>
    <definedName name="ca">#REF!</definedName>
    <definedName name="caa">#REF!</definedName>
    <definedName name="CAB">#REF!</definedName>
    <definedName name="CABAL">#REF!</definedName>
    <definedName name="Caballete_thermo">#REF!</definedName>
    <definedName name="Cable__10">#REF!</definedName>
    <definedName name="Cable__12">#REF!</definedName>
    <definedName name="Cable__14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BLEADO_ESTRUCTURADO">#REF!</definedName>
    <definedName name="Cables">#REF!</definedName>
    <definedName name="cadenero">#REF!</definedName>
    <definedName name="Caja_hexagonal_pvc">#REF!</definedName>
    <definedName name="CAJAC">#REF!</definedName>
    <definedName name="Cajas_2_4">#REF!</definedName>
    <definedName name="Cajas_octogonales">#REF!</definedName>
    <definedName name="CAJAV">#REF!</definedName>
    <definedName name="CAJMI">#REF!</definedName>
    <definedName name="CAM_CAIDA">#REF!</definedName>
    <definedName name="CAMBIO">!$G$9:$M$22</definedName>
    <definedName name="Camion_600">#REF!</definedName>
    <definedName name="CANADA">#REF!</definedName>
    <definedName name="CANAL">#REF!</definedName>
    <definedName name="cancha">#REF!</definedName>
    <definedName name="cang">#REF!</definedName>
    <definedName name="CANGU">#REF!</definedName>
    <definedName name="CANGURO">#REF!</definedName>
    <definedName name="CANT">#REF!</definedName>
    <definedName name="CANT_IT_APU">IFERROR(VLOOKUP(#REF!,#REF!,7,FALSE),"")</definedName>
    <definedName name="CANT_TOT">#REF!</definedName>
    <definedName name="CANT_TOT_PPTO">IFERROR(SUMPRODUCT(#REF!,--(MOD(COLUMN(#REF!),2)=0)),0)</definedName>
    <definedName name="CANT_Z_PPTO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NT1">#REF!</definedName>
    <definedName name="Cantidad">#REF!</definedName>
    <definedName name="CANTIDADES">#REF!</definedName>
    <definedName name="CAP">#REF!</definedName>
    <definedName name="Capacete_2">#REF!</definedName>
    <definedName name="capilla">#REF!</definedName>
    <definedName name="Capital">#REF!</definedName>
    <definedName name="capt">#REF!</definedName>
    <definedName name="CAPTACIÓN_POZO_COMPUERTAS">#REF!</definedName>
    <definedName name="CARA">#REF!</definedName>
    <definedName name="carg">#REF!</definedName>
    <definedName name="CARGAD">#REF!</definedName>
    <definedName name="CARGADOR">#REF!</definedName>
    <definedName name="CARGO">#REF!</definedName>
    <definedName name="CARGUER">#REF!</definedName>
    <definedName name="CARLOS">#REF!</definedName>
    <definedName name="CARO">#REF!</definedName>
    <definedName name="CARRETERA">#REF!</definedName>
    <definedName name="CARRO">#REF!</definedName>
    <definedName name="CARRTA">#REF!</definedName>
    <definedName name="carta">#REF!</definedName>
    <definedName name="Casa">#REF!</definedName>
    <definedName name="CASITA">#REF!</definedName>
    <definedName name="CASQ">#REF!</definedName>
    <definedName name="cata">#REF!</definedName>
    <definedName name="CATASTROFICO">20</definedName>
    <definedName name="CATD8">#REF!</definedName>
    <definedName name="CATEGORIA">#REF!</definedName>
    <definedName name="causa">#REF!</definedName>
    <definedName name="CB">#REF!</definedName>
    <definedName name="cc" localSheetId="1">#REF!</definedName>
    <definedName name="cc">#REF!</definedName>
    <definedName name="c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cuuaa">#REF!</definedName>
    <definedName name="cd">#REF!</definedName>
    <definedName name="CD_DIR">#REF!</definedName>
    <definedName name="CD454JH">#REF!</definedName>
    <definedName name="cdcdc" hidden="1">{"via1",#N/A,TRUE,"general";"via2",#N/A,TRUE,"general";"via3",#N/A,TRUE,"general"}</definedName>
    <definedName name="CDctrl">#REF!</definedName>
    <definedName name="cdir">#REF!</definedName>
    <definedName name="Ce">#REF!</definedName>
    <definedName name="ceerf" hidden="1">{"TAB1",#N/A,TRUE,"GENERAL";"TAB2",#N/A,TRUE,"GENERAL";"TAB3",#N/A,TRUE,"GENERAL";"TAB4",#N/A,TRUE,"GENERAL";"TAB5",#N/A,TRUE,"GENERAL"}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m">#REF!</definedName>
    <definedName name="CEMEG">#REF!</definedName>
    <definedName name="CEMENTO">#REF!</definedName>
    <definedName name="Cemento_Blanc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>#REF!</definedName>
    <definedName name="cerramento">#REF!</definedName>
    <definedName name="CERRAMIENTO_PROVISIONAL">#REF!</definedName>
    <definedName name="cerramientoprovisional">#REF!</definedName>
    <definedName name="cesped">#REF!</definedName>
    <definedName name="Cf">#REF!</definedName>
    <definedName name="Cg">#REF!</definedName>
    <definedName name="Ch">#REF!</definedName>
    <definedName name="CHAPA">#REF!</definedName>
    <definedName name="CHAZO_PUNTILLA_ANCLAJES">#REF!</definedName>
    <definedName name="Ci">#REF!</definedName>
    <definedName name="CIDCA1">#REF!</definedName>
    <definedName name="CIDCA2">#REF!</definedName>
    <definedName name="Cierrapuerta_hidraulico_ajustable_hasta_80_kilos">#REF!</definedName>
    <definedName name="CIF">#REF!</definedName>
    <definedName name="CIFUS">#REF!</definedName>
    <definedName name="CILIND">#REF!</definedName>
    <definedName name="CIM">#REF!</definedName>
    <definedName name="cindir">#REF!</definedName>
    <definedName name="CINTA_MALLA_ADHESIVA_X_90M">#REF!</definedName>
    <definedName name="Cinta_Schotch_super_33">#REF!</definedName>
    <definedName name="Cinta_scotch_23">#REF!</definedName>
    <definedName name="Ciudad">#REF!</definedName>
    <definedName name="Ciudades">#REF!</definedName>
    <definedName name="Cj">#REF!</definedName>
    <definedName name="Ck">#REF!</definedName>
    <definedName name="CL">#REF!</definedName>
    <definedName name="clase">#REF!</definedName>
    <definedName name="CLAVO">#REF!</definedName>
    <definedName name="clcl">#REF!</definedName>
    <definedName name="Cll">#REF!</definedName>
    <definedName name="Cm">#REF!</definedName>
    <definedName name="CMMO">#REF!</definedName>
    <definedName name="CMMOA">#REF!</definedName>
    <definedName name="CMOac.p">#REF!</definedName>
    <definedName name="CMOac.p.ab">#REF!</definedName>
    <definedName name="CMOac2">#REF!</definedName>
    <definedName name="CMOac3">#REF!</definedName>
    <definedName name="CMOacDef">#REF!</definedName>
    <definedName name="CMOal">#REF!</definedName>
    <definedName name="CMOal.c">#REF!</definedName>
    <definedName name="CMOal.p">#REF!</definedName>
    <definedName name="CMOal2">#REF!</definedName>
    <definedName name="CMOal3">#REF!</definedName>
    <definedName name="CMOalDef">#REF!</definedName>
    <definedName name="CMOIop">#REF!</definedName>
    <definedName name="CMOIvigente">#REF!</definedName>
    <definedName name="CMOUsoAguaenBloque">#REF!</definedName>
    <definedName name="CMTac">#REF!</definedName>
    <definedName name="CMTacDef">#REF!</definedName>
    <definedName name="CMTal.sc">#REF!</definedName>
    <definedName name="CMTalDef">#REF!</definedName>
    <definedName name="CN">#REF!</definedName>
    <definedName name="Cñ">#REF!</definedName>
    <definedName name="co" localSheetId="1">#REF!</definedName>
    <definedName name="co">#REF!</definedName>
    <definedName name="CO_con_acpm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Bat" comment="Cota Batea para el dibujo de perfiles">OFFSET(#REF!,0,0,#REF!+1,1)</definedName>
    <definedName name="COCIF">#REF!</definedName>
    <definedName name="COCIF105">#REF!</definedName>
    <definedName name="COCIF106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">#REF!</definedName>
    <definedName name="CODIGO">#REF!</definedName>
    <definedName name="codigos">#REF!</definedName>
    <definedName name="CÓDIGOS_EQUIPOS">#REF!</definedName>
    <definedName name="CÓDIGOS_MANO_DE_OBRA">#REF!</definedName>
    <definedName name="CÓDIGOS_MATERIALES">#REF!</definedName>
    <definedName name="CÓDIGOS_SERVICIOS">#REF!</definedName>
    <definedName name="CÓDIGOS_TRANSPORTES">#REF!</definedName>
    <definedName name="CODOS">#REF!</definedName>
    <definedName name="Codos_PVC_3">#REF!</definedName>
    <definedName name="codos2">#REF!</definedName>
    <definedName name="COGA1">#REF!</definedName>
    <definedName name="COGA10">#REF!</definedName>
    <definedName name="COGA101">#REF!</definedName>
    <definedName name="COGA102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#REF!</definedName>
    <definedName name="COGA110">#REF!</definedName>
    <definedName name="COGA11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#REF!</definedName>
    <definedName name="COGA201">#REF!</definedName>
    <definedName name="COGA202">#REF!</definedName>
    <definedName name="COGA203">#REF!</definedName>
    <definedName name="COGA204">#REF!</definedName>
    <definedName name="COGA205">#REF!</definedName>
    <definedName name="COGA206">#REF!</definedName>
    <definedName name="COGA207">#REF!</definedName>
    <definedName name="COGA208">#REF!</definedName>
    <definedName name="COGA209">#REF!</definedName>
    <definedName name="COGA21">#REF!</definedName>
    <definedName name="COGA210">#REF!</definedName>
    <definedName name="COGA211">#REF!</definedName>
    <definedName name="COGA219">#REF!</definedName>
    <definedName name="COGA22">#REF!</definedName>
    <definedName name="COGA221">#REF!</definedName>
    <definedName name="COGA222">#REF!</definedName>
    <definedName name="COGA223">#REF!</definedName>
    <definedName name="COGA224">#REF!</definedName>
    <definedName name="COGA227">#REF!</definedName>
    <definedName name="COGA228">#REF!</definedName>
    <definedName name="COGA229">#REF!</definedName>
    <definedName name="COGA23">#REF!</definedName>
    <definedName name="COGA231">#REF!</definedName>
    <definedName name="COGA232">#REF!</definedName>
    <definedName name="COGA233">#REF!</definedName>
    <definedName name="COGA234">#REF!</definedName>
    <definedName name="COGA235">#REF!</definedName>
    <definedName name="COGA236">#REF!</definedName>
    <definedName name="COGA237">#REF!</definedName>
    <definedName name="COGA238">#REF!</definedName>
    <definedName name="COGA239">#REF!</definedName>
    <definedName name="COGA24">#REF!</definedName>
    <definedName name="COGA241">#REF!</definedName>
    <definedName name="COGA242">#REF!</definedName>
    <definedName name="COGA243">#REF!</definedName>
    <definedName name="COGA244">#REF!</definedName>
    <definedName name="COGA245">#REF!</definedName>
    <definedName name="COGA246">#REF!</definedName>
    <definedName name="COGA247">#REF!</definedName>
    <definedName name="COGA251">#REF!</definedName>
    <definedName name="COGA252">#REF!</definedName>
    <definedName name="COGA261">#REF!</definedName>
    <definedName name="COGA27">#REF!</definedName>
    <definedName name="COGA28">#REF!</definedName>
    <definedName name="COGA29">#REF!</definedName>
    <definedName name="COGA3">#REF!</definedName>
    <definedName name="COGA31">#REF!</definedName>
    <definedName name="COGA32">#REF!</definedName>
    <definedName name="COGA33">#REF!</definedName>
    <definedName name="COGA34">#REF!</definedName>
    <definedName name="COGA35">#REF!</definedName>
    <definedName name="COGA36">#REF!</definedName>
    <definedName name="COGA37">#REF!</definedName>
    <definedName name="COGA38">#REF!</definedName>
    <definedName name="COGA39">#REF!</definedName>
    <definedName name="COGA4">#REF!</definedName>
    <definedName name="COGA41">#REF!</definedName>
    <definedName name="COGA42">#REF!</definedName>
    <definedName name="COGA43">#REF!</definedName>
    <definedName name="COGA44">#REF!</definedName>
    <definedName name="COGA45">#REF!</definedName>
    <definedName name="COGA46">#REF!</definedName>
    <definedName name="COGA47">#REF!</definedName>
    <definedName name="COGA51">#REF!</definedName>
    <definedName name="COGA52">#REF!</definedName>
    <definedName name="COGA61">#REF!</definedName>
    <definedName name="COGA71">#REF!</definedName>
    <definedName name="COGA72">#REF!</definedName>
    <definedName name="COGA81">#REF!</definedName>
    <definedName name="COGA9">#REF!</definedName>
    <definedName name="COGAS">#REF!</definedName>
    <definedName name="COL">#REF!</definedName>
    <definedName name="COL_B">IF(LEFT(#REF!,5)=#REF!,"",(LEFT(#REF!,5)))</definedName>
    <definedName name="COL_C">IF(LG=2,"",LEFT(#REF!,2))</definedName>
    <definedName name="COL_L">IF(#REF!="",SUMIF(#REF!,#REF!,#REF!)/2,"")</definedName>
    <definedName name="COL_M_PPTO">IFERROR(IF(LG=2,"",IF(LG=5,SUMIF(#REF!,#REF!,#REF!),#REF!*#REF!)),"")</definedName>
    <definedName name="COL_MO_APU">IFERROR(IF(#REF!="","",IF(VLOOKUP(#REF!,#REF!,9,FALSE)="",LEFT(#REF!,1),VLOOKUP(#REF!,#REF!,9,FALSE))),"")</definedName>
    <definedName name="COL_N_APU">IFERROR(IF(ISERROR(SEARCH("-",#REF!)),#REF!*(1+#REF!)*VLOOKUP(#REF!,#REF!,COLUMN(CANT_TOT)-COLUMN(ITEMS)+1,FALSE),""),"")</definedName>
    <definedName name="COL_O_PPTO">IF(LG=2,#REF!/CD_DIR,"")</definedName>
    <definedName name="COLP">#REF!</definedName>
    <definedName name="ColTap">#REF!</definedName>
    <definedName name="COLUS">#REF!</definedName>
    <definedName name="COLUSDEF">#REF!</definedName>
    <definedName name="COM.LIM">#REF!</definedName>
    <definedName name="Combo_Sanitario_manantial_corona">#REF!</definedName>
    <definedName name="COMN1">#REF!</definedName>
    <definedName name="Compilado">#REF!</definedName>
    <definedName name="compneu">#REF!</definedName>
    <definedName name="COMPR">#REF!</definedName>
    <definedName name="COMPRE">#REF!</definedName>
    <definedName name="COMPRESOR">#REF!</definedName>
    <definedName name="COMPROBANTE_DE_PAGO">#REF!</definedName>
    <definedName name="CON" hidden="1">#REF!</definedName>
    <definedName name="CON.FUN">#REF!</definedName>
    <definedName name="CON.LIM">#REF!</definedName>
    <definedName name="CON.POZ">#REF!</definedName>
    <definedName name="CON.TUB">#REF!</definedName>
    <definedName name="CON_HTA_APU">SUMIFS(#REF!,#REF!,#REF!,#REF!,"2")</definedName>
    <definedName name="CONC">#REF!</definedName>
    <definedName name="Conc.2000">#REF!</definedName>
    <definedName name="Conc.2500">#REF!</definedName>
    <definedName name="Conc.3000">#REF!</definedName>
    <definedName name="Conc3">#REF!</definedName>
    <definedName name="CONCRETO">#REF!</definedName>
    <definedName name="Concreto_3000_PSI">#REF!</definedName>
    <definedName name="CONCRETO_F.C_4">#REF!</definedName>
    <definedName name="concreto_FC_2.2">#REF!</definedName>
    <definedName name="Concreto1_m">#REF!</definedName>
    <definedName name="CONCRETO123">#REF!</definedName>
    <definedName name="Concreto2_m">#REF!</definedName>
    <definedName name="Concreto3_m">#REF!</definedName>
    <definedName name="Concreto4_m">#REF!</definedName>
    <definedName name="Concreto5_m">#REF!</definedName>
    <definedName name="concretopila">#REF!</definedName>
    <definedName name="CONCRETOS">#REF!</definedName>
    <definedName name="CONCRETOS_OBRAS_VARIAS">#REF!</definedName>
    <definedName name="conductor">#REF!</definedName>
    <definedName name="CONDUIT">#REF!</definedName>
    <definedName name="Conexion">#REF!</definedName>
    <definedName name="CONM1">#REF!</definedName>
    <definedName name="CONM2">#REF!</definedName>
    <definedName name="CONMI">#REF!</definedName>
    <definedName name="CONMX">#REF!</definedName>
    <definedName name="Consultor">#REF!</definedName>
    <definedName name="Contr._2">#REF!</definedName>
    <definedName name="Contr._3">#REF!</definedName>
    <definedName name="Contr._4">#REF!</definedName>
    <definedName name="Contr._5">#REF!</definedName>
    <definedName name="Contr._6">#REF!</definedName>
    <definedName name="Contr._7">#REF!</definedName>
    <definedName name="Contr._8">#REF!</definedName>
    <definedName name="Contr._9">#REF!</definedName>
    <definedName name="contra">#REF!</definedName>
    <definedName name="Contratante">#REF!</definedName>
    <definedName name="CONTRATO">#REF!</definedName>
    <definedName name="CONTROL1">#REF!</definedName>
    <definedName name="CONVENIO">#REF!</definedName>
    <definedName name="conversion">#REF!</definedName>
    <definedName name="COPIA">#REF!</definedName>
    <definedName name="copia1">#REF!</definedName>
    <definedName name="copiao4">#N/A</definedName>
    <definedName name="CORDREN">#REF!</definedName>
    <definedName name="corri">#N/A</definedName>
    <definedName name="CORSUE">#REF!</definedName>
    <definedName name="CORTA">#REF!</definedName>
    <definedName name="CORTACT">#REF!</definedName>
    <definedName name="COSBNK">#REF!</definedName>
    <definedName name="COSTES">#REF!</definedName>
    <definedName name="COSTMONEOR">#REF!</definedName>
    <definedName name="Costo">#REF!</definedName>
    <definedName name="COSTO_DIRECTO">#REF!</definedName>
    <definedName name="costo1">#REF!</definedName>
    <definedName name="COSTO1US">#REF!</definedName>
    <definedName name="costo2">#REF!</definedName>
    <definedName name="COSTO21US">#REF!</definedName>
    <definedName name="COSTO22US">#REF!</definedName>
    <definedName name="COSTO23US">#REF!</definedName>
    <definedName name="COSTO24US">#REF!</definedName>
    <definedName name="COSTO27US">#REF!</definedName>
    <definedName name="COSTO28US">#REF!</definedName>
    <definedName name="COSTO2US">#REF!</definedName>
    <definedName name="COSTO31US">#REF!</definedName>
    <definedName name="COSTO32US">#REF!</definedName>
    <definedName name="COSTO33US">#REF!</definedName>
    <definedName name="COSTO34US">#REF!</definedName>
    <definedName name="COSTO35US">#REF!</definedName>
    <definedName name="COSTO36US">#REF!</definedName>
    <definedName name="COSTO37US">#REF!</definedName>
    <definedName name="COSTO38US">#REF!</definedName>
    <definedName name="COSTO3US">#REF!</definedName>
    <definedName name="COSTO4US">#REF!</definedName>
    <definedName name="COSTO9US">#REF!</definedName>
    <definedName name="COSTODIRECTO">#REF!</definedName>
    <definedName name="COSTOS">#REF!</definedName>
    <definedName name="COSTOS_DIRECTOS">#REF!</definedName>
    <definedName name="COSTOSUS">#REF!</definedName>
    <definedName name="COSTOT">#REF!</definedName>
    <definedName name="COSTOT1">#REF!</definedName>
    <definedName name="COSTOTUS">#REF!</definedName>
    <definedName name="cota">#REF!</definedName>
    <definedName name="COTAS">#REF!</definedName>
    <definedName name="COTIZACION">#REF!</definedName>
    <definedName name="COYLL">#REF!</definedName>
    <definedName name="cp">#REF!</definedName>
    <definedName name="CP1045PN10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VC_SOLD">#REF!</definedName>
    <definedName name="Cq">#REF!</definedName>
    <definedName name="Cr">#REF!</definedName>
    <definedName name="CR22JH">#REF!</definedName>
    <definedName name="CR42JH">#REF!</definedName>
    <definedName name="CR44JH">#REF!</definedName>
    <definedName name="CRAS">#REF!</definedName>
    <definedName name="credito_completa">#REF!</definedName>
    <definedName name="creditos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#REF!</definedName>
    <definedName name="Criticos">#REF!</definedName>
    <definedName name="CROMAS">#REF!</definedName>
    <definedName name="CROMAS1">#REF!</definedName>
    <definedName name="CRONO">#REF!</definedName>
    <definedName name="CRONOGRAMA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>#REF!</definedName>
    <definedName name="CSIKA">#REF!</definedName>
    <definedName name="Ct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280KG">#REF!</definedName>
    <definedName name="CTA">#REF!</definedName>
    <definedName name="Ctd">#REF!</definedName>
    <definedName name="Cu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">#REF!</definedName>
    <definedName name="CUADRO">#REF!</definedName>
    <definedName name="CuadroIntermedio">#REF!</definedName>
    <definedName name="CuadroIntermedio1">#REF!</definedName>
    <definedName name="CUAL">#N/A</definedName>
    <definedName name="CUBS">#REF!</definedName>
    <definedName name="cUCA">#REF!</definedName>
    <definedName name="CUE">#REF!</definedName>
    <definedName name="CUENTA">#REF!</definedName>
    <definedName name="Cuentas7517">#REF!</definedName>
    <definedName name="Cuentas7537">#REF!</definedName>
    <definedName name="Cuentas7540">#REF!</definedName>
    <definedName name="Cuentas7545">#REF!</definedName>
    <definedName name="Cuentas7550">#REF!</definedName>
    <definedName name="Cuentas7560">#REF!</definedName>
    <definedName name="Cuentas7570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netavia">#REF!</definedName>
    <definedName name="Curva_conduit_pvc_1_2">#REF!</definedName>
    <definedName name="Curvas_1_2">#REF!</definedName>
    <definedName name="Curvas_2">#REF!</definedName>
    <definedName name="cv">#REF!</definedName>
    <definedName name="cv_51">#REF!</definedName>
    <definedName name="CVa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wvu.ComparEneMar9697." hidden="1">#REF!,#REF!,#REF!,#REF!,#REF!,#REF!</definedName>
    <definedName name="Cwvu.EneFeb." hidden="1">#REF!,#REF!</definedName>
    <definedName name="Cwvu.EneMar." hidden="1">#REF!,#REF!,#REF!,#REF!</definedName>
    <definedName name="Cwvu.Formato._.Corto." hidden="1">#REF!,#REF!,#REF!,#REF!,#REF!,#REF!,#REF!,#REF!,#REF!,#REF!,#REF!,#REF!</definedName>
    <definedName name="Cwvu.Formato._.Total." hidden="1">#REF!,#REF!,#REF!</definedName>
    <definedName name="cx">#REF!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D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nny">#REF!</definedName>
    <definedName name="dario">#REF!</definedName>
    <definedName name="DARIPAVA_SOFTWARE_INC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ATOS_1">#REF!</definedName>
    <definedName name="Datos_ACOM" comment="Datos apra resumen Acom">#REF!</definedName>
    <definedName name="Datos_AcomActo">#REF!</definedName>
    <definedName name="Datos_G1">#REF!</definedName>
    <definedName name="Datos_G2">#REF!</definedName>
    <definedName name="Datos_RedActo">#REF!</definedName>
    <definedName name="Datos_REDES" comment="Datos para crear el Resumen Redes">#REF!</definedName>
    <definedName name="Datos_SW_G1">#REF!</definedName>
    <definedName name="Datos_SW_G2">#REF!</definedName>
    <definedName name="datos1">#REF!</definedName>
    <definedName name="datos2">#REF!</definedName>
    <definedName name="datos3">#REF!</definedName>
    <definedName name="datosx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on">#REF!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>#REF!</definedName>
    <definedName name="ddddt" hidden="1">{"via1",#N/A,TRUE,"general";"via2",#N/A,TRUE,"general";"via3",#N/A,TRUE,"general"}</definedName>
    <definedName name="dddf">#REF!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e">#REF!</definedName>
    <definedName name="De_6">#REF!</definedName>
    <definedName name="De_8">#REF!</definedName>
    <definedName name="DEC">#REF!</definedName>
    <definedName name="decisión">#REF!</definedName>
    <definedName name="DECSAN">#REF!</definedName>
    <definedName name="deded" hidden="1">{"TAB1",#N/A,TRUE,"GENERAL";"TAB2",#N/A,TRUE,"GENERAL";"TAB3",#N/A,TRUE,"GENERAL";"TAB4",#N/A,TRUE,"GENERAL";"TAB5",#N/A,TRUE,"GENERAL"}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">#REF!</definedName>
    <definedName name="defd" hidden="1">{"via1",#N/A,TRUE,"general";"via2",#N/A,TRUE,"general";"via3",#N/A,TRUE,"general"}</definedName>
    <definedName name="deficit">#REF!</definedName>
    <definedName name="DEFLEXION_GG">#REF!</definedName>
    <definedName name="DEFLEXION_ID">#REF!</definedName>
    <definedName name="DEFLEXION_MM">#REF!</definedName>
    <definedName name="DEFLEXION_SS">#REF!</definedName>
    <definedName name="delin">#REF!</definedName>
    <definedName name="dem.pav">#REF!</definedName>
    <definedName name="DEMANDA">#REF!</definedName>
    <definedName name="demanto">#REF!</definedName>
    <definedName name="demanto_51">#REF!</definedName>
    <definedName name="demarc">#REF!</definedName>
    <definedName name="demolicion">#REF!</definedName>
    <definedName name="DENS">#REF!</definedName>
    <definedName name="DENSIDAD">#REF!</definedName>
    <definedName name="DER">#REF!</definedName>
    <definedName name="DERRUMBES111">#REF!</definedName>
    <definedName name="DESC_APU">IF(LEN(#REF!)=2,VLOOKUP(#REF!,#REF!,2,FALSE),IF(#REF!="",IF(#REF!="",IF(#REF!="","",DIRECTO),""),DESCRIPCION_APU))</definedName>
    <definedName name="Desc_F">#REF!</definedName>
    <definedName name="Desc_F_Acc">#REF!</definedName>
    <definedName name="descapote" hidden="1">{"TAB1",#N/A,TRUE,"GENERAL";"TAB2",#N/A,TRUE,"GENERAL";"TAB3",#N/A,TRUE,"GENERAL";"TAB4",#N/A,TRUE,"GENERAL";"TAB5",#N/A,TRUE,"GENERAL"}</definedName>
    <definedName name="descapote.">#REF!</definedName>
    <definedName name="DESCARGA_FONDO">#REF!</definedName>
    <definedName name="descrip_mat">#REF!</definedName>
    <definedName name="Descripcion">#REF!</definedName>
    <definedName name="Descripción">#REF!</definedName>
    <definedName name="DESCRIPCION_APU">IF(ISERROR(SEARCH("-",#REF!,3)),INSUMO,[0]!ITEM)</definedName>
    <definedName name="DESEMBOLSOS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2">#REF!</definedName>
    <definedName name="DFRFRF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F">#REF!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dh">#REF!</definedName>
    <definedName name="dghfs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ía">#REF!</definedName>
    <definedName name="Día_de_pago">DATE(YEAR(Inicio_prestamo),MONTH(Inicio_prestamo)+Payment_Number,DAY(Inicio_prestamo))</definedName>
    <definedName name="DIAME">#REF!</definedName>
    <definedName name="diametros">#REF!</definedName>
    <definedName name="DiametrosCodos">#REF!</definedName>
    <definedName name="DIANA">#REF!</definedName>
    <definedName name="DIAS">#REF!</definedName>
    <definedName name="DIC">#REF!</definedName>
    <definedName name="diego">#REF!</definedName>
    <definedName name="diego1">#REF!</definedName>
    <definedName name="DIOGE">#REF!</definedName>
    <definedName name="DIRECCIÓN">#REF!</definedName>
    <definedName name="DIRECTO">"DIRECTO:  "&amp;TEXT(SUMIF(#REF!,#REF!,#REF!)/2,"#,##0")&amp;" / "&amp;VLOOKUP(#REF!,#REF!,3,FALSE)</definedName>
    <definedName name="Diseñadores">#REF!</definedName>
    <definedName name="DISEÑOS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ERSOS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">#REF!</definedName>
    <definedName name="dolar">#REF!</definedName>
    <definedName name="dólar">#REF!</definedName>
    <definedName name="dolartyco">#REF!</definedName>
    <definedName name="DOLCAN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iciliaria">#REF!</definedName>
    <definedName name="DOR">#REF!</definedName>
    <definedName name="dos">#REF!</definedName>
    <definedName name="DOT">#REF!</definedName>
    <definedName name="DOTACION_SOLICITADA_POR_SECRETARIA_DE_SALUD___ASCENSORES">#REF!</definedName>
    <definedName name="DPM">#REF!</definedName>
    <definedName name="DQ">#REF!</definedName>
    <definedName name="DR">#REF!</definedName>
    <definedName name="dren4">#REF!</definedName>
    <definedName name="drf">#REF!</definedName>
    <definedName name="drhdt">#REF!</definedName>
    <definedName name="dry" hidden="1">{"via1",#N/A,TRUE,"general";"via2",#N/A,TRUE,"general";"via3",#N/A,TRUE,"general"}</definedName>
    <definedName name="DS">#REF!,#REF!,#REF!,#REF!,#REF!,#REF!,#REF!,#REF!,#REF!,#REF!,#REF!,#REF!,#REF!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GASG">#REF!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ocon">#REF!</definedName>
    <definedName name="dtrhj" hidden="1">{"via1",#N/A,TRUE,"general";"via2",#N/A,TRUE,"general";"via3",#N/A,TRUE,"general"}</definedName>
    <definedName name="DTS">#REF!</definedName>
    <definedName name="DUCTO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#REF!</definedName>
    <definedName name="ed" localSheetId="1">#REF!</definedName>
    <definedName name="ed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LA">#REF!</definedName>
    <definedName name="Elec1">#REF!</definedName>
    <definedName name="Elec2">#REF!</definedName>
    <definedName name="Elec3">#REF!</definedName>
    <definedName name="Electricista">#REF!</definedName>
    <definedName name="ELECTRICO">#REF!</definedName>
    <definedName name="ELECTRICO_ITEM_ESTIMADO">#REF!</definedName>
    <definedName name="electrosoldada">#REF!</definedName>
    <definedName name="elementos">#REF!</definedName>
    <definedName name="ELLA">#REF!</definedName>
    <definedName name="emanto">#REF!</definedName>
    <definedName name="emanto_51">#REF!</definedName>
    <definedName name="EMBALSE">#REF!</definedName>
    <definedName name="eme">#N/A</definedName>
    <definedName name="EMPRESA">#REF!</definedName>
    <definedName name="emul">#REF!</definedName>
    <definedName name="Enchape_euro_o_corona">#REF!</definedName>
    <definedName name="Enchape_pisopared_baño">#REF!</definedName>
    <definedName name="ENCHAPES">#REF!,#REF!</definedName>
    <definedName name="ENCHAPES__REVOQUES_Y_PINTURA">#REF!</definedName>
    <definedName name="ENCHAPES_1">#REF!</definedName>
    <definedName name="ENCHAPES_ITEM">#REF!,#REF!,#REF!,#REF!</definedName>
    <definedName name="ENCHAPES_VALOR">#REF!,#REF!,#REF!</definedName>
    <definedName name="ENCHAPES2">#REF!,#REF!</definedName>
    <definedName name="End_Bal">#REF!</definedName>
    <definedName name="Ene">#REF!</definedName>
    <definedName name="Ene_C">#REF!</definedName>
    <definedName name="EneFeb">#REF!</definedName>
    <definedName name="ENERO">#REF!</definedName>
    <definedName name="ENEROA">#REF!</definedName>
    <definedName name="ENT.A1">#REF!</definedName>
    <definedName name="ENT.ESP">#REF!</definedName>
    <definedName name="ENT1_SEPT25">#REF!,#REF!,#REF!</definedName>
    <definedName name="ENTIB">#REF!</definedName>
    <definedName name="ENTIBADO">#REF!</definedName>
    <definedName name="ENTIDADES">#REF!</definedName>
    <definedName name="ENTRADASP">#REF!</definedName>
    <definedName name="EPS">#REF!</definedName>
    <definedName name="EQ" localSheetId="1">#REF!</definedName>
    <definedName name="EQ">#REF!</definedName>
    <definedName name="EQUI" localSheetId="1">#REF!</definedName>
    <definedName name="EQUI">#REF!</definedName>
    <definedName name="EQUIPMAR">#REF!</definedName>
    <definedName name="EQUIPO" localSheetId="1">#REF!</definedName>
    <definedName name="EQUIPO">#REF!</definedName>
    <definedName name="EQUIPO_1">#REF!</definedName>
    <definedName name="Equipo_de_soldadura">#REF!</definedName>
    <definedName name="Equipo_de_topografia">#REF!</definedName>
    <definedName name="equipo1">#REF!</definedName>
    <definedName name="Equipos" localSheetId="1">#REF!</definedName>
    <definedName name="Equipos">#REF!</definedName>
    <definedName name="Equipos_Macro">#REF!</definedName>
    <definedName name="EQUIPOTIT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AS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UDO_MUNICIPIO_O_EMPRESA">#REF!</definedName>
    <definedName name="esp">#REF!</definedName>
    <definedName name="ESP_PAV">#REF!</definedName>
    <definedName name="ESP_PUB_VAR_CARP_MET_ITEM">#REF!,#REF!</definedName>
    <definedName name="ESP_PUB_VIAS_YPARQ_ITEM">#REF!</definedName>
    <definedName name="ESP_PUBLICO_EXT_ITEM">#REF!,#REF!,#REF!,#REF!,#REF!,#REF!,#REF!,#REF!,#REF!,#REF!,#REF!,#REF!,#REF!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2.1P">#REF!</definedName>
    <definedName name="ESP632.4P">#REF!</definedName>
    <definedName name="ESPECIFICACION">#REF!</definedName>
    <definedName name="Especificación">#REF!</definedName>
    <definedName name="ESPECIFICACION2">#REF!</definedName>
    <definedName name="ESPECIFICACIOON">#REF!</definedName>
    <definedName name="ESPEJOS_ITEM">#REF!</definedName>
    <definedName name="ESPESOR">#REF!</definedName>
    <definedName name="ESPR">#REF!</definedName>
    <definedName name="ESPYUU">#REF!</definedName>
    <definedName name="ESTAC">#REF!</definedName>
    <definedName name="ESTACION">#REF!</definedName>
    <definedName name="ESTADO_ACUEDUCTO">#REF!</definedName>
    <definedName name="ESTADO_ALCANTARILLADO">#REF!</definedName>
    <definedName name="Estadocamara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_ITEM">#REF!</definedName>
    <definedName name="ESTRUCTURA">#REF!,#REF!,#REF!,#REF!,#REF!,#REF!,#REF!,#REF!,#REF!,#REF!,#REF!,#REF!,#REF!</definedName>
    <definedName name="ESTRUCTURAL">#REF!</definedName>
    <definedName name="Estuco_gl">#REF!</definedName>
    <definedName name="et">#REF!</definedName>
    <definedName name="ETAPA1">#REF!</definedName>
    <definedName name="ETAPA2">#REF!</definedName>
    <definedName name="ETAPA3">#REF!</definedName>
    <definedName name="ETAPA4">#REF!</definedName>
    <definedName name="Eternit__8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V">#REF!</definedName>
    <definedName name="EV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NA()</definedName>
    <definedName name="EXC.POZ">#REF!</definedName>
    <definedName name="EXC.ZAN">#REF!</definedName>
    <definedName name="EXC_12">NA()</definedName>
    <definedName name="excavacion">#REF!</definedName>
    <definedName name="EXCAVACION_Y_RETIRO_DE_MATERIAL">#REF!</definedName>
    <definedName name="exCEL">#REF!</definedName>
    <definedName name="exCEL_51">#REF!</definedName>
    <definedName name="Excel_BuiltIn__FilterDatabase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15_X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 localSheetId="1">#REF!</definedName>
    <definedName name="EXCROC">#REF!</definedName>
    <definedName name="Existencia">#REF!</definedName>
    <definedName name="EXTRA">#REF!</definedName>
    <definedName name="Extra_Pay">#REF!</definedName>
    <definedName name="EXTRA2">#REF!</definedName>
    <definedName name="EXTRA3">#REF!</definedName>
    <definedName name="EXTRA5">#REF!</definedName>
    <definedName name="EXTRA6">#REF!</definedName>
    <definedName name="EXTRA7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6.2.1.4">#REF!</definedName>
    <definedName name="fa">#REF!</definedName>
    <definedName name="FAC" hidden="1">#REF!</definedName>
    <definedName name="FACHADA_ITEM">#REF!</definedName>
    <definedName name="FACIL">#REF!</definedName>
    <definedName name="FACN">#REF!</definedName>
    <definedName name="factor">#REF!</definedName>
    <definedName name="Factor_1.55">#REF!</definedName>
    <definedName name="Factor_NAL">#REF!</definedName>
    <definedName name="FACTOR_PRESTACIONAL">#REF!</definedName>
    <definedName name="Factor_Sonic">#REF!</definedName>
    <definedName name="Factor1.55">#REF!</definedName>
    <definedName name="Factor2.1">#REF!</definedName>
    <definedName name="FACTURADO">#REF!</definedName>
    <definedName name="fafssdfasfd">#REF!</definedName>
    <definedName name="Fax">#REF!</definedName>
    <definedName name="fb">#REF!</definedName>
    <definedName name="fd">#REF!</definedName>
    <definedName name="fda">#REF!</definedName>
    <definedName name="fdadsfa">#REF!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DHSGH">#REF!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#REF!</definedName>
    <definedName name="Feb">#REF!</definedName>
    <definedName name="Feb_C">#REF!</definedName>
    <definedName name="FEBRERO">#REF!</definedName>
    <definedName name="Fecha">#REF!</definedName>
    <definedName name="Fecha_de_pago">#REF!</definedName>
    <definedName name="FEGG">#REF!</definedName>
    <definedName name="FENREO">#REF!</definedName>
    <definedName name="fer">#REF!</definedName>
    <definedName name="ferfer" hidden="1">{"via1",#N/A,TRUE,"general";"via2",#N/A,TRUE,"general";"via3",#N/A,TRUE,"general"}</definedName>
    <definedName name="FERNANDO">#REF!</definedName>
    <definedName name="Festivos">#REF!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">#N/A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fg">#REF!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JGHGF">#REF!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>#REF!</definedName>
    <definedName name="fhgh" hidden="1">{"via1",#N/A,TRUE,"general";"via2",#N/A,TRUE,"general";"via3",#N/A,TRUE,"general"}</definedName>
    <definedName name="fhhfhjgf">#REF!</definedName>
    <definedName name="fhpltyunh" hidden="1">{"via1",#N/A,TRUE,"general";"via2",#N/A,TRUE,"general";"via3",#N/A,TRUE,"general"}</definedName>
    <definedName name="fi">#REF!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jamix">#REF!</definedName>
    <definedName name="Fila_de_encabezado">ROW(#REF!)</definedName>
    <definedName name="filt">#REF!</definedName>
    <definedName name="Fin_de_semana">#REF!</definedName>
    <definedName name="Final">#REF!</definedName>
    <definedName name="final2">#REF!</definedName>
    <definedName name="Finaliza">#REF!</definedName>
    <definedName name="FINANC">#REF!</definedName>
    <definedName name="FINANCIACION">#N/A</definedName>
    <definedName name="Finequipo">#REF!</definedName>
    <definedName name="FinequipoPrecios">#REF!</definedName>
    <definedName name="FinEVW">#REF!</definedName>
    <definedName name="FINI">#REF!</definedName>
    <definedName name="Finisher">#REF!</definedName>
    <definedName name="Finitems">#REF!</definedName>
    <definedName name="firma">#REF!</definedName>
    <definedName name="fk">#REF!</definedName>
    <definedName name="flq">#REF!</definedName>
    <definedName name="fm">#REF!</definedName>
    <definedName name="fnfdkns" hidden="1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#REF!</definedName>
    <definedName name="FOBO5US">#REF!</definedName>
    <definedName name="FOBO6">#REF!</definedName>
    <definedName name="FOBO6US">#REF!</definedName>
    <definedName name="FOBO7">#REF!</definedName>
    <definedName name="FOBO7US">#REF!</definedName>
    <definedName name="FOBO8">#REF!</definedName>
    <definedName name="FOBO8US">#REF!</definedName>
    <definedName name="fomulario3">#REF!</definedName>
    <definedName name="FONDOPEN">#REF!</definedName>
    <definedName name="FOR">#REF!</definedName>
    <definedName name="form">#REF!</definedName>
    <definedName name="FORM3">#REF!</definedName>
    <definedName name="FORMA">#REF!</definedName>
    <definedName name="FORMA_">#REF!</definedName>
    <definedName name="FORMALE">#REF!</definedName>
    <definedName name="Formaleta">#REF!</definedName>
    <definedName name="Formaletas">#REF!</definedName>
    <definedName name="Formato">#REF!</definedName>
    <definedName name="FORMH">#REF!</definedName>
    <definedName name="FORMM">#REF!</definedName>
    <definedName name="Formulario">+#REF!</definedName>
    <definedName name="formularioCantidades">#REF!</definedName>
    <definedName name="FOTO">#REF!</definedName>
    <definedName name="FOTOS">#REF!</definedName>
    <definedName name="FPmonc">#REF!</definedName>
    <definedName name="FPprof">#REF!</definedName>
    <definedName name="FRANCIA">#REF!</definedName>
    <definedName name="FRANCO">#REF!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d">#REF!</definedName>
    <definedName name="frefr" hidden="1">{"via1",#N/A,TRUE,"general";"via2",#N/A,TRUE,"general";"via3",#N/A,TRUE,"general"}</definedName>
    <definedName name="fres">#REF!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sda">#REF!,#REF!</definedName>
    <definedName name="ft">#REF!</definedName>
    <definedName name="ftr">#REF!</definedName>
    <definedName name="fu">#REF!</definedName>
    <definedName name="fue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_Importación">#REF!</definedName>
    <definedName name="ga">#REF!</definedName>
    <definedName name="GAJ">#REF!</definedName>
    <definedName name="GAS_MEDICINAL">#REF!</definedName>
    <definedName name="GASO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TO">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>#REF!</definedName>
    <definedName name="gd">#REF!</definedName>
    <definedName name="gddfgdfgdf">#REF!</definedName>
    <definedName name="gdfhadhadffhad">#REF!</definedName>
    <definedName name="GDG56_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hidden="1">{"via1",#N/A,TRUE,"general";"via2",#N/A,TRUE,"general";"via3",#N/A,TRUE,"general"}</definedName>
    <definedName name="GENERAL">#REF!</definedName>
    <definedName name="geo">#REF!</definedName>
    <definedName name="GEOD4">#REF!</definedName>
    <definedName name="geodren">#REF!</definedName>
    <definedName name="geomalla">#REF!</definedName>
    <definedName name="GEOT">#REF!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">#REF!</definedName>
    <definedName name="GGGGGGGGGGG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IUGEfhohpfjdpsaj" hidden="1">#REF!</definedName>
    <definedName name="ghjf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S">#REF!</definedName>
    <definedName name="ghu">#REF!</definedName>
    <definedName name="ghyju">#REF!</definedName>
    <definedName name="Gi">#REF!</definedName>
    <definedName name="giova">#REF!</definedName>
    <definedName name="GIRON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jkhlkhjkñjñlk">#REF!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OL">#REF!</definedName>
    <definedName name="GOLAZO">#REF!</definedName>
    <definedName name="gp">#REF!</definedName>
    <definedName name="GPP">#REF!</definedName>
    <definedName name="GRAB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ma_verde">#REF!</definedName>
    <definedName name="GRAP">#REF!</definedName>
    <definedName name="grapas">#REF!</definedName>
    <definedName name="GRAV2">#REF!</definedName>
    <definedName name="GRAV3">#REF!</definedName>
    <definedName name="GRAV4">#REF!</definedName>
    <definedName name="Grava">#REF!</definedName>
    <definedName name="GRAVILLA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S_ITEM">#REF!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>#REF!</definedName>
    <definedName name="GRUPO13">#REF!</definedName>
    <definedName name="GRUPO2" localSheetId="1">#REF!</definedName>
    <definedName name="GRUPO2">#REF!</definedName>
    <definedName name="Grupo3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AA">VLOOKUP(#REF!,#REF!,9,FALSE)</definedName>
    <definedName name="H_EL">VLOOKUP(#REF!,#REF!,6,FALSE)</definedName>
    <definedName name="H_HI">VLOOKUP(#REF!,#REF!,7,FALSE)</definedName>
    <definedName name="H5917Ç">#REF!</definedName>
    <definedName name="h9h" hidden="1">{"via1",#N/A,TRUE,"general";"via2",#N/A,TRUE,"general";"via3",#N/A,TRUE,"general"}</definedName>
    <definedName name="ha">#REF!</definedName>
    <definedName name="HABITANTES">#REF!</definedName>
    <definedName name="HACER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78MH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>#REF!</definedName>
    <definedName name="hhh" hidden="1">{"TAB1",#N/A,TRUE,"GENERAL";"TAB2",#N/A,TRUE,"GENERAL";"TAB3",#N/A,TRUE,"GENERAL";"TAB4",#N/A,TRUE,"GENERAL";"TAB5",#N/A,TRUE,"GENERAL"}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">#REF!</definedName>
    <definedName name="hhtrhreh" hidden="1">{"via1",#N/A,TRUE,"general";"via2",#N/A,TRUE,"general";"via3",#N/A,TRUE,"general"}</definedName>
    <definedName name="Hid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RED_DE_GAS">#REF!</definedName>
    <definedName name="HIDROSANITYGAS_ITEM">#REF!</definedName>
    <definedName name="Hierro">#REF!</definedName>
    <definedName name="hij">#REF!</definedName>
    <definedName name="hijo">#REF!</definedName>
    <definedName name="hit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g" hidden="1">{"TAB1",#N/A,TRUE,"GENERAL";"TAB2",#N/A,TRUE,"GENERAL";"TAB3",#N/A,TRUE,"GENERAL";"TAB4",#N/A,TRUE,"GENERAL";"TAB5",#N/A,TRUE,"GENERAL"}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>#REF!</definedName>
    <definedName name="HM">#REF!</definedName>
    <definedName name="HM3EB">#REF!</definedName>
    <definedName name="HM3JH">#REF!</definedName>
    <definedName name="HMHF3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ha" hidden="1">{"PYGT",#N/A,FALSE,"PYG";"ACTIT",#N/A,FALSE,"BCE_GRAL-ACTIVO";"PASIT",#N/A,FALSE,"BCE_GRAL-PASIVO-PATRIM";"CAJAT",#N/A,FALSE,"CAJA"}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6">#REF!</definedName>
    <definedName name="HOJA8">#REF!</definedName>
    <definedName name="HOJACALCULO">#REF!</definedName>
    <definedName name="HOLA">#REF!</definedName>
    <definedName name="HORA2">#REF!</definedName>
    <definedName name="HOR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AVIBRO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75MH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Template" hidden="1">"C:\Verificacion\&lt;!--##Table##--&gt;"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N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d_equipo">#REF!</definedName>
    <definedName name="IF">#REF!</definedName>
    <definedName name="ig">#REF!</definedName>
    <definedName name="iglesia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 hidden="1">#REF!</definedName>
    <definedName name="IM" hidden="1">#REF!</definedName>
    <definedName name="imagenaltavoces1">#N/A</definedName>
    <definedName name="imagenaltavoces2">#N/A</definedName>
    <definedName name="imagenaltavocesemp">#N/A</definedName>
    <definedName name="imagencam">#N/A</definedName>
    <definedName name="IMAGENDVR">#N/A</definedName>
    <definedName name="imagenfuentes">#N/A</definedName>
    <definedName name="imagenreceivers">#N/A</definedName>
    <definedName name="imagenreproductores">#N/A</definedName>
    <definedName name="imagensubwooferac">#N/A</definedName>
    <definedName name="IMP">#REF!</definedName>
    <definedName name="Impacto">#REF!</definedName>
    <definedName name="IMPOR">#REF!</definedName>
    <definedName name="Importe_del_préstamo">#REF!</definedName>
    <definedName name="IMPRE">#REF!</definedName>
    <definedName name="Impresión_completa">#REF!</definedName>
    <definedName name="IMPREV">#REF!</definedName>
    <definedName name="IMPREVISTOS">#REF!</definedName>
    <definedName name="IMPRI">#REF!</definedName>
    <definedName name="IN" hidden="1">#REF!</definedName>
    <definedName name="INCOEQUIPOS">#REF!</definedName>
    <definedName name="INCOEQUIPOS1">#REF!</definedName>
    <definedName name="INCRUST">#REF!,#REF!,#REF!,#REF!,#REF!</definedName>
    <definedName name="INDI">#REF!</definedName>
    <definedName name="INDICE">#REF!</definedName>
    <definedName name="indirectos">#REF!</definedName>
    <definedName name="inf" localSheetId="1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>#REF!</definedName>
    <definedName name="INFO">#REF!</definedName>
    <definedName name="informe">#REF!</definedName>
    <definedName name="Ing">#REF!</definedName>
    <definedName name="Ingeniero">#REF!</definedName>
    <definedName name="Ingeo1">#REF!</definedName>
    <definedName name="Ingeo2">#REF!</definedName>
    <definedName name="Ingeo3">#REF!</definedName>
    <definedName name="Inicio">#REF!</definedName>
    <definedName name="Inicio_prestam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stalacion">#REF!</definedName>
    <definedName name="Instalación_TM_incluye15Breake">#REF!</definedName>
    <definedName name="instalador_hidrosanitario">#REF!</definedName>
    <definedName name="INSU">#REF!</definedName>
    <definedName name="INSUMO">VLOOKUP(#REF!,#REF!,2,FALSE)</definedName>
    <definedName name="INSUMOS">#REF!</definedName>
    <definedName name="Insumos_auxiliares">#REF!</definedName>
    <definedName name="Insumos_basicos">#REF!</definedName>
    <definedName name="INSUMOS_ENSAYOS">#REF!</definedName>
    <definedName name="INSUMOS_EQUIPOS">#REF!</definedName>
    <definedName name="INSUMOS_MANO_DE_OBRA">#REF!</definedName>
    <definedName name="INSUMOS_MATERIALES">#REF!</definedName>
    <definedName name="INSUMOS_SERVICIOS">#REF!</definedName>
    <definedName name="INSUMOS_TRANSPORTES">#REF!</definedName>
    <definedName name="INSUMOS2">#REF!</definedName>
    <definedName name="Int">#REF!</definedName>
    <definedName name="Int_acum">#REF!</definedName>
    <definedName name="InTap">#REF!</definedName>
    <definedName name="Interés_total">#REF!</definedName>
    <definedName name="Interest_Rate">#REF!</definedName>
    <definedName name="Interruptor_de_presencia___WattStopper">OFFSET(#REF!,0,0,36-26,1)</definedName>
    <definedName name="Interruptor_Doble">#REF!</definedName>
    <definedName name="Interruptor_sencillo">#REF!</definedName>
    <definedName name="INTERv">#REF!</definedName>
    <definedName name="Interventoria">#REF!</definedName>
    <definedName name="IntVal">#REF!</definedName>
    <definedName name="INV">#REF!</definedName>
    <definedName name="INV_11" localSheetId="1">#REF!</definedName>
    <definedName name="INV_11">#REF!</definedName>
    <definedName name="io">#REF!</definedName>
    <definedName name="io0ioprhyi0i90ryi90">#REF!</definedName>
    <definedName name="IOUHH">#N/A</definedName>
    <definedName name="ir">#REF!</definedName>
    <definedName name="irrigador">#REF!</definedName>
    <definedName name="it.">#REF!</definedName>
    <definedName name="ITE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10">#REF!</definedName>
    <definedName name="ITEM420">#REF!</definedName>
    <definedName name="ITEM450">#REF!</definedName>
    <definedName name="item450.2P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S">#REF!</definedName>
    <definedName name="Ítems">#REF!</definedName>
    <definedName name="ITEMS_DEF">#REF!</definedName>
    <definedName name="itemscasa">#REF!</definedName>
    <definedName name="itemspresa">#REF!</definedName>
    <definedName name="ITEN320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">#REF!</definedName>
    <definedName name="IZQ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AMO2">#REF!</definedName>
    <definedName name="JAMOC">#REF!</definedName>
    <definedName name="JAMOL">#REF!</definedName>
    <definedName name="janet">#REF!</definedName>
    <definedName name="JAPON">#REF!</definedName>
    <definedName name="Jb">#REF!</definedName>
    <definedName name="Jc">#REF!</definedName>
    <definedName name="JCGR">#REF!</definedName>
    <definedName name="jd" hidden="1">{"via1",#N/A,TRUE,"general";"via2",#N/A,TRUE,"general";"via3",#N/A,TRUE,"general"}</definedName>
    <definedName name="jdfjkd">#REF!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">#REF!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">#REF!</definedName>
    <definedName name="jjjjj">#REF!</definedName>
    <definedName name="jjjjjjjjj">#REF!</definedName>
    <definedName name="JJJJJJJJJJJJJJJJJJJJ">#REF!</definedName>
    <definedName name="jjjjjjjjjjjjjjjjjjjj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RYJ" hidden="1">{"via1",#N/A,TRUE,"general";"via2",#N/A,TRUE,"general";"via3",#N/A,TRUE,"general"}</definedName>
    <definedName name="jt">#REF!</definedName>
    <definedName name="jtubfil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6f3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KA">#REF!</definedName>
    <definedName name="Kennwort">#REF!</definedName>
    <definedName name="KFOBUS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jkl">#REF!</definedName>
    <definedName name="KLJKLMDS">#REF!</definedName>
    <definedName name="klklk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U">#REF!</definedName>
    <definedName name="kuh">#REF!</definedName>
    <definedName name="Kunde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L">#REF!</definedName>
    <definedName name="L_TUB">#REF!</definedName>
    <definedName name="La">#REF!</definedName>
    <definedName name="Lamina_superboard">#REF!</definedName>
    <definedName name="Lamparas_2_48">#REF!</definedName>
    <definedName name="LARGUE">#REF!</definedName>
    <definedName name="Last_Row">#REF!</definedName>
    <definedName name="Lavaplatos">#REF!</definedName>
    <definedName name="Lb">#REF!</definedName>
    <definedName name="Ld">#REF!</definedName>
    <definedName name="LE">#REF!</definedName>
    <definedName name="Lechada_juntas">#REF!</definedName>
    <definedName name="LENCY">#REF!</definedName>
    <definedName name="LEVE">5</definedName>
    <definedName name="Lf">#REF!</definedName>
    <definedName name="LG">LEN(#REF!)</definedName>
    <definedName name="Lh">#REF!</definedName>
    <definedName name="Li">#REF!</definedName>
    <definedName name="lia">#REF!</definedName>
    <definedName name="LICITACION">#REF!</definedName>
    <definedName name="LICITACION_PUBLICA">#REF!</definedName>
    <definedName name="LIDA">#REF!</definedName>
    <definedName name="LIJA">#REF!</definedName>
    <definedName name="Limatesa_thermo">#REF!</definedName>
    <definedName name="LIMP">#REF!</definedName>
    <definedName name="LIMPIO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aCodSAO">#REF!</definedName>
    <definedName name="lista">#REF!</definedName>
    <definedName name="LISTA_EQ">#REF!</definedName>
    <definedName name="LISTA_HE">#REF!</definedName>
    <definedName name="LISTA_MA">#REF!</definedName>
    <definedName name="LISTA_MO">#REF!</definedName>
    <definedName name="LISTA_OT">#REF!</definedName>
    <definedName name="listaaccaud">OFFSET(#REF!,0,0,20-3,1)</definedName>
    <definedName name="listaaccesorioshai">OFFSET(#REF!,0,0,4,1)</definedName>
    <definedName name="listaacop">OFFSET(#REF!,0,0,52-48,1)</definedName>
    <definedName name="listaadicionalescamaras">OFFSET(#REF!,0,0,13-3,1)</definedName>
    <definedName name="listaadseg">OFFSET(#REF!,0,0,120-58,1)</definedName>
    <definedName name="listaaltavoces1">OFFSET(#REF!,0,0,130,1)</definedName>
    <definedName name="listaaltavoces2">OFFSET(#REF!,0,0,130,1)</definedName>
    <definedName name="listaaltavocesemp">OFFSET(#REF!,0,0,80,1)</definedName>
    <definedName name="Listaasesores">OFFSET(#REF!,0,0,16-10,1)</definedName>
    <definedName name="listabaterias">OFFSET(#REF!,0,0,3,1)</definedName>
    <definedName name="listacableado">OFFSET(#REF!,0,0,96-3,1)</definedName>
    <definedName name="listacajas">OFFSET(#REF!,0,0,15,1)</definedName>
    <definedName name="listacamaras">OFFSET(#REF!,0,0,13-3,1)</definedName>
    <definedName name="Listacanti">#REF!</definedName>
    <definedName name="ListaCantidad">#REF!</definedName>
    <definedName name="Listacerebros">OFFSET(#REF!,0,0,4,1)</definedName>
    <definedName name="listacerseg">OFFSET(#REF!,0,0,8-3,1)</definedName>
    <definedName name="listaconesc">OFFSET(#REF!,0,0,36-26,1)</definedName>
    <definedName name="listaconmutai">OFFSET(#REF!,0,0,25-21,1)</definedName>
    <definedName name="listacontrol4">OFFSET(#REF!,0,0,60.1)</definedName>
    <definedName name="listadimmers">OFFSET(#REF!,0,0,13-3,1)</definedName>
    <definedName name="LISTADO">#REF!</definedName>
    <definedName name="Listado_de_materiales">#REF!</definedName>
    <definedName name="listaDVR">OFFSET(#REF!,0,0,14,1)</definedName>
    <definedName name="listafuentes">OFFSET(#REF!,0,0,12,1)</definedName>
    <definedName name="listagabinetes">OFFSET(#REF!,0,0,5,1)</definedName>
    <definedName name="listailumi">OFFSET(#REF!,0,0,60-3,1)</definedName>
    <definedName name="listainfrarrojos">OFFSET(#REF!,0,0,154-119,1)</definedName>
    <definedName name="listainterfaces">OFFSET(#REF!,0,0,43-3,1)</definedName>
    <definedName name="listaintpre">OFFSET(#REF!,0,0,47-37,1)</definedName>
    <definedName name="ListaItem">#REF!</definedName>
    <definedName name="listakitauddis">OFFSET(#REF!,0,0,30-3,1)</definedName>
    <definedName name="listamagneticos">#REF!</definedName>
    <definedName name="listaonoff">OFFSET(#REF!,0,0,20-14,1)</definedName>
    <definedName name="listaplapot">OFFSET(#REF!,0,0,13-3,1)</definedName>
    <definedName name="listaprecios">#REF!</definedName>
    <definedName name="Listapromo">OFFSET(#REF!,0,0,9,1)</definedName>
    <definedName name="listapulsador">OFFSET(#REF!,0,0,118-88,1)</definedName>
    <definedName name="listareceivers">OFFSET(#REF!,0,0,60,1)</definedName>
    <definedName name="listareles">OFFSET(#REF!,0,0,3,1)</definedName>
    <definedName name="listareproductores">OFFSET(#REF!,0,0,10,1)</definedName>
    <definedName name="listasensores">OFFSET(#REF!,0,0,66-30,1)</definedName>
    <definedName name="listasisina">OFFSET(#REF!,0,0,47-28,1)</definedName>
    <definedName name="listasubpas">OFFSET(#REF!,0,0,6-3,1)</definedName>
    <definedName name="listasubwooferac">OFFSET(#REF!,0,0,12,1)</definedName>
    <definedName name="listasuiches">OFFSET(#REF!,0,0,43-28,1)</definedName>
    <definedName name="listasuichesvarios">OFFSET(#REF!,0,0,89-60,1)</definedName>
    <definedName name="listatapasdeco">OFFSET(#REF!,0,0,65-44,1)</definedName>
    <definedName name="listatecaud">OFFSET(#REF!,0,0,43-32,1)</definedName>
    <definedName name="listatomamesa">OFFSET(#REF!,0,0,27,1)</definedName>
    <definedName name="listatomas">OFFSET(#REF!,0,0,11-3,1)</definedName>
    <definedName name="listatomasgfci">OFFSET(#REF!,0,0,17-12,1)</definedName>
    <definedName name="listatomatelefono">OFFSET(#REF!,0,0,22-18,1)</definedName>
    <definedName name="listatomatv">OFFSET(#REF!,0,0,27-23,1)</definedName>
    <definedName name="listatransfor">OFFSET(#REF!,0,0,3,1)</definedName>
    <definedName name="ListaUni">#REF!</definedName>
    <definedName name="listequi">#REF!</definedName>
    <definedName name="listmat">#REF!</definedName>
    <definedName name="LISTO">#REF!</definedName>
    <definedName name="LISTON">#REF!</definedName>
    <definedName name="Liston_2_4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localSheetId="1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C12">#REF!</definedName>
    <definedName name="LLANTAS">#REF!</definedName>
    <definedName name="LLAP12">#REF!</definedName>
    <definedName name="lleno">#REF!</definedName>
    <definedName name="LLENOS">#REF!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">#REF!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>#N/A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SAAREA">#REF!</definedName>
    <definedName name="LOSATIPO">#REF!</definedName>
    <definedName name="LosPrecios">#REF!</definedName>
    <definedName name="LosPreciosTit">#REF!</definedName>
    <definedName name="louujhvh">#REF!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sttros">#REF!</definedName>
    <definedName name="Lt">#REF!</definedName>
    <definedName name="Lu">#REF!</definedName>
    <definedName name="LUBRI">#REF!</definedName>
    <definedName name="Lubricante">#REF!</definedName>
    <definedName name="lucy">#REF!</definedName>
    <definedName name="lun">#REF!</definedName>
    <definedName name="LUNA">#REF!</definedName>
    <definedName name="LUPVC">#REF!</definedName>
    <definedName name="LUPVC_">#REF!</definedName>
    <definedName name="LUPVT">#REF!</definedName>
    <definedName name="luz">#REF!</definedName>
    <definedName name="Lz">#REF!</definedName>
    <definedName name="M">#REF!</definedName>
    <definedName name="M.O.">#REF!</definedName>
    <definedName name="M120K">#REF!</definedName>
    <definedName name="M240K">#REF!</definedName>
    <definedName name="M280K">#REF!</definedName>
    <definedName name="MA">#REF!</definedName>
    <definedName name="MAAT">#REF!</definedName>
    <definedName name="mac">#REF!</definedName>
    <definedName name="MADCJ">#REF!</definedName>
    <definedName name="Maestro">#REF!</definedName>
    <definedName name="mafdsf" hidden="1">{"via1",#N/A,TRUE,"general";"via2",#N/A,TRUE,"general";"via3",#N/A,TRUE,"general"}</definedName>
    <definedName name="Makro1">#REF!</definedName>
    <definedName name="MAL">#REF!&lt;2.5</definedName>
    <definedName name="MAL_1">#REF!</definedName>
    <definedName name="malla">#REF!</definedName>
    <definedName name="Malla_4x4">#REF!</definedName>
    <definedName name="Malla_Electrosoldada">#REF!</definedName>
    <definedName name="MALO">#REF!&lt;2.5</definedName>
    <definedName name="MALO_1">#REF!</definedName>
    <definedName name="mama" hidden="1">#REF!</definedName>
    <definedName name="MAMPOSTERIA">#REF!</definedName>
    <definedName name="MAN">#REF!</definedName>
    <definedName name="MANO">#REF!</definedName>
    <definedName name="Mano_de_obra">#REF!</definedName>
    <definedName name="MANO_OBRA">#REF!</definedName>
    <definedName name="MANODEOBRA">#REF!</definedName>
    <definedName name="MA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R">#REF!</definedName>
    <definedName name="Maquinaria">#REF!</definedName>
    <definedName name="Mar">#REF!</definedName>
    <definedName name="Mar_C">#REF!</definedName>
    <definedName name="MARABA">#REF!</definedName>
    <definedName name="MarAbr">#REF!</definedName>
    <definedName name="marai9">#REF!</definedName>
    <definedName name="MARAVILLA">#REF!</definedName>
    <definedName name="MARCELA">#REF!</definedName>
    <definedName name="MARCOS">#REF!</definedName>
    <definedName name="margen">#REF!</definedName>
    <definedName name="Márgen">#REF!</definedName>
    <definedName name="margentyco">#REF!</definedName>
    <definedName name="maria">#REF!</definedName>
    <definedName name="MARIAS">#REF!</definedName>
    <definedName name="MARIASC">#REF!</definedName>
    <definedName name="MARILUZ">#REF!</definedName>
    <definedName name="MARINAS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illo">#REF!</definedName>
    <definedName name="MARY">#REF!</definedName>
    <definedName name="MARYLUZ">#REF!</definedName>
    <definedName name="marzito">#REF!</definedName>
    <definedName name="MARZO">#REF!</definedName>
    <definedName name="MASILLA">#REF!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.CANT">#REF!</definedName>
    <definedName name="mate" localSheetId="1">#REF!</definedName>
    <definedName name="MATE">#REF!</definedName>
    <definedName name="MATER">#REF!</definedName>
    <definedName name="mater02">#REF!</definedName>
    <definedName name="MATERIAL">#REF!</definedName>
    <definedName name="Material_seleccionado">#REF!</definedName>
    <definedName name="Materiales" localSheetId="1">#REF!</definedName>
    <definedName name="MATERIALES">#REF!</definedName>
    <definedName name="Materiales_Macro">#REF!</definedName>
    <definedName name="MaterialTub">#REF!</definedName>
    <definedName name="MATPR">#REF!</definedName>
    <definedName name="matriz">#REF!,#REF!</definedName>
    <definedName name="MatTuberia">#REF!</definedName>
    <definedName name="MayJun">#REF!</definedName>
    <definedName name="MayJun_C">#REF!</definedName>
    <definedName name="MAYO">#REF!</definedName>
    <definedName name="Mb">#REF!</definedName>
    <definedName name="MC4CM">#REF!</definedName>
    <definedName name="MCC">#REF!</definedName>
    <definedName name="mck">#REF!</definedName>
    <definedName name="mdc2a">#REF!</definedName>
    <definedName name="mdd" hidden="1">{"via1",#N/A,TRUE,"general";"via2",#N/A,TRUE,"general";"via3",#N/A,TRUE,"general"}</definedName>
    <definedName name="MDEO">#REF!</definedName>
    <definedName name="MDO">#REF!</definedName>
    <definedName name="med">#REF!</definedName>
    <definedName name="MEDARDO">#REF!</definedName>
    <definedName name="MEDIA">2</definedName>
    <definedName name="MEDID">#REF!</definedName>
    <definedName name="MEDIDA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O">#REF!</definedName>
    <definedName name="MEMORIAS">#REF!</definedName>
    <definedName name="MES">#REF!</definedName>
    <definedName name="MESES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">#REF!,#REF!,#REF!,#REF!,#REF!,#REF!,#REF!</definedName>
    <definedName name="mierda">#REF!</definedName>
    <definedName name="mjk">#REF!&lt;2.5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MK">#REF!</definedName>
    <definedName name="mku">#REF!</definedName>
    <definedName name="ML">#REF!,#REF!,#REF!,#REF!,#REF!,#REF!,#REF!</definedName>
    <definedName name="MLFB">#REF!</definedName>
    <definedName name="MM" localSheetId="1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_INTERNA">#REF!</definedName>
    <definedName name="MO120K">#REF!</definedName>
    <definedName name="MO240K">#REF!</definedName>
    <definedName name="MO280K">#REF!</definedName>
    <definedName name="MOBILIARIO_SEG_ELECTRON_ITEM">#REF!</definedName>
    <definedName name="MOBILIARIOOFIC_ITEM">#REF!</definedName>
    <definedName name="MOCARG">#REF!</definedName>
    <definedName name="MOD_EXTERNA">#REF!</definedName>
    <definedName name="MODERADO">10</definedName>
    <definedName name="MODIF1">#REF!</definedName>
    <definedName name="MODIF1_2">#REF!</definedName>
    <definedName name="MODIF1_7">#REF!</definedName>
    <definedName name="MOENC">#REF!</definedName>
    <definedName name="MOIHF">#REF!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TAJE_EQUIPOS">#REF!</definedName>
    <definedName name="MONVENE">#REF!</definedName>
    <definedName name="MONYEN">#REF!</definedName>
    <definedName name="MOPRE">#REF!</definedName>
    <definedName name="MOR">#REF!</definedName>
    <definedName name="MORTERO">#REF!</definedName>
    <definedName name="Mortero_1_10">#REF!</definedName>
    <definedName name="Mortero_1_3">#REF!</definedName>
    <definedName name="Mortero_1_5">#REF!</definedName>
    <definedName name="Mortero_1_6">#REF!</definedName>
    <definedName name="MOTO">#REF!</definedName>
    <definedName name="MOTOBOMBA">#REF!</definedName>
    <definedName name="MOTON">#REF!</definedName>
    <definedName name="Motoniv">#REF!</definedName>
    <definedName name="MOTOP">#REF!</definedName>
    <definedName name="motosierra">#REF!</definedName>
    <definedName name="MOV">#REF!</definedName>
    <definedName name="MOV_TIERRA_ITEM">#REF!</definedName>
    <definedName name="MOVIMIENTOS_DE_TIERRA">#REF!</definedName>
    <definedName name="MOVOL">#REF!</definedName>
    <definedName name="mr">#REF!</definedName>
    <definedName name="MSMSMSMSMSMSMSMSM">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BLES_Y_CARPINTERIA">#REF!</definedName>
    <definedName name="MUNICIPIO">#REF!</definedName>
    <definedName name="MUROS">#REF!</definedName>
    <definedName name="MUROS_BLOQ_PLOMO_ITEM">#REF!</definedName>
    <definedName name="MUROS_BLOQ_PLOMO_VALOR">#REF!</definedName>
    <definedName name="MXMXMXMXMXM">#REF!</definedName>
    <definedName name="MYC_DRYWALLITEM">#REF!,#REF!,#REF!</definedName>
    <definedName name="MYCIELOS_DRYWALLVALOR">#REF!</definedName>
    <definedName name="MYPUERTAS_MAD_ITEM">#REF!</definedName>
    <definedName name="MYPUERTAS_MET_ITEM">#REF!</definedName>
    <definedName name="n" hidden="1">{"via1",#N/A,TRUE,"general";"via2",#N/A,TRUE,"general";"via3",#N/A,TRUE,"general"}</definedName>
    <definedName name="N61.">#REF!</definedName>
    <definedName name="Na">#REF!</definedName>
    <definedName name="NACI">#REF!</definedName>
    <definedName name="NACIONAL">#REF!</definedName>
    <definedName name="nacionalizacion">#REF!</definedName>
    <definedName name="nacionalizaciontyco">#REF!</definedName>
    <definedName name="nb">#REF!</definedName>
    <definedName name="nbv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qui">#REF!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N">#REF!</definedName>
    <definedName name="NO" hidden="1">{"PYGT",#N/A,FALSE,"PYG";"ACTIT",#N/A,FALSE,"BCE_GRAL-ACTIVO";"PASIT",#N/A,FALSE,"BCE_GRAL-PASIVO-PATRIM";"CAJAT",#N/A,FALSE,"CAJA"}</definedName>
    <definedName name="No._tanques">#REF!</definedName>
    <definedName name="No.copias">#REF!</definedName>
    <definedName name="NOMBRE">#REF!</definedName>
    <definedName name="NOMBRE_PROYECTO">#REF!</definedName>
    <definedName name="NOMBREOBRA">#REF!</definedName>
    <definedName name="NOMES_PRESA">#REF!</definedName>
    <definedName name="Norte">#REF!</definedName>
    <definedName name="novafort">#REF!</definedName>
    <definedName name="NovDic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úm_de_pago">#REF!</definedName>
    <definedName name="Núm_pagos_al_año">#REF!</definedName>
    <definedName name="Num_Pmt_Per_Year">#REF!</definedName>
    <definedName name="Número_de_pagos">MATCH(0.01,Saldo_final,-1)+1</definedName>
    <definedName name="nxn" hidden="1">{"via1",#N/A,TRUE,"general";"via2",#N/A,TRUE,"general";"via3",#N/A,TRUE,"general"}</definedName>
    <definedName name="ñ">#REF!</definedName>
    <definedName name="ñl">#REF!</definedName>
    <definedName name="ÑLOP00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">#REF!</definedName>
    <definedName name="O.E" hidden="1">#REF!</definedName>
    <definedName name="O.E.28" hidden="1">#REF!</definedName>
    <definedName name="O.E.30" hidden="1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O">#REF!</definedName>
    <definedName name="Obra">#REF!</definedName>
    <definedName name="OBRAS_VARIAS">#REF!</definedName>
    <definedName name="obre">#REF!</definedName>
    <definedName name="obrero">#REF!</definedName>
    <definedName name="OBSERV">#REF!</definedName>
    <definedName name="OBSERVACIONES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#N/A</definedName>
    <definedName name="OK" hidden="1">#REF!</definedName>
    <definedName name="oo" localSheetId="1">#REF!</definedName>
    <definedName name="oo">#REF!</definedName>
    <definedName name="OOMMOOM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rador">#REF!</definedName>
    <definedName name="OPERADORES">#REF!</definedName>
    <definedName name="Orden">#REF!</definedName>
    <definedName name="os">#REF!</definedName>
    <definedName name="OSCAR">#REF!</definedName>
    <definedName name="OTR">#REF!</definedName>
    <definedName name="otra">#REF!</definedName>
    <definedName name="otrocd">#REF!</definedName>
    <definedName name="otroci">#REF!</definedName>
    <definedName name="otroimprev">#REF!</definedName>
    <definedName name="otros">#REF!</definedName>
    <definedName name="Otrosi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P">#REF!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">#REF!</definedName>
    <definedName name="PA14X">#REF!</definedName>
    <definedName name="Paec1">#REF!</definedName>
    <definedName name="Paec2">#REF!</definedName>
    <definedName name="Paec3">#REF!</definedName>
    <definedName name="paelnque">#REF!</definedName>
    <definedName name="Pago_adicional">#REF!</definedName>
    <definedName name="Pago_mensual_programado">#REF!</definedName>
    <definedName name="Pago_progr">#REF!</definedName>
    <definedName name="Pago_total">#REF!</definedName>
    <definedName name="Pagos_adicionales_programados">#REF!</definedName>
    <definedName name="PAIS1">#REF!</definedName>
    <definedName name="PAIS2">#REF!</definedName>
    <definedName name="PAJARITA">#REF!</definedName>
    <definedName name="Pal_Workbook_GUID" hidden="1">"MZ13F7WREF2M259BRMK8ILZK"</definedName>
    <definedName name="palenque">#REF!</definedName>
    <definedName name="Panel_Led_Plano_de_18w">#REF!</definedName>
    <definedName name="PANEL_SOLARITEM">#REF!</definedName>
    <definedName name="PANELES_SISTEMA_SOLAR">#REF!</definedName>
    <definedName name="PAPA">#REF!</definedName>
    <definedName name="par">#REF!</definedName>
    <definedName name="PARAMETROS">#REF!</definedName>
    <definedName name="particulares1" hidden="1">{#N/A,#N/A,FALSE,"Aging Summary";#N/A,#N/A,FALSE,"Ratio Analysis";#N/A,#N/A,FALSE,"Test 120 Day Accts";#N/A,#N/A,FALSE,"Tickmarks"}</definedName>
    <definedName name="pasav">#REF!</definedName>
    <definedName name="pasavia">#REF!</definedName>
    <definedName name="patch8">#REF!</definedName>
    <definedName name="Pav">#REF!</definedName>
    <definedName name="PAVIMENTO">#REF!</definedName>
    <definedName name="Pay_Date">#REF!</definedName>
    <definedName name="Pay_Num">#REF!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IDO">#REF!</definedName>
    <definedName name="pedro">#REF!</definedName>
    <definedName name="Pega_plus">#REF!</definedName>
    <definedName name="Pegante_PVC">#REF!</definedName>
    <definedName name="PEGCO">#REF!</definedName>
    <definedName name="PelaFelipe">#REF!</definedName>
    <definedName name="Peldaño">#REF!</definedName>
    <definedName name="PEPE">#N/A</definedName>
    <definedName name="PER_PAV">#REF!</definedName>
    <definedName name="Pér1">#REF!</definedName>
    <definedName name="PERFIL_ANGULO_2.5_X_2.5_X_2.44__Cund">#REF!</definedName>
    <definedName name="Perfil_c_120x50mm">#REF!</definedName>
    <definedName name="PERFIL_DEL_TRAMO">#REF!</definedName>
    <definedName name="PERFIL_OMEGA_X_2.44_C_26">#REF!</definedName>
    <definedName name="PERFIL_VIGUETA_PRINCIPAL_X_2.44_Cund">#REF!</definedName>
    <definedName name="PERIODO">#REF!</definedName>
    <definedName name="PERNO">#REF!</definedName>
    <definedName name="PERRD">#REF!</definedName>
    <definedName name="PERRITO">#REF!</definedName>
    <definedName name="Personal">#REF!</definedName>
    <definedName name="Personal_Macro">#REF!</definedName>
    <definedName name="PERU">#REF!</definedName>
    <definedName name="PESETA">#REF!</definedName>
    <definedName name="PESO">#REF!</definedName>
    <definedName name="PESOS">#REF!</definedName>
    <definedName name="pi">#REF!</definedName>
    <definedName name="PIE4A6">#REF!</definedName>
    <definedName name="PIECR">#REF!</definedName>
    <definedName name="pied">#REF!</definedName>
    <definedName name="PIEDR">#REF!</definedName>
    <definedName name="piedragav">#REF!</definedName>
    <definedName name="piedram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">#REF!</definedName>
    <definedName name="PINBAR">#REF!</definedName>
    <definedName name="PINBLA">#REF!</definedName>
    <definedName name="pint">#REF!</definedName>
    <definedName name="PINT_EXT_ITEM">#REF!</definedName>
    <definedName name="Pintor">#REF!</definedName>
    <definedName name="Pintura_esmalte">#REF!</definedName>
    <definedName name="Pintura_Exterior">#REF!</definedName>
    <definedName name="Pintura_exteriores">#REF!</definedName>
    <definedName name="Pintura_Interior_Gl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">#REF!</definedName>
    <definedName name="PISOS">#REF!</definedName>
    <definedName name="PISOS_CONC_ESP_PUBL_ITEM">#REF!,#REF!,#REF!,#REF!,#REF!,#REF!,#REF!</definedName>
    <definedName name="PISOS_CONC_ESP_PUBL_VALOR">#REF!,#REF!,#REF!,#REF!,#REF!</definedName>
    <definedName name="PISOS_CONC_GRAN_ITEM">#REF!,#REF!,#REF!</definedName>
    <definedName name="PISOS_CONC_GRAN_VALOR">#REF!,#REF!</definedName>
    <definedName name="PJ501XXXXX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ST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S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Mede">#REF!</definedName>
    <definedName name="POO">#REF!</definedName>
    <definedName name="POO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AIU">#REF!</definedName>
    <definedName name="PORCENTAJES">#REF!</definedName>
    <definedName name="pos">#REF!</definedName>
    <definedName name="post">#REF!</definedName>
    <definedName name="poste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_CAJAS_SUM_ITEM">#REF!</definedName>
    <definedName name="PP" localSheetId="1">#REF!</definedName>
    <definedName name="pp">#REF!</definedName>
    <definedName name="ppp">#REF!</definedName>
    <definedName name="P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CSO_EXTERNO">#REF!</definedName>
    <definedName name="PRE">#REF!</definedName>
    <definedName name="PRECIO">#REF!</definedName>
    <definedName name="precio2">#REF!</definedName>
    <definedName name="precios">#REF!</definedName>
    <definedName name="PREL">#REF!</definedName>
    <definedName name="PRELIM_ITEM">#REF!</definedName>
    <definedName name="PRELIMINARES">#REF!</definedName>
    <definedName name="preliminares1">#REF!</definedName>
    <definedName name="PRES.AGRI">#REF!</definedName>
    <definedName name="PRESA">#REF!</definedName>
    <definedName name="PRESION">#REF!</definedName>
    <definedName name="PRESIPISTO">#REF!</definedName>
    <definedName name="PREST">#REF!</definedName>
    <definedName name="presta">#REF!</definedName>
    <definedName name="PRESTACIONES">#REF!</definedName>
    <definedName name="Prestaciones_sociales">#REF!</definedName>
    <definedName name="PRESUP_B.CAUCA">#REF!</definedName>
    <definedName name="PRESUP_DISANPO_06">#REF!</definedName>
    <definedName name="PRESUP_MEDELLIN">#REF!</definedName>
    <definedName name="PRESUP_NORTE">#REF!</definedName>
    <definedName name="PRESUP_ORIENTE">#REF!</definedName>
    <definedName name="PRESUP_SUROESTE">#REF!</definedName>
    <definedName name="PRESUP_URABA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#N/A</definedName>
    <definedName name="Print_Area_MI">#REF!</definedName>
    <definedName name="Print_Area1">#N/A</definedName>
    <definedName name="PRINT_TITLES">#N/A</definedName>
    <definedName name="PRINT_TITLES_MI">#N/A</definedName>
    <definedName name="PROCESO">#REF!</definedName>
    <definedName name="PRODUCTO">#REF!</definedName>
    <definedName name="PRODUCTOS">#REF!</definedName>
    <definedName name="PROF">#REF!</definedName>
    <definedName name="PrOfic">#REF!</definedName>
    <definedName name="PROG">#REF!</definedName>
    <definedName name="programainv">#N/A</definedName>
    <definedName name="Proponente">#REF!</definedName>
    <definedName name="propuente">#REF!</definedName>
    <definedName name="PROPUESTA">#REF!</definedName>
    <definedName name="PROPUESTA2">#REF!</definedName>
    <definedName name="propuestaobra">#REF!</definedName>
    <definedName name="PROYECTO">#REF!</definedName>
    <definedName name="PRUEBA">#REF!</definedName>
    <definedName name="prueba1">#REF!</definedName>
    <definedName name="PRUEBA2">#REF!</definedName>
    <definedName name="PT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A">#REF!</definedName>
    <definedName name="puer">#REF!</definedName>
    <definedName name="Puerta_Ventana">#REF!</definedName>
    <definedName name="PUERTAS_ESP_ITEM">#REF!</definedName>
    <definedName name="PUERTAS_VIDRIERAS_VENTANAS_CARPINTERIA">#REF!</definedName>
    <definedName name="Pulidora">#REF!</definedName>
    <definedName name="PUNTI">#REF!</definedName>
    <definedName name="puntilla">#REF!</definedName>
    <definedName name="Puntilla_x_500gr">#REF!</definedName>
    <definedName name="PVCdren4">#REF!</definedName>
    <definedName name="PVCmang3">#REF!</definedName>
    <definedName name="PVIDRIERAS_ITEM">#REF!</definedName>
    <definedName name="Q" localSheetId="1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 localSheetId="1">#REF!</definedName>
    <definedName name="qq">#REF!</definedName>
    <definedName name="qqqqq">#REF!</definedName>
    <definedName name="qqqqqw" hidden="1">{"via1",#N/A,TRUE,"general";"via2",#N/A,TRUE,"general";"via3",#N/A,TRUE,"general"}</definedName>
    <definedName name="QUIPO">#REF!</definedName>
    <definedName name="QUIPOTIT">#REF!</definedName>
    <definedName name="qw">#REF!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TASRGSFGDSF">#REF!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1.001">#N/A</definedName>
    <definedName name="RA1.002">#N/A</definedName>
    <definedName name="RA1.003">#N/A</definedName>
    <definedName name="RA1.004">#N/A</definedName>
    <definedName name="RA1.006">#N/A</definedName>
    <definedName name="RA1.010">#N/A</definedName>
    <definedName name="RA1.011">#N/A</definedName>
    <definedName name="RA1.011.CABLE">#N/A</definedName>
    <definedName name="RA1.012">#N/A</definedName>
    <definedName name="RA1.012.CABLE">#N/A</definedName>
    <definedName name="RA1.013">#N/A</definedName>
    <definedName name="RA1.013.CABLE">#N/A</definedName>
    <definedName name="RA1.014">#N/A</definedName>
    <definedName name="RA1.014.CABLE">#N/A</definedName>
    <definedName name="RA1.019">#N/A</definedName>
    <definedName name="RA1.019.COMPLETA">#N/A</definedName>
    <definedName name="RA1.021.2400">#N/A</definedName>
    <definedName name="RA1.022.2400">#N/A</definedName>
    <definedName name="RA1.023.2400">#N/A</definedName>
    <definedName name="RA1.024.2400">#N/A</definedName>
    <definedName name="RA1.031">#N/A</definedName>
    <definedName name="RA1.032">#N/A</definedName>
    <definedName name="RA1.033">#N/A</definedName>
    <definedName name="RA1.034">#N/A</definedName>
    <definedName name="RA1.051">#N/A</definedName>
    <definedName name="RA1.052">#N/A</definedName>
    <definedName name="RA1.073">#N/A</definedName>
    <definedName name="RA1.074">#N/A</definedName>
    <definedName name="radios">#REF!</definedName>
    <definedName name="rana">#REF!</definedName>
    <definedName name="Rana_o_canguro">#REF!</definedName>
    <definedName name="Rango_presupuesto">#REF!</definedName>
    <definedName name="RangoSAP">#REF!</definedName>
    <definedName name="Rasante">#REF!</definedName>
    <definedName name="Rb">#REF!</definedName>
    <definedName name="RC_AI_SUMA">IF(LEN(#REF!)=9,PRODUCT(#REF!),IF(LEN(#REF!)=5,SUMIF(#REF!,MID(#REF!,4,2),#REF!),SUMIF(#REF!,#REF!,#REF!)))</definedName>
    <definedName name="RC_CANT_IT_APU">IFERROR(VLOOKUP(#REF!,#REF!,COLUMN(RC_CANT_TOTAL)-3,0),"")</definedName>
    <definedName name="RC_CANT_TOT_PPTO">IFERROR(SUMPRODUCT(#REF!,--(MOD(COLUMN(#REF!),2)=0)),0)</definedName>
    <definedName name="RC_CANT_TOTAL">#REF!</definedName>
    <definedName name="RC_CAP_PPTO">IF(RC_LG=2,"",LEFT(#REF!,2))</definedName>
    <definedName name="RC_CD_DIR">#REF!</definedName>
    <definedName name="RC_CD_E2">#REF!</definedName>
    <definedName name="RC_CLIENTE">#REF!</definedName>
    <definedName name="RC_CO_ETAPA_3">#REF!</definedName>
    <definedName name="RC_COL_A_APU">IF(LEN(#REF!)=2,"",IF(#REF!="","",IF(AND(#REF!="",#REF!=""),"",IF(#REF!="",#REF!,#REF!))))</definedName>
    <definedName name="RC_COL_A_AUX">IF(#REF!="","",IF(#REF!="",#REF!,#REF!))</definedName>
    <definedName name="RC_COL_J_AUX">IF(#REF!="","",IF(VLOOKUP(#REF!,#REF!,10,0)="",LEFT(#REF!,1),VLOOKUP(#REF!,#REF!,10,0)))</definedName>
    <definedName name="RC_COL_L_APU">IFERROR(IF(#REF!="","",IF(VLOOKUP(#REF!,#REF!,10,0)="",LEFT(#REF!,1),VLOOKUP(#REF!,#REF!,10,0))),"")</definedName>
    <definedName name="RC_COL_N_APU">IFERROR(IF(ISERROR(SEARCH("-",#REF!)),#REF!*(1+#REF!)*VLOOKUP(#REF!,#REF!,COLUMN(RC_CANT_TOTAL)-COLUMN(RC_ITEMS)+1,0),""),"")</definedName>
    <definedName name="RC_COL_N_AUX">#REF!*(1+#REF!)*SUMIF(#REF!,#REF!,#REF!)</definedName>
    <definedName name="RC_COL_O_AUX">IF(OR(LEFT(#REF!,1)="7",LEFT(#REF!,1)=7),0,#REF!*#REF!*(1+#REF!))</definedName>
    <definedName name="RC_COL_V_INS">SUMIF(#REF!,#REF!,#REF!)+SUMIF(#REF!,#REF!,#REF!)</definedName>
    <definedName name="RC_COL_W_INS">IF(OR(LEFT(#REF!,1)=7,LEFT(#REF!,1)="7"),0,IFERROR(#REF!*#REF!,0))</definedName>
    <definedName name="RC_CON_HTA">SUMIFS(#REF!,#REF!,#REF!,#REF!,"2")</definedName>
    <definedName name="RC_CON_HTA_APU">SUMIFS(#REF!,#REF!,#REF!,#REF!,"2")</definedName>
    <definedName name="RC_CT">#REF!</definedName>
    <definedName name="RC_CT_E1">#REF!</definedName>
    <definedName name="RC_CT_E2">#REF!</definedName>
    <definedName name="RC_CT_TOT">#REF!</definedName>
    <definedName name="RC_CZ_PPTO">IFERROR(IFERROR(VLOOKUP(#REF!,INDIRECT("RC_CO_"&amp;#REF!),7,0),0),"")</definedName>
    <definedName name="RC_DC_E1">#REF!</definedName>
    <definedName name="RC_DESC_APU">IF(LEN(#REF!)=2,VLOOKUP(#REF!,#REF!,2,0),IF(#REF!="",IF(#REF!="",IF(#REF!="","",RC_DIRECTO_APU),""),RC_DESCRIPCION_APU))</definedName>
    <definedName name="RC_DESC_AUX">IF(#REF!="",IF(#REF!="","",RC_DIRECTO_AUX),IF(#REF!="","",IF(#REF!="",VLOOKUP(#REF!,#REF!,2,0),IF(#REF!="",VLOOKUP(#REF!,#REF!,2,0),VLOOKUP(#REF!,#REF!,2,0)&amp;" - "&amp;#REF!))))</definedName>
    <definedName name="RC_DESCRIPCION_APU">IF(ISERROR(SEARCH("-",#REF!,3)),RC_INSUMO,RC_ITEM)</definedName>
    <definedName name="RC_DIRECTO_APU">"COSTO DIRECTO:  "&amp;TEXT(ROUNDUP(SUMIF(#REF!,#REF!,#REF!)/2,0),"$#,##0")&amp;" / "&amp;VLOOKUP(#REF!,#REF!,3,0)</definedName>
    <definedName name="RC_DIRECTO_AUX">"COSTO DIRECTO:  "&amp;TEXT(ROUNDUP(SUMIF(#REF!,#REF!,#REF!)/2,0),"#,##0")&amp;" / "&amp;VLOOKUP(#REF!,#REF!,3,0)</definedName>
    <definedName name="RC_DIST">#REF!</definedName>
    <definedName name="RC_F_01">#N/A</definedName>
    <definedName name="RC_INSUMO">IF(#REF!="",VLOOKUP(#REF!,#REF!,2,0),VLOOKUP(#REF!,#REF!,2,0)&amp;" - "&amp;#REF!)</definedName>
    <definedName name="RC_ITEM">VLOOKUP(#REF!,#REF!,2,0)</definedName>
    <definedName name="RC_ITEMS">#REF!</definedName>
    <definedName name="RC_LG">LEN(#REF!)</definedName>
    <definedName name="RC_MIN">#REF!</definedName>
    <definedName name="RC_PLAZO">#REF!</definedName>
    <definedName name="RC_PLAZO_1">#REF!</definedName>
    <definedName name="RC_PLAZO_2">#REF!</definedName>
    <definedName name="RC_PROYECTO">#REF!</definedName>
    <definedName name="RC_PS_AU">IF(#REF!&lt;RC_MIN*1.2,#REF!,IF(#REF!&lt;RC_MIN*1.5,#REF!,IF(#REF!&lt;RC_MIN*1.8,#REF!,IF(#REF!&lt;RC_MIN*2,#REF!,IF(#REF!&lt;RC_MIN*2.5,#REF!,IF(#REF!&lt;RC_MIN*3,#REF!,#REF!))))))-1</definedName>
    <definedName name="RC_SUBCAP_PPTO">IF(LEFT(#REF!,5)=#REF!,"",(LEFT(#REF!,5)))</definedName>
    <definedName name="RC_SUBT_PPTO">IFERROR(IF(RC_LG=2,"",IF(RC_LG=5,SUMIF(#REF!,#REF!,#REF!),#REF!*#REF!)),"")</definedName>
    <definedName name="RC_SUBTOT_PPTO">IFERROR(IF(RC_LG=2,"",IF(RC_LG=5,SUMIF(#REF!,#REF!,#REF!),#REF!*#REF!)),"")</definedName>
    <definedName name="RC_TOT_PPTO">IF(#REF!="",SUMIF(#REF!,#REF!,#REF!)/2,"")</definedName>
    <definedName name="RC_UN_APU">IF(LEN(#REF!)=2,"",IF(#REF!="","",IF(ISERROR(SEARCH("-",#REF!,3)),VLOOKUP(#REF!,#REF!,3,0),VLOOKUP(#REF!,#REF!,3,0))))</definedName>
    <definedName name="RC_UN_AUX">IF(#REF!="","",VLOOKUP(#REF!,#REF!,3,0))</definedName>
    <definedName name="RC_VR_CON_IVA">(#REF!+#REF!)*(1+#REF!)</definedName>
    <definedName name="RC_VR_SIN_IVA">SUMIF(#REF!,#REF!,#REF!)/2</definedName>
    <definedName name="RC_VR_TOT_APU">IF(#REF!="","",IF(#REF!=#REF!,SUMIF(#REF!,#REF!,#REF!),#REF!*#REF!*(1+#REF!)))</definedName>
    <definedName name="RC_VR_TOT_AUX">IF(#REF!="","",IF(#REF!=#REF!,SUMIF(#REF!,#REF!,#REF!),#REF!*#REF!*(1+#REF!)))</definedName>
    <definedName name="RC_VR_UN_APU">IF(#REF!="","",IF(LEN(#REF!)=9,SUMIF(#REF!,#REF!,#REF!)/2,IF(#REF!="","",IF(ISERROR(SEARCH("-",#REF!,3)),VLOOKUP(#REF!,#REF!,7,0),""))))</definedName>
    <definedName name="RC_VR_UN_AUX">IF(#REF!="","",VLOOKUP(#REF!,#REF!,7,0))</definedName>
    <definedName name="RC_VR_UN_PPTO">IFERROR(IF(RC_LG&lt;9,"",SUMIF(#REF!,#REF!,#REF!)/2),0)</definedName>
    <definedName name="RC_Z_PPTO">IF(#REF!="Vr Unitario",RC_VR_UN_PPTO,IF(#REF!="Cantidad Total",RC_CANT_TOT_PPTO,IF(#REF!="Subtotal",RC_SUBTOT_PPTO,IF(#REF!="Vr Capitulo",RC_TOT_PPTO,RC_ZN_PPTO))))</definedName>
    <definedName name="RC_ZN_PPTO">IF(ISEVEN(COLUMN()),RC_CZ_PPTO,RC_SUBT_PPTO)</definedName>
    <definedName name="Rd">#REF!</definedName>
    <definedName name="RDN">#REF!</definedName>
    <definedName name="rds">#REF!</definedName>
    <definedName name="RE">#REF!</definedName>
    <definedName name="REAJUSTES">#REF!</definedName>
    <definedName name="recebo">#REF!</definedName>
    <definedName name="RECUBRIM_ESP_ITEM">#REF!</definedName>
    <definedName name="RECURSOS">#REF!</definedName>
    <definedName name="RED">#REF!</definedName>
    <definedName name="REDES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#N/A</definedName>
    <definedName name="Reimbursement">"Reembolso"</definedName>
    <definedName name="reinicio">#N/A</definedName>
    <definedName name="REJHE" hidden="1">{"via1",#N/A,TRUE,"general";"via2",#N/A,TRUE,"general";"via3",#N/A,TRUE,"general"}</definedName>
    <definedName name="REJILLA">#REF!</definedName>
    <definedName name="RELACUION">#REF!</definedName>
    <definedName name="rell">#REF!</definedName>
    <definedName name="rell_matbanco">#REF!</definedName>
    <definedName name="RELLG">#REF!</definedName>
    <definedName name="REP.PAV">#REF!</definedName>
    <definedName name="REPLANTEO">#REF!</definedName>
    <definedName name="Reprelegal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#REF!</definedName>
    <definedName name="Restablecer_área_de_impresión">OFFSET(Impresión_completa,0,0,Última_fila)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OE1">#REF!</definedName>
    <definedName name="RESUMENOE2">#REF!</definedName>
    <definedName name="RESUMENOU">#REF!</definedName>
    <definedName name="RET">#REF!</definedName>
    <definedName name="Retenc">#REF!</definedName>
    <definedName name="RETRO">#REF!</definedName>
    <definedName name="Retroexcavadora_pc_40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EST_ESP_ITEM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</definedName>
    <definedName name="RIIIIIIIIIIIC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mm">#REF!</definedName>
    <definedName name="Rn">#REF!</definedName>
    <definedName name="rñ">#REF!</definedName>
    <definedName name="Ro">#REF!</definedName>
    <definedName name="rodadura">#REF!</definedName>
    <definedName name="RODILLO">#REF!</definedName>
    <definedName name="rodrigo">"$generales.$a$1:$"</definedName>
    <definedName name="Rp">#REF!</definedName>
    <definedName name="Rq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RRRRRRRR">#REF!</definedName>
    <definedName name="rrrrrrrrrrrrrrrrrrrrrrrrrrrrrrrrrrrrrr">#REF!</definedName>
    <definedName name="rrrrt" hidden="1">{"via1",#N/A,TRUE,"general";"via2",#N/A,TRUE,"general";"via3",#N/A,TRUE,"general"}</definedName>
    <definedName name="rrtewtr">#REF!</definedName>
    <definedName name="Rs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hidden="1">{"via1",#N/A,TRUE,"general";"via2",#N/A,TRUE,"general";"via3",#N/A,TRUE,"general"}</definedName>
    <definedName name="Rwvu.ComparEneMar9697." hidden="1">#REF!,#REF!</definedName>
    <definedName name="Rwvu.EneFeb." hidden="1">#REF!,#REF!</definedName>
    <definedName name="Rwvu.Formato._.Corto." hidden="1">#REF!,#REF!,#REF!,#REF!,#REF!,#REF!</definedName>
    <definedName name="Rwvu.OPEF._.96." hidden="1">#REF!,#REF!</definedName>
    <definedName name="Rwvu.OPEF._.97." hidden="1">#REF!,#REF!,#REF!</definedName>
    <definedName name="Rx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#REF!,#REF!,#REF!,#REF!,#REF!,#REF!,#REF!,#REF!,#REF!,#REF!,#REF!,#REF!,#REF!,#REF!,#REF!,#REF!,#REF!,#REF!,#REF!,#REF!,#REF!,#REF!,#REF!,#REF!,#REF!,#REF!,#REF!,#REF!</definedName>
    <definedName name="SA">#REF!</definedName>
    <definedName name="saa" hidden="1">{"via1",#N/A,TRUE,"general";"via2",#N/A,TRUE,"general";"via3",#N/A,TRUE,"general"}</definedName>
    <definedName name="Sabaneta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#N/A</definedName>
    <definedName name="Saldo_final">#REF!</definedName>
    <definedName name="Saldo_inicial">#REF!</definedName>
    <definedName name="SalMinimo">#REF!</definedName>
    <definedName name="SAN">#REF!</definedName>
    <definedName name="SANDI1">#REF!</definedName>
    <definedName name="SANDI2">#REF!</definedName>
    <definedName name="sandra">#REF!</definedName>
    <definedName name="sanit">#REF!</definedName>
    <definedName name="SANITARIA">#REF!</definedName>
    <definedName name="SANTILL">#REF!</definedName>
    <definedName name="SAOG7">#REF!</definedName>
    <definedName name="SAOG7OCTUBRE">#REF!</definedName>
    <definedName name="Sb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a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">#REF!</definedName>
    <definedName name="SEAS">#REF!</definedName>
    <definedName name="seccion1">#REF!</definedName>
    <definedName name="seccion2">#REF!</definedName>
    <definedName name="SECTOR">#REF!</definedName>
    <definedName name="SEGUNDO">#REF!</definedName>
    <definedName name="sell">#REF!</definedName>
    <definedName name="sem">#REF!</definedName>
    <definedName name="semanal">#REF!</definedName>
    <definedName name="semilla">#REF!</definedName>
    <definedName name="señv">#REF!</definedName>
    <definedName name="SepOct">#REF!</definedName>
    <definedName name="SepOct_C">#REF!</definedName>
    <definedName name="SEPT_25_09">#REF!</definedName>
    <definedName name="septico">#REF!</definedName>
    <definedName name="SERO">#N/A</definedName>
    <definedName name="servicio">#REF!</definedName>
    <definedName name="SESE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9">#REF!</definedName>
    <definedName name="SHARED_FORMULA_2">#N/A</definedName>
    <definedName name="SHARED_FORMULA_21">#N/A</definedName>
    <definedName name="SHARED_FORMULA_24">#REF!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">#REF!</definedName>
    <definedName name="SIKAD">#REF!</definedName>
    <definedName name="Sin_nombre">#REF!</definedName>
    <definedName name="sin_nombre_2">#REF!</definedName>
    <definedName name="sino">#REF!</definedName>
    <definedName name="SISISIS">#N/A</definedName>
    <definedName name="SISTEMA_DESVIACIÓN">#REF!</definedName>
    <definedName name="SISTEMAS_CONEXIÓN_TIERRA">#REF!</definedName>
    <definedName name="sk">#REF!</definedName>
    <definedName name="SLPVC">#REF!</definedName>
    <definedName name="sm">#REF!</definedName>
    <definedName name="SMLV">#REF!</definedName>
    <definedName name="SMMLV">#REF!</definedName>
    <definedName name="sn">#REF!</definedName>
    <definedName name="snw">#REF!</definedName>
    <definedName name="snxmas">#REF!</definedName>
    <definedName name="sñ">#REF!</definedName>
    <definedName name="so">#REF!</definedName>
    <definedName name="SOBREANCHO">#REF!</definedName>
    <definedName name="SOL">#REF!</definedName>
    <definedName name="SOLDA">#REF!</definedName>
    <definedName name="Soldadura">#REF!</definedName>
    <definedName name="Soldadura_cawell">#REF!</definedName>
    <definedName name="SOLPVC">#REF!</definedName>
    <definedName name="Spanner_Auto_Select">#REF!</definedName>
    <definedName name="sr">#REF!</definedName>
    <definedName name="srgsrgsr">#REF!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s">#REF!</definedName>
    <definedName name="SSSSSSSSSSSSS">#REF!</definedName>
    <definedName name="sssssy" hidden="1">{"via1",#N/A,TRUE,"general";"via2",#N/A,TRUE,"general";"via3",#N/A,TRUE,"general"}</definedName>
    <definedName name="STC_E100X125">#REF!</definedName>
    <definedName name="STC_E150X180">#REF!</definedName>
    <definedName name="STC_E200X200">#REF!</definedName>
    <definedName name="STC_E250X250">#REF!</definedName>
    <definedName name="STC_E300X315">#REF!</definedName>
    <definedName name="STC_E350X355">#REF!</definedName>
    <definedName name="STC_E400X400">#REF!</definedName>
    <definedName name="STC_E75X90">#REF!</definedName>
    <definedName name="STC_H125X125">#REF!</definedName>
    <definedName name="STC_H125X90">#REF!</definedName>
    <definedName name="STC_H180X125">#REF!</definedName>
    <definedName name="STC_H180X180">#REF!</definedName>
    <definedName name="STC_H180X90">#REF!</definedName>
    <definedName name="STC_H200X180">#REF!</definedName>
    <definedName name="STC_H200X215">#REF!</definedName>
    <definedName name="STC_H200X90">#REF!</definedName>
    <definedName name="STC_H250X125">#REF!</definedName>
    <definedName name="STC_H250X180">#REF!</definedName>
    <definedName name="STC_H250X90">#REF!</definedName>
    <definedName name="STC_H315X125">#REF!</definedName>
    <definedName name="STC_H315X180">#REF!</definedName>
    <definedName name="STC_H315X90">#REF!</definedName>
    <definedName name="STC_H355X125">#REF!</definedName>
    <definedName name="STC_H355X180">#REF!</definedName>
    <definedName name="STC_H355X90">#REF!</definedName>
    <definedName name="STC_H400X125">#REF!</definedName>
    <definedName name="STC_H400X180">#REF!</definedName>
    <definedName name="STC_H400X90">#REF!</definedName>
    <definedName name="STC_H90X90">#REF!</definedName>
    <definedName name="stt" hidden="1">{"via1",#N/A,TRUE,"general";"via2",#N/A,TRUE,"general";"via3",#N/A,TRUE,"general"}</definedName>
    <definedName name="SUB_TOT">IFERROR(IF(LG=2,SUMIF(#REF!,#REF!,#REF!)/2,IF(LG=5,SUMIF(#REF!,#REF!,#REF!),#REF!*#REF!)),"")</definedName>
    <definedName name="SUBA">#REF!</definedName>
    <definedName name="SUBBASE">#REF!</definedName>
    <definedName name="SUBMDEO">#REF!</definedName>
    <definedName name="SUBTOTAL">#REF!</definedName>
    <definedName name="SUCIO">#REF!</definedName>
    <definedName name="SUCRE">#REF!</definedName>
    <definedName name="SUECIA">#REF!</definedName>
    <definedName name="SUELLEN">#REF!</definedName>
    <definedName name="sum">#REF!</definedName>
    <definedName name="suma">#REF!</definedName>
    <definedName name="SUMIN">#REF!</definedName>
    <definedName name="SUMINISTROS">#REF!</definedName>
    <definedName name="Summary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a">#REF!</definedName>
    <definedName name="TAB">#REF!</definedName>
    <definedName name="TABLA">#REF!</definedName>
    <definedName name="TABLA_DE_CONTENIDO__A1">#REF!</definedName>
    <definedName name="TABLA1.2.2">#REF!</definedName>
    <definedName name="tabla2">#REF!</definedName>
    <definedName name="TABLERO_4_CIRCUITOS">#REF!</definedName>
    <definedName name="Tablero_de_24_circutos_trsifasico">#REF!</definedName>
    <definedName name="Tablero_trifásico_12_circuitos">#REF!</definedName>
    <definedName name="TABLILLA">#REF!</definedName>
    <definedName name="Tablon_gres">#REF!</definedName>
    <definedName name="tacha">#REF!</definedName>
    <definedName name="TACOM">#REF!</definedName>
    <definedName name="TACOM1">#REF!</definedName>
    <definedName name="TACOR">#REF!</definedName>
    <definedName name="TANQUE">#REF!</definedName>
    <definedName name="TAPAM">#REF!</definedName>
    <definedName name="Tarifa_km3">#REF!</definedName>
    <definedName name="TARIFAS">#REF!</definedName>
    <definedName name="Tasa_de_interés">#REF!</definedName>
    <definedName name="Tasa_de_interés_programada">#REF!</definedName>
    <definedName name="TASH2_">#REF!</definedName>
    <definedName name="TASH4_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vo">#REF!</definedName>
    <definedName name="tavo1">#REF!</definedName>
    <definedName name="tavo20">#REF!</definedName>
    <definedName name="tavo4">#REF!</definedName>
    <definedName name="tb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ja_metalica_arquitectonica_trapez__0_73_3_66">#REF!</definedName>
    <definedName name="Teja_thermoacustica">#REF!</definedName>
    <definedName name="TEJAB">#REF!</definedName>
    <definedName name="TEJAJ">#REF!</definedName>
    <definedName name="TEJBAR">#REF!</definedName>
    <definedName name="Teléfono">#REF!</definedName>
    <definedName name="TELEP">#REF!</definedName>
    <definedName name="TER">#N/A</definedName>
    <definedName name="term">#REF!</definedName>
    <definedName name="terminadora">#REF!</definedName>
    <definedName name="terminales">#REF!</definedName>
    <definedName name="TÉRMINOS">#N/A</definedName>
    <definedName name="TERR">#REF!</definedName>
    <definedName name="TESA">#REF!</definedName>
    <definedName name="tewst" hidden="1">{"TAB1",#N/A,TRUE,"GENERAL";"TAB2",#N/A,TRUE,"GENERAL";"TAB3",#N/A,TRUE,"GENERAL";"TAB4",#N/A,TRUE,"GENERAL";"TAB5",#N/A,TRUE,"GENERAL"}</definedName>
    <definedName name="teyo">#REF!</definedName>
    <definedName name="teytrh" hidden="1">{"via1",#N/A,TRUE,"general";"via2",#N/A,TRUE,"general";"via3",#N/A,TRUE,"general"}</definedName>
    <definedName name="Tf">#REF!</definedName>
    <definedName name="tfapu">#REF!</definedName>
    <definedName name="Tg">#REF!</definedName>
    <definedName name="TGALV">#REF!</definedName>
    <definedName name="TGRASA">#REF!</definedName>
    <definedName name="th">#REF!</definedName>
    <definedName name="TH10J">#REF!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inner">#REF!</definedName>
    <definedName name="thtj" hidden="1">{"via1",#N/A,TRUE,"general";"via2",#N/A,TRUE,"general";"via3",#N/A,TRUE,"general"}</definedName>
    <definedName name="TI">#REF!</definedName>
    <definedName name="TIC">#REF!</definedName>
    <definedName name="TIEMPO">#REF!</definedName>
    <definedName name="TIPO">#REF!</definedName>
    <definedName name="Tipocimentacion">#REF!</definedName>
    <definedName name="Tipos_Pavimentos">#REF!</definedName>
    <definedName name="tipov">#REF!</definedName>
    <definedName name="TIT">#REF!</definedName>
    <definedName name="TITLE">#REF!</definedName>
    <definedName name="TITO">#REF!</definedName>
    <definedName name="TITU">#REF!</definedName>
    <definedName name="TITULO" localSheetId="1">#REF!</definedName>
    <definedName name="TITULO">#REF!</definedName>
    <definedName name="Titulo2">#REF!</definedName>
    <definedName name="Títulos">#REF!</definedName>
    <definedName name="_xlnm.Print_Titles" localSheetId="1">UNITARIOS!$1:$5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4">#REF!</definedName>
    <definedName name="TNOV6">#REF!</definedName>
    <definedName name="TNOV8">#REF!</definedName>
    <definedName name="Tñ">#REF!</definedName>
    <definedName name="to">#REF!</definedName>
    <definedName name="TOCHE">#REF!</definedName>
    <definedName name="TODOANA">#REF!</definedName>
    <definedName name="TODOEQUIPO">#REF!</definedName>
    <definedName name="TODOINSU">#REF!</definedName>
    <definedName name="TODOITEM">#REF!</definedName>
    <definedName name="Toma_corriente_dobles_polo_tierra">#REF!</definedName>
    <definedName name="Tomacorriente_Doble">#REF!</definedName>
    <definedName name="tonto">#REF!</definedName>
    <definedName name="TOP">#REF!</definedName>
    <definedName name="topagrafia">#REF!</definedName>
    <definedName name="TopEncargado">#REF!</definedName>
    <definedName name="topografia">#REF!</definedName>
    <definedName name="topografo">#REF!</definedName>
    <definedName name="TORNI">#REF!</definedName>
    <definedName name="TORNILLO_PARA_ESTRUCTURAS_7_X_7_16">#REF!</definedName>
    <definedName name="TORNILLO_PARA_LAMINAS_6_X_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Interest">#REF!</definedName>
    <definedName name="Total_Pay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SBNK">#REF!</definedName>
    <definedName name="TOTCASAS">#REF!</definedName>
    <definedName name="TP">#REF!</definedName>
    <definedName name="TPVCME">#REF!</definedName>
    <definedName name="TPVCP1">#REF!</definedName>
    <definedName name="TPVCS3">#REF!</definedName>
    <definedName name="TPVCS4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C">#REF!</definedName>
    <definedName name="TRANMA">#REF!</definedName>
    <definedName name="TRANMC">#REF!</definedName>
    <definedName name="TRANS">#REF!</definedName>
    <definedName name="TRANS_">#REF!</definedName>
    <definedName name="TRANSPORI" hidden="1">{#N/A,#N/A,TRUE,"INGENIERIA";#N/A,#N/A,TRUE,"COMPRAS";#N/A,#N/A,TRUE,"DIRECCION";#N/A,#N/A,TRUE,"RESUMEN"}</definedName>
    <definedName name="Transporte">#REF!</definedName>
    <definedName name="Transporte_Macro">#REF!</definedName>
    <definedName name="TRAT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t">#REF!</definedName>
    <definedName name="TRITM">#REF!</definedName>
    <definedName name="TRITU">#REF!</definedName>
    <definedName name="TRiturado">#REF!</definedName>
    <definedName name="trjfgjh" hidden="1">{"via1",#N/A,TRUE,"general";"via2",#N/A,TRUE,"general";"via3",#N/A,TRUE,"general"}</definedName>
    <definedName name="trmc">#REF!</definedName>
    <definedName name="trmspk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ttuy">#REF!</definedName>
    <definedName name="tu" hidden="1">{"via1",#N/A,TRUE,"general";"via2",#N/A,TRUE,"general";"via3",#N/A,TRUE,"general"}</definedName>
    <definedName name="TUAC10">#REF!</definedName>
    <definedName name="TUAC12">#REF!</definedName>
    <definedName name="TUAC16">#REF!</definedName>
    <definedName name="TUB">#REF!</definedName>
    <definedName name="TUB8AC">#REF!</definedName>
    <definedName name="TUBER">#REF!</definedName>
    <definedName name="tuberia">#REF!</definedName>
    <definedName name="Tuberia_1_2_pvc">#REF!</definedName>
    <definedName name="Tuberia_Conduit_1_2">#REF!</definedName>
    <definedName name="Tuberia_Conduit_1_EMT">#REF!</definedName>
    <definedName name="tubfilapu">#REF!</definedName>
    <definedName name="tubfiltro">#REF!</definedName>
    <definedName name="TUBNE">#REF!</definedName>
    <definedName name="Tubo_conduit_pvc_1">#REF!</definedName>
    <definedName name="Tubo_galvanizado_2">#REF!</definedName>
    <definedName name="Tubo_pvc_1">#REF!</definedName>
    <definedName name="Tubo_pvc_2">#REF!</definedName>
    <definedName name="tubo24">#REF!</definedName>
    <definedName name="tubor24">#REF!</definedName>
    <definedName name="TUBS2">#REF!</definedName>
    <definedName name="TUBS3">#REF!</definedName>
    <definedName name="TUBS4">#REF!</definedName>
    <definedName name="TUBS6">#REF!</definedName>
    <definedName name="TUHD10">#REF!</definedName>
    <definedName name="TUHD16">#REF!</definedName>
    <definedName name="TÚNEL_VENTANAS_ADUCCIÓN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1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tz214_">#REF!</definedName>
    <definedName name="U">#REF!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Z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ALU">#REF!</definedName>
    <definedName name="ub">#REF!</definedName>
    <definedName name="Ubic">#REF!</definedName>
    <definedName name="Ubicación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g">#REF!</definedName>
    <definedName name="Uh">#REF!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LTIMA">#REF!</definedName>
    <definedName name="ULTIMA_FILA">#REF!</definedName>
    <definedName name="Última_fila">IF(Valores_especificados,Fila_de_encabezado+Número_de_pagos,Fila_de_encabezado)</definedName>
    <definedName name="Um">#REF!</definedName>
    <definedName name="UN">#REF!</definedName>
    <definedName name="Un.">#REF!</definedName>
    <definedName name="UN_APU">IF(LEN(#REF!)=2,"",IF(#REF!="","",IF(ISERROR(SEARCH("-",#REF!,3)),VLOOKUP(#REF!,#REF!,3,0),VLOOKUP(#REF!,#REF!,5,FALSE))))</definedName>
    <definedName name="UNIDAD">#REF!</definedName>
    <definedName name="unidades" localSheetId="1">#REF!</definedName>
    <definedName name="unidades">#REF!</definedName>
    <definedName name="unidades_24">#REF!</definedName>
    <definedName name="unidades_26">#REF!</definedName>
    <definedName name="unidades_27">#REF!</definedName>
    <definedName name="unidades_5">#REF!</definedName>
    <definedName name="unidades_6">#REF!</definedName>
    <definedName name="unidades_7">#REF!</definedName>
    <definedName name="unidades_reales">#REF!</definedName>
    <definedName name="UNION_Z">#REF!</definedName>
    <definedName name="UNIT">#REF!</definedName>
    <definedName name="UNITARIO">#REF!</definedName>
    <definedName name="Unitarios">#REF!</definedName>
    <definedName name="uno">#N/A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PVC">#REF!</definedName>
    <definedName name="Uq">#REF!</definedName>
    <definedName name="Ur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#N/A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il">#REF!</definedName>
    <definedName name="utilidad">#REF!</definedName>
    <definedName name="UTILIDADES">#REF!</definedName>
    <definedName name="UTL">#REF!</definedName>
    <definedName name="uu">#REF!</definedName>
    <definedName name="uut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A">#REF!</definedName>
    <definedName name="VACA">#REF!</definedName>
    <definedName name="VACON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idez">#REF!</definedName>
    <definedName name="VALMA3">#REF!</definedName>
    <definedName name="VALMA4">#REF!</definedName>
    <definedName name="VALNG">#REF!</definedName>
    <definedName name="Valor">#REF!</definedName>
    <definedName name="valor_total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epm1">#REF!,#REF!,#REF!</definedName>
    <definedName name="Valores_especificados">IF(Importe_del_préstamo*Tasa_de_interés*Años_préstamo*Inicio_prestamo&gt;0,1,0)</definedName>
    <definedName name="ValorTot">#REF!</definedName>
    <definedName name="valparaiso">#REF!</definedName>
    <definedName name="VAML">#REF!</definedName>
    <definedName name="vaquita">#REF!</definedName>
    <definedName name="Var">#REF!</definedName>
    <definedName name="Varilla_cooperwell_24">#REF!</definedName>
    <definedName name="VARIOS">#REF!</definedName>
    <definedName name="Varios2">#REF!</definedName>
    <definedName name="va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EVNAEL3">#REF!</definedName>
    <definedName name="VCEVNAEL4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EZ">#REF!</definedName>
    <definedName name="vent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_de_aluminio">#REF!</definedName>
    <definedName name="VENTANAS">#REF!</definedName>
    <definedName name="VENTANAS_ITEM">#REF!</definedName>
    <definedName name="VENTAS">#REF!</definedName>
    <definedName name="VENTI">#REF!</definedName>
    <definedName name="Version4OK" hidden="1">{"Datos de las Curvas",#N/A,TRUE,"TABLA-CALCULOS"}</definedName>
    <definedName name="VERTEDERO">#REF!</definedName>
    <definedName name="VF">#REF!</definedName>
    <definedName name="vfbgnhyt" hidden="1">{"via1",#N/A,TRUE,"general";"via2",#N/A,TRUE,"general";"via3",#N/A,TRUE,"general"}</definedName>
    <definedName name="VFCON">#REF!</definedName>
    <definedName name="VFFOR">#REF!</definedName>
    <definedName name="VFML">#REF!</definedName>
    <definedName name="vfn">#REF!</definedName>
    <definedName name="VFTIPO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hidden="1">{"via1",#N/A,TRUE,"general";"via2",#N/A,TRUE,"general";"via3",#N/A,TRUE,"general"}</definedName>
    <definedName name="VIAJE">#REF!</definedName>
    <definedName name="VIAJE_">#REF!</definedName>
    <definedName name="VIAJE1">#REF!</definedName>
    <definedName name="VIAJES">#REF!</definedName>
    <definedName name="VIAS">#REF!</definedName>
    <definedName name="VIBGA">#REF!</definedName>
    <definedName name="VIBGA_">#REF!</definedName>
    <definedName name="vibr">#REF!</definedName>
    <definedName name="VIBRA">#REF!</definedName>
    <definedName name="VIBRADOR">#REF!</definedName>
    <definedName name="VIBRCOM">#REF!</definedName>
    <definedName name="VIBRE">#REF!</definedName>
    <definedName name="VIBRO">#REF!</definedName>
    <definedName name="Vibrocompactor">#REF!</definedName>
    <definedName name="vidri">#REF!</definedName>
    <definedName name="villa">#REF!</definedName>
    <definedName name="viscosidad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200PE_S1">#REF!</definedName>
    <definedName name="Volco">#REF!</definedName>
    <definedName name="volm3km">#REF!</definedName>
    <definedName name="VOLQUET">#REF!</definedName>
    <definedName name="VOLQUETA">#REF!</definedName>
    <definedName name="volquetamk">#REF!</definedName>
    <definedName name="VOLQUETAS">#REF!</definedName>
    <definedName name="VPVC2">#REF!</definedName>
    <definedName name="VR_TOT_APU">IF(#REF!="","",ROUND(IF(#REF!=#REF!,SUMIF(#REF!,#REF!,#REF!),#REF!*#REF!*(1+#REF!)),2))</definedName>
    <definedName name="VR_UN_APU">IF(#REF!="","",IF(LEN(#REF!)=9,SUMIF(#REF!,#REF!,#REF!)/2,IF(#REF!="","",IF(ISERROR(SEARCH("-",#REF!,3)),VLOOKUP(#REF!,#REF!,6,FALSE),""))))</definedName>
    <definedName name="VR_UN_PPTO">IFERROR(IF(LG&lt;9,"",IF(#REF!="16",H_AA,IF(#REF!="XX",H_EL,IF(#REF!="14",H_HI,SUMIF(#REF!,#REF!,#REF!)/2)))),0)</definedName>
    <definedName name="vrfilo">#REF!</definedName>
    <definedName name="vsdfj" hidden="1">{"via1",#N/A,TRUE,"general";"via2",#N/A,TRUE,"general";"via3",#N/A,TRUE,"general"}</definedName>
    <definedName name="VSP">#REF!</definedName>
    <definedName name="vt" hidden="1">{"via1",#N/A,TRUE,"general";"via2",#N/A,TRUE,"general";"via3",#N/A,TRUE,"general"}</definedName>
    <definedName name="VTOTAL">#REF!</definedName>
    <definedName name="vuyhj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rtgrwtg">#REF!</definedName>
    <definedName name="WDFSDF">#REF!</definedName>
    <definedName name="we">#REF!</definedName>
    <definedName name="WEERTEG">#REF!</definedName>
    <definedName name="WEFWE">#REF!</definedName>
    <definedName name="WER" localSheetId="1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#REF!</definedName>
    <definedName name="WILSON">#REF!</definedName>
    <definedName name="wj">#REF!</definedName>
    <definedName name="wl">#REF!</definedName>
    <definedName name="wlkfaopodhwpuh">#REF!</definedName>
    <definedName name="WQEEWQ" hidden="1">{"TAB1",#N/A,TRUE,"GENERAL";"TAB2",#N/A,TRUE,"GENERAL";"TAB3",#N/A,TRUE,"GENERAL";"TAB4",#N/A,TRUE,"GENERAL";"TAB5",#N/A,TRUE,"GENERAL"}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hidden="1">{#N/A,#N/A,FALSE,"Aging Summary";#N/A,#N/A,FALSE,"Ratio Analysis";#N/A,#N/A,FALSE,"Test 120 Day Accts";#N/A,#N/A,FALSE,"Tickmarks"}</definedName>
    <definedName name="wrn.ar." hidden="1">{#N/A,#N/A,TRUE,"CODIGO DEPENDENCIA"}</definedName>
    <definedName name="wrn.ESTADO._.REHABILITACION.">#REF!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#REF!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items." hidden="1">{#N/A,#N/A,FALSE,"Items"}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">#REF!</definedName>
    <definedName name="wrn.via." hidden="1">{"via1",#N/A,TRUE,"general";"via2",#N/A,TRUE,"general";"via3",#N/A,TRUE,"general"}</definedName>
    <definedName name="wrn1.items" hidden="1">{#N/A,#N/A,FALSE,"Items"}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hidden="1">{"via1",#N/A,TRUE,"general";"via2",#N/A,TRUE,"general";"via3",#N/A,TRUE,"general"}</definedName>
    <definedName name="www">#REF!</definedName>
    <definedName name="wwww" localSheetId="1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.X.X.X.X.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NXNXNXNXNX">#REF!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>#REF!</definedName>
    <definedName name="xxxxtt" hidden="1">{"TAB1",#N/A,TRUE,"GENERAL";"TAB2",#N/A,TRUE,"GENERAL";"TAB3",#N/A,TRUE,"GENERAL";"TAB4",#N/A,TRUE,"GENERAL";"TAB5",#N/A,TRUE,"GENERAL"}</definedName>
    <definedName name="xxxxx">#REF!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">#REF!</definedName>
    <definedName name="XXXXXXXXXX">#REF!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xxxxxxxxxxxx">#REF!</definedName>
    <definedName name="XZXZV" hidden="1">{"via1",#N/A,TRUE,"general";"via2",#N/A,TRUE,"general";"via3",#N/A,TRUE,"general"}</definedName>
    <definedName name="y" hidden="1">{"via1",#N/A,TRUE,"general";"via2",#N/A,TRUE,"general";"via3",#N/A,TRUE,"general"}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hidden="1">{"via1",#N/A,TRUE,"general";"via2",#N/A,TRUE,"general";"via3",#N/A,TRUE,"general"}</definedName>
    <definedName name="YA">#REF!</definedName>
    <definedName name="YEN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ya">#REF!</definedName>
    <definedName name="yoyo">#REF!</definedName>
    <definedName name="YQYQY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gu">#REF!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vy">#REF!</definedName>
    <definedName name="yy">#REF!</definedName>
    <definedName name="YYBYYBBYY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yy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3E9C0F7A_5A87_45B6_8442_86E8838B968C_.wvu.PrintArea" localSheetId="1" hidden="1">UNITARIOS!$A$1:$I$5</definedName>
    <definedName name="Z_3E9C0F7A_5A87_45B6_8442_86E8838B968C_.wvu.PrintTitles" localSheetId="1" hidden="1">UNITARIOS!$1:$5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8456555C_94FD_4323_A692_CA8C7D44AA37_.wvu.PrintArea" localSheetId="1" hidden="1">UNITARIOS!$A$1:$I$5</definedName>
    <definedName name="Z_8456555C_94FD_4323_A692_CA8C7D44AA37_.wvu.PrintTitles" localSheetId="1" hidden="1">UNITARIOS!$1:$5</definedName>
    <definedName name="Z_91E95AE5_DCC2_11D0_8DF1_00805F2A002D_.wvu.Cols" hidden="1">#REF!,#REF!</definedName>
    <definedName name="Z_91E95AE6_DCC2_11D0_8DF1_00805F2A002D_.wvu.Cols" hidden="1">#REF!,#REF!</definedName>
    <definedName name="Z_91E95AE6_DCC2_11D0_8DF1_00805F2A002D_.wvu.Rows" hidden="1">#REF!,#REF!</definedName>
    <definedName name="Z_91E95AE7_DCC2_11D0_8DF1_00805F2A002D_.wvu.Cols" hidden="1">#REF!,#REF!,#REF!,#REF!,#REF!,#REF!,#REF!,#REF!</definedName>
    <definedName name="Z_91E95AE8_DCC2_11D0_8DF1_00805F2A002D_.wvu.Cols" hidden="1">#REF!,#REF!,#REF!,#REF!,#REF!</definedName>
    <definedName name="Z_91E95AE9_DCC2_11D0_8DF1_00805F2A002D_.wvu.Cols" hidden="1">#REF!,#REF!,#REF!,#REF!,#REF!,#REF!</definedName>
    <definedName name="Z_91E95AEB_DCC2_11D0_8DF1_00805F2A002D_.wvu.Cols" hidden="1">#REF!,#REF!</definedName>
    <definedName name="Z_91E95AEC_DCC2_11D0_8DF1_00805F2A002D_.wvu.Cols" hidden="1">#REF!,#REF!,#REF!,#REF!,#REF!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CF68EC84_601E_4F82_9F7E_866B794C26B9_.wvu.PrintArea" localSheetId="1" hidden="1">UNITARIOS!$A$1:$I$5</definedName>
    <definedName name="Z_CF68EC84_601E_4F82_9F7E_866B794C26B9_.wvu.PrintTitles" localSheetId="1" hidden="1">UNITARIOS!$1:$5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_PPTO">IF(#REF!="Vr Unitario",VR_UN_PPTO,IF(#REF!="Cantidad Total",CANT_TOT_PPTO,IF(#REF!="Subtotal",COL_M_PPTO,IF(#REF!="Vr Capitulo",COL_L,ZONA_PPTO))))</definedName>
    <definedName name="Zap1">#REF!</definedName>
    <definedName name="Zap2">#REF!</definedName>
    <definedName name="Zap3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_PPTO">IF(ISEVEN(COLUMN()),CANT_Z_PPTO,SUB_TOT)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zzwwzz" hidden="1">{"via1",#N/A,TRUE,"general";"via2",#N/A,TRUE,"general";"via3",#N/A,TRUE,"general"}</definedName>
    <definedName name="ZZZZZZZZZZZ">#REF!</definedName>
  </definedNames>
  <calcPr calcId="191028" iterate="1" iterateCount="5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9" i="1"/>
  <c r="E9" i="1"/>
  <c r="E43" i="90" l="1"/>
  <c r="G43" i="90" s="1"/>
  <c r="H48" i="90" s="1"/>
  <c r="D65" i="93"/>
  <c r="D64" i="93"/>
  <c r="D62" i="93"/>
  <c r="D61" i="93"/>
  <c r="D60" i="93"/>
  <c r="D58" i="93"/>
  <c r="D57" i="93"/>
  <c r="D56" i="93"/>
  <c r="D54" i="93"/>
  <c r="D53" i="93"/>
  <c r="D52" i="93"/>
  <c r="D50" i="93"/>
  <c r="D49" i="93"/>
  <c r="D48" i="93"/>
  <c r="D46" i="93"/>
  <c r="D45" i="93"/>
  <c r="D44" i="93"/>
  <c r="D42" i="93"/>
  <c r="D41" i="93"/>
  <c r="D40" i="93"/>
  <c r="D38" i="93"/>
  <c r="D37" i="93"/>
  <c r="D36" i="93"/>
  <c r="D34" i="93"/>
  <c r="D33" i="93"/>
  <c r="D32" i="93"/>
  <c r="D30" i="93"/>
  <c r="D29" i="93"/>
  <c r="D28" i="93"/>
  <c r="D26" i="93"/>
  <c r="D25" i="93"/>
  <c r="D24" i="93"/>
  <c r="D22" i="93"/>
  <c r="D21" i="93"/>
  <c r="D20" i="93"/>
  <c r="D18" i="93"/>
  <c r="D17" i="93"/>
  <c r="D16" i="93"/>
  <c r="D14" i="93"/>
  <c r="D13" i="93"/>
  <c r="D12" i="93"/>
  <c r="D10" i="93"/>
  <c r="D9" i="93"/>
  <c r="D8" i="93"/>
  <c r="D6" i="93"/>
  <c r="D67" i="93" s="1"/>
  <c r="H59" i="91"/>
  <c r="C44" i="91"/>
  <c r="E44" i="91" s="1"/>
  <c r="G44" i="91" s="1"/>
  <c r="F36" i="91"/>
  <c r="G36" i="91" s="1"/>
  <c r="H39" i="91" s="1"/>
  <c r="G26" i="91"/>
  <c r="H32" i="91" s="1"/>
  <c r="G18" i="91"/>
  <c r="G17" i="91"/>
  <c r="H59" i="90"/>
  <c r="E44" i="90"/>
  <c r="G44" i="90" s="1"/>
  <c r="H39" i="90"/>
  <c r="H32" i="90"/>
  <c r="G17" i="90"/>
  <c r="G16" i="90" l="1"/>
  <c r="H20" i="90" s="1"/>
  <c r="H50" i="90" s="1"/>
  <c r="H61" i="90" s="1"/>
  <c r="D66" i="93"/>
  <c r="D11" i="93"/>
  <c r="D15" i="93"/>
  <c r="D19" i="93"/>
  <c r="D23" i="93"/>
  <c r="D27" i="93"/>
  <c r="D31" i="93"/>
  <c r="D35" i="93"/>
  <c r="D39" i="93"/>
  <c r="D43" i="93"/>
  <c r="D47" i="93"/>
  <c r="D51" i="93"/>
  <c r="D55" i="93"/>
  <c r="D59" i="93"/>
  <c r="D63" i="93"/>
  <c r="C43" i="91" l="1"/>
  <c r="E43" i="91" s="1"/>
  <c r="G43" i="91" s="1"/>
  <c r="H48" i="91" s="1"/>
  <c r="G16" i="91" l="1"/>
  <c r="H20" i="91" s="1"/>
  <c r="H50" i="91" s="1"/>
  <c r="H61" i="91" s="1"/>
  <c r="E10" i="1" s="1"/>
  <c r="J30" i="81" l="1"/>
  <c r="J29" i="81"/>
  <c r="J28" i="81"/>
  <c r="J27" i="81"/>
  <c r="J26" i="81"/>
  <c r="J25" i="81"/>
  <c r="J24" i="81"/>
  <c r="J23" i="81"/>
  <c r="J22" i="81"/>
  <c r="J21" i="81"/>
  <c r="J20" i="81"/>
  <c r="J19" i="81"/>
  <c r="J18" i="81"/>
  <c r="J17" i="81"/>
  <c r="J16" i="81"/>
  <c r="J15" i="81"/>
  <c r="J14" i="81"/>
  <c r="J13" i="81"/>
  <c r="J12" i="81"/>
  <c r="J10" i="81"/>
  <c r="F10" i="1" s="1"/>
  <c r="D6" i="81" a="1"/>
  <c r="D6" i="81" s="1"/>
  <c r="O1" i="81"/>
  <c r="B1" i="81"/>
  <c r="J30" i="80"/>
  <c r="J29" i="80"/>
  <c r="J28" i="80"/>
  <c r="J27" i="80"/>
  <c r="J26" i="80"/>
  <c r="J25" i="80"/>
  <c r="J24" i="80"/>
  <c r="J23" i="80"/>
  <c r="J22" i="80"/>
  <c r="J21" i="80"/>
  <c r="J20" i="80"/>
  <c r="J19" i="80"/>
  <c r="J18" i="80"/>
  <c r="J17" i="80"/>
  <c r="J16" i="80"/>
  <c r="J15" i="80"/>
  <c r="J14" i="80"/>
  <c r="J12" i="80"/>
  <c r="J11" i="80"/>
  <c r="J10" i="80"/>
  <c r="F9" i="1" s="1"/>
  <c r="D6" i="80" a="1"/>
  <c r="D6" i="80" s="1"/>
  <c r="O1" i="80"/>
  <c r="B1" i="80"/>
  <c r="J36" i="81" l="1"/>
  <c r="N6" i="81"/>
  <c r="G6" i="81"/>
  <c r="J36" i="80"/>
  <c r="G6" i="80"/>
  <c r="N6" i="80"/>
  <c r="G523" i="78"/>
  <c r="G524" i="78"/>
  <c r="G525" i="78"/>
  <c r="G522" i="78"/>
  <c r="G558" i="78"/>
  <c r="G557" i="78"/>
  <c r="H559" i="78" s="1"/>
  <c r="G552" i="78"/>
  <c r="G551" i="78"/>
  <c r="G550" i="78"/>
  <c r="G549" i="78"/>
  <c r="G548" i="78"/>
  <c r="G542" i="78"/>
  <c r="G541" i="78"/>
  <c r="G540" i="78"/>
  <c r="G538" i="78"/>
  <c r="G533" i="78"/>
  <c r="G532" i="78"/>
  <c r="G531" i="78"/>
  <c r="G530" i="78"/>
  <c r="G529" i="78"/>
  <c r="G500" i="78"/>
  <c r="G499" i="78"/>
  <c r="G494" i="78"/>
  <c r="G493" i="78"/>
  <c r="G492" i="78"/>
  <c r="G491" i="78"/>
  <c r="G490" i="78"/>
  <c r="G484" i="78"/>
  <c r="G483" i="78"/>
  <c r="G482" i="78"/>
  <c r="G480" i="78"/>
  <c r="G475" i="78"/>
  <c r="G474" i="78"/>
  <c r="G473" i="78"/>
  <c r="G472" i="78"/>
  <c r="G471" i="78"/>
  <c r="G442" i="78"/>
  <c r="G441" i="78"/>
  <c r="G436" i="78"/>
  <c r="G435" i="78"/>
  <c r="G434" i="78"/>
  <c r="G433" i="78"/>
  <c r="G432" i="78"/>
  <c r="G426" i="78"/>
  <c r="G425" i="78"/>
  <c r="G424" i="78"/>
  <c r="G423" i="78"/>
  <c r="G422" i="78"/>
  <c r="G417" i="78"/>
  <c r="G416" i="78"/>
  <c r="G415" i="78"/>
  <c r="G414" i="78"/>
  <c r="G413" i="78"/>
  <c r="G326" i="78"/>
  <c r="G325" i="78"/>
  <c r="G320" i="78"/>
  <c r="G319" i="78"/>
  <c r="G318" i="78"/>
  <c r="G317" i="78"/>
  <c r="G316" i="78"/>
  <c r="G310" i="78"/>
  <c r="G309" i="78"/>
  <c r="G308" i="78"/>
  <c r="G307" i="78"/>
  <c r="G306" i="78"/>
  <c r="G301" i="78"/>
  <c r="G300" i="78"/>
  <c r="G299" i="78"/>
  <c r="G298" i="78"/>
  <c r="G297" i="78"/>
  <c r="G179" i="78"/>
  <c r="G180" i="78"/>
  <c r="G181" i="78"/>
  <c r="G182" i="78"/>
  <c r="G183" i="78"/>
  <c r="G184" i="78"/>
  <c r="G178" i="78"/>
  <c r="G214" i="78"/>
  <c r="G213" i="78"/>
  <c r="G208" i="78"/>
  <c r="G207" i="78"/>
  <c r="G206" i="78"/>
  <c r="G205" i="78"/>
  <c r="G204" i="78"/>
  <c r="G198" i="78"/>
  <c r="G197" i="78"/>
  <c r="G196" i="78"/>
  <c r="G195" i="78"/>
  <c r="G194" i="78"/>
  <c r="G189" i="78"/>
  <c r="G188" i="78"/>
  <c r="G187" i="78"/>
  <c r="G186" i="78"/>
  <c r="G185" i="78"/>
  <c r="G384" i="78"/>
  <c r="G383" i="78"/>
  <c r="G378" i="78"/>
  <c r="G377" i="78"/>
  <c r="G376" i="78"/>
  <c r="G375" i="78"/>
  <c r="G374" i="78"/>
  <c r="G368" i="78"/>
  <c r="G367" i="78"/>
  <c r="G366" i="78"/>
  <c r="G365" i="78"/>
  <c r="G359" i="78"/>
  <c r="G358" i="78"/>
  <c r="G357" i="78"/>
  <c r="G356" i="78"/>
  <c r="G355" i="78"/>
  <c r="J46534" i="78"/>
  <c r="J44485" i="78"/>
  <c r="J44484" i="78"/>
  <c r="J44482" i="78"/>
  <c r="J42538" i="78"/>
  <c r="L38548" i="78"/>
  <c r="G2070" i="78"/>
  <c r="G2069" i="78"/>
  <c r="G2064" i="78"/>
  <c r="G2063" i="78"/>
  <c r="G2062" i="78"/>
  <c r="G2061" i="78"/>
  <c r="F2060" i="78"/>
  <c r="G2054" i="78"/>
  <c r="G2053" i="78"/>
  <c r="G2052" i="78"/>
  <c r="F2051" i="78"/>
  <c r="G2045" i="78"/>
  <c r="G2044" i="78"/>
  <c r="G2043" i="78"/>
  <c r="G2042" i="78"/>
  <c r="G2041" i="78"/>
  <c r="G2040" i="78"/>
  <c r="G2039" i="78"/>
  <c r="G2038" i="78"/>
  <c r="G2016" i="78"/>
  <c r="G2015" i="78"/>
  <c r="G2010" i="78"/>
  <c r="G2009" i="78"/>
  <c r="G2008" i="78"/>
  <c r="G2007" i="78"/>
  <c r="G2006" i="78"/>
  <c r="G2000" i="78"/>
  <c r="G1999" i="78"/>
  <c r="G1998" i="78"/>
  <c r="F1997" i="78"/>
  <c r="G1991" i="78"/>
  <c r="G1990" i="78"/>
  <c r="G1989" i="78"/>
  <c r="G1988" i="78"/>
  <c r="G1987" i="78"/>
  <c r="G1986" i="78"/>
  <c r="G1985" i="78"/>
  <c r="G1984" i="78"/>
  <c r="G1962" i="78"/>
  <c r="G1961" i="78"/>
  <c r="G1956" i="78"/>
  <c r="G1955" i="78"/>
  <c r="G1954" i="78"/>
  <c r="G1953" i="78"/>
  <c r="G1952" i="78"/>
  <c r="G1946" i="78"/>
  <c r="G1945" i="78"/>
  <c r="G1944" i="78"/>
  <c r="G1937" i="78"/>
  <c r="G1936" i="78"/>
  <c r="G1935" i="78"/>
  <c r="G1934" i="78"/>
  <c r="G1933" i="78"/>
  <c r="G1932" i="78"/>
  <c r="G1931" i="78"/>
  <c r="G1930" i="78"/>
  <c r="G1908" i="78"/>
  <c r="G1907" i="78"/>
  <c r="G1902" i="78"/>
  <c r="G1901" i="78"/>
  <c r="G1900" i="78"/>
  <c r="G1899" i="78"/>
  <c r="G1898" i="78"/>
  <c r="G1892" i="78"/>
  <c r="G1891" i="78"/>
  <c r="G1890" i="78"/>
  <c r="F1889" i="78"/>
  <c r="G1883" i="78"/>
  <c r="G1882" i="78"/>
  <c r="G1881" i="78"/>
  <c r="G1880" i="78"/>
  <c r="G1879" i="78"/>
  <c r="G1878" i="78"/>
  <c r="G1877" i="78"/>
  <c r="E1876" i="78"/>
  <c r="G1854" i="78"/>
  <c r="G1853" i="78"/>
  <c r="G1848" i="78"/>
  <c r="G1847" i="78"/>
  <c r="G1846" i="78"/>
  <c r="G1845" i="78"/>
  <c r="G1844" i="78"/>
  <c r="G1838" i="78"/>
  <c r="G1837" i="78"/>
  <c r="G1836" i="78"/>
  <c r="F1835" i="78"/>
  <c r="G1835" i="78" s="1"/>
  <c r="G1829" i="78"/>
  <c r="G1828" i="78"/>
  <c r="G1827" i="78"/>
  <c r="G1826" i="78"/>
  <c r="G1825" i="78"/>
  <c r="G1824" i="78"/>
  <c r="G1823" i="78"/>
  <c r="G1822" i="78"/>
  <c r="G1800" i="78"/>
  <c r="G1799" i="78"/>
  <c r="G1794" i="78"/>
  <c r="G1793" i="78"/>
  <c r="G1792" i="78"/>
  <c r="G1791" i="78"/>
  <c r="G1790" i="78"/>
  <c r="G1784" i="78"/>
  <c r="G1783" i="78"/>
  <c r="G1782" i="78"/>
  <c r="F1781" i="78"/>
  <c r="G1775" i="78"/>
  <c r="G1774" i="78"/>
  <c r="G1773" i="78"/>
  <c r="G1772" i="78"/>
  <c r="G1771" i="78"/>
  <c r="G1770" i="78"/>
  <c r="E1769" i="78"/>
  <c r="G1768" i="78"/>
  <c r="G1746" i="78"/>
  <c r="G1745" i="78"/>
  <c r="G1740" i="78"/>
  <c r="G1739" i="78"/>
  <c r="G1738" i="78"/>
  <c r="G1737" i="78"/>
  <c r="G1736" i="78"/>
  <c r="G1730" i="78"/>
  <c r="G1729" i="78"/>
  <c r="G1728" i="78"/>
  <c r="F1727" i="78"/>
  <c r="G1721" i="78"/>
  <c r="G1720" i="78"/>
  <c r="G1719" i="78"/>
  <c r="G1718" i="78"/>
  <c r="G1717" i="78"/>
  <c r="G1716" i="78"/>
  <c r="G1715" i="78"/>
  <c r="G1714" i="78"/>
  <c r="G1692" i="78"/>
  <c r="G1691" i="78"/>
  <c r="G1686" i="78"/>
  <c r="G1685" i="78"/>
  <c r="G1684" i="78"/>
  <c r="G1683" i="78"/>
  <c r="G1682" i="78"/>
  <c r="G1676" i="78"/>
  <c r="G1675" i="78"/>
  <c r="G1674" i="78"/>
  <c r="F1673" i="78"/>
  <c r="G1667" i="78"/>
  <c r="G1666" i="78"/>
  <c r="G1665" i="78"/>
  <c r="G1664" i="78"/>
  <c r="G1663" i="78"/>
  <c r="G1662" i="78"/>
  <c r="G1661" i="78"/>
  <c r="G1660" i="78"/>
  <c r="G1638" i="78"/>
  <c r="G1637" i="78"/>
  <c r="G1632" i="78"/>
  <c r="G1631" i="78"/>
  <c r="G1630" i="78"/>
  <c r="G1629" i="78"/>
  <c r="F1628" i="78"/>
  <c r="G1628" i="78" s="1"/>
  <c r="G1622" i="78"/>
  <c r="G1621" i="78"/>
  <c r="G1620" i="78"/>
  <c r="F1619" i="78"/>
  <c r="G1619" i="78" s="1"/>
  <c r="G1613" i="78"/>
  <c r="G1612" i="78"/>
  <c r="G1611" i="78"/>
  <c r="G1610" i="78"/>
  <c r="G1609" i="78"/>
  <c r="G1608" i="78"/>
  <c r="G1607" i="78"/>
  <c r="G1606" i="78"/>
  <c r="G1584" i="78"/>
  <c r="G1583" i="78"/>
  <c r="G1578" i="78"/>
  <c r="G1577" i="78"/>
  <c r="G1576" i="78"/>
  <c r="G1575" i="78"/>
  <c r="G1574" i="78"/>
  <c r="G1568" i="78"/>
  <c r="G1567" i="78"/>
  <c r="G1566" i="78"/>
  <c r="G1559" i="78"/>
  <c r="G1558" i="78"/>
  <c r="G1557" i="78"/>
  <c r="G1556" i="78"/>
  <c r="G1555" i="78"/>
  <c r="G1554" i="78"/>
  <c r="G1553" i="78"/>
  <c r="E1552" i="78"/>
  <c r="G1530" i="78"/>
  <c r="G1529" i="78"/>
  <c r="G1524" i="78"/>
  <c r="G1523" i="78"/>
  <c r="G1522" i="78"/>
  <c r="G1521" i="78"/>
  <c r="G1520" i="78"/>
  <c r="G1514" i="78"/>
  <c r="G1513" i="78"/>
  <c r="G1512" i="78"/>
  <c r="F1511" i="78"/>
  <c r="G1505" i="78"/>
  <c r="G1504" i="78"/>
  <c r="G1503" i="78"/>
  <c r="G1502" i="78"/>
  <c r="G1501" i="78"/>
  <c r="G1500" i="78"/>
  <c r="G1499" i="78"/>
  <c r="G1498" i="78"/>
  <c r="G1476" i="78"/>
  <c r="G1475" i="78"/>
  <c r="G1470" i="78"/>
  <c r="G1469" i="78"/>
  <c r="G1468" i="78"/>
  <c r="G1467" i="78"/>
  <c r="G1466" i="78"/>
  <c r="G1460" i="78"/>
  <c r="G1459" i="78"/>
  <c r="G1458" i="78"/>
  <c r="F1457" i="78"/>
  <c r="G1456" i="78"/>
  <c r="G1451" i="78"/>
  <c r="G1450" i="78"/>
  <c r="G1449" i="78"/>
  <c r="G1448" i="78"/>
  <c r="G1447" i="78"/>
  <c r="G1446" i="78"/>
  <c r="G1445" i="78"/>
  <c r="G1444" i="78"/>
  <c r="G1422" i="78"/>
  <c r="G1421" i="78"/>
  <c r="G1416" i="78"/>
  <c r="G1415" i="78"/>
  <c r="G1414" i="78"/>
  <c r="F1412" i="78"/>
  <c r="G1406" i="78"/>
  <c r="G1405" i="78"/>
  <c r="G1404" i="78"/>
  <c r="F1403" i="78"/>
  <c r="G1397" i="78"/>
  <c r="G1396" i="78"/>
  <c r="G1395" i="78"/>
  <c r="G1394" i="78"/>
  <c r="G1393" i="78"/>
  <c r="G1392" i="78"/>
  <c r="G1391" i="78"/>
  <c r="G1390" i="78"/>
  <c r="G1368" i="78"/>
  <c r="G1367" i="78"/>
  <c r="G1362" i="78"/>
  <c r="G1361" i="78"/>
  <c r="G1360" i="78"/>
  <c r="G1359" i="78"/>
  <c r="F1358" i="78"/>
  <c r="G1358" i="78" s="1"/>
  <c r="G1352" i="78"/>
  <c r="G1351" i="78"/>
  <c r="G1350" i="78"/>
  <c r="F1349" i="78"/>
  <c r="G1343" i="78"/>
  <c r="G1342" i="78"/>
  <c r="G1341" i="78"/>
  <c r="G1340" i="78"/>
  <c r="G1339" i="78"/>
  <c r="G1338" i="78"/>
  <c r="G1337" i="78"/>
  <c r="G1336" i="78"/>
  <c r="G1314" i="78"/>
  <c r="G1313" i="78"/>
  <c r="H1315" i="78" s="1"/>
  <c r="G1308" i="78"/>
  <c r="G1307" i="78"/>
  <c r="G1306" i="78"/>
  <c r="G1305" i="78"/>
  <c r="G1304" i="78"/>
  <c r="G1298" i="78"/>
  <c r="G1297" i="78"/>
  <c r="G1296" i="78"/>
  <c r="F1295" i="78"/>
  <c r="G1289" i="78"/>
  <c r="G1288" i="78"/>
  <c r="G1287" i="78"/>
  <c r="G1286" i="78"/>
  <c r="G1285" i="78"/>
  <c r="G1284" i="78"/>
  <c r="G1283" i="78"/>
  <c r="G1282" i="78"/>
  <c r="G1260" i="78"/>
  <c r="G1259" i="78"/>
  <c r="G1254" i="78"/>
  <c r="G1253" i="78"/>
  <c r="G1252" i="78"/>
  <c r="G1251" i="78"/>
  <c r="F1250" i="78"/>
  <c r="G1244" i="78"/>
  <c r="G1243" i="78"/>
  <c r="G1242" i="78"/>
  <c r="F1241" i="78"/>
  <c r="G1235" i="78"/>
  <c r="G1234" i="78"/>
  <c r="G1233" i="78"/>
  <c r="G1232" i="78"/>
  <c r="G1231" i="78"/>
  <c r="G1230" i="78"/>
  <c r="G1229" i="78"/>
  <c r="G1228" i="78"/>
  <c r="G1206" i="78"/>
  <c r="G1205" i="78"/>
  <c r="G1200" i="78"/>
  <c r="G1199" i="78"/>
  <c r="G1198" i="78"/>
  <c r="G1197" i="78"/>
  <c r="G1196" i="78"/>
  <c r="G1190" i="78"/>
  <c r="G1189" i="78"/>
  <c r="G1188" i="78"/>
  <c r="F1187" i="78"/>
  <c r="G1186" i="78"/>
  <c r="G1181" i="78"/>
  <c r="G1180" i="78"/>
  <c r="G1179" i="78"/>
  <c r="G1178" i="78"/>
  <c r="G1177" i="78"/>
  <c r="G1176" i="78"/>
  <c r="H1175" i="78"/>
  <c r="G1175" i="78"/>
  <c r="G1174" i="78"/>
  <c r="G1152" i="78"/>
  <c r="G1151" i="78"/>
  <c r="G1146" i="78"/>
  <c r="G1145" i="78"/>
  <c r="G1144" i="78"/>
  <c r="F1142" i="78"/>
  <c r="F1143" i="78" s="1"/>
  <c r="G1136" i="78"/>
  <c r="G1135" i="78"/>
  <c r="G1134" i="78"/>
  <c r="F1133" i="78"/>
  <c r="G1127" i="78"/>
  <c r="G1126" i="78"/>
  <c r="G1125" i="78"/>
  <c r="G1124" i="78"/>
  <c r="G1123" i="78"/>
  <c r="G1122" i="78"/>
  <c r="G1121" i="78"/>
  <c r="G1120" i="78"/>
  <c r="G1098" i="78"/>
  <c r="G1097" i="78"/>
  <c r="G1092" i="78"/>
  <c r="G1091" i="78"/>
  <c r="G1090" i="78"/>
  <c r="G1089" i="78"/>
  <c r="F1088" i="78"/>
  <c r="G1088" i="78" s="1"/>
  <c r="G1082" i="78"/>
  <c r="G1081" i="78"/>
  <c r="G1080" i="78"/>
  <c r="F1079" i="78"/>
  <c r="G1079" i="78" s="1"/>
  <c r="G1078" i="78"/>
  <c r="G1073" i="78"/>
  <c r="G1072" i="78"/>
  <c r="G1071" i="78"/>
  <c r="G1070" i="78"/>
  <c r="G1069" i="78"/>
  <c r="G1068" i="78"/>
  <c r="G1067" i="78"/>
  <c r="G1066" i="78"/>
  <c r="G1044" i="78"/>
  <c r="G1043" i="78"/>
  <c r="G1038" i="78"/>
  <c r="G1037" i="78"/>
  <c r="G1036" i="78"/>
  <c r="G1035" i="78"/>
  <c r="G1028" i="78"/>
  <c r="G1027" i="78"/>
  <c r="G1026" i="78"/>
  <c r="F1025" i="78"/>
  <c r="G1025" i="78" s="1"/>
  <c r="G1024" i="78"/>
  <c r="G1019" i="78"/>
  <c r="G1018" i="78"/>
  <c r="G1017" i="78"/>
  <c r="G1016" i="78"/>
  <c r="G1015" i="78"/>
  <c r="G1014" i="78"/>
  <c r="G1013" i="78"/>
  <c r="G1012" i="78"/>
  <c r="G990" i="78"/>
  <c r="G989" i="78"/>
  <c r="H991" i="78" s="1"/>
  <c r="G984" i="78"/>
  <c r="G983" i="78"/>
  <c r="G982" i="78"/>
  <c r="F980" i="78"/>
  <c r="F981" i="78" s="1"/>
  <c r="G974" i="78"/>
  <c r="G973" i="78"/>
  <c r="G972" i="78"/>
  <c r="F971" i="78"/>
  <c r="G965" i="78"/>
  <c r="G964" i="78"/>
  <c r="G963" i="78"/>
  <c r="G962" i="78"/>
  <c r="G961" i="78"/>
  <c r="G960" i="78"/>
  <c r="G959" i="78"/>
  <c r="G958" i="78"/>
  <c r="G936" i="78"/>
  <c r="G935" i="78"/>
  <c r="G930" i="78"/>
  <c r="G929" i="78"/>
  <c r="G928" i="78"/>
  <c r="G927" i="78"/>
  <c r="F926" i="78"/>
  <c r="G926" i="78" s="1"/>
  <c r="G920" i="78"/>
  <c r="G919" i="78"/>
  <c r="G918" i="78"/>
  <c r="F916" i="78"/>
  <c r="G911" i="78"/>
  <c r="G910" i="78"/>
  <c r="G909" i="78"/>
  <c r="G908" i="78"/>
  <c r="G907" i="78"/>
  <c r="G906" i="78"/>
  <c r="G905" i="78"/>
  <c r="G904" i="78"/>
  <c r="G882" i="78"/>
  <c r="G881" i="78"/>
  <c r="G876" i="78"/>
  <c r="G875" i="78"/>
  <c r="F874" i="78"/>
  <c r="F873" i="78"/>
  <c r="F872" i="78"/>
  <c r="G866" i="78"/>
  <c r="G865" i="78"/>
  <c r="G864" i="78"/>
  <c r="G863" i="78"/>
  <c r="G857" i="78"/>
  <c r="G856" i="78"/>
  <c r="G855" i="78"/>
  <c r="G854" i="78"/>
  <c r="G853" i="78"/>
  <c r="G852" i="78"/>
  <c r="G851" i="78"/>
  <c r="G850" i="78"/>
  <c r="G828" i="78"/>
  <c r="G827" i="78"/>
  <c r="G822" i="78"/>
  <c r="G821" i="78"/>
  <c r="G820" i="78"/>
  <c r="G819" i="78"/>
  <c r="G818" i="78"/>
  <c r="G812" i="78"/>
  <c r="G811" i="78"/>
  <c r="G810" i="78"/>
  <c r="F809" i="78"/>
  <c r="G803" i="78"/>
  <c r="G802" i="78"/>
  <c r="G801" i="78"/>
  <c r="G800" i="78"/>
  <c r="G799" i="78"/>
  <c r="G798" i="78"/>
  <c r="G797" i="78"/>
  <c r="G796" i="78"/>
  <c r="G774" i="78"/>
  <c r="G773" i="78"/>
  <c r="G768" i="78"/>
  <c r="G767" i="78"/>
  <c r="G766" i="78"/>
  <c r="G765" i="78"/>
  <c r="G764" i="78"/>
  <c r="G758" i="78"/>
  <c r="G757" i="78"/>
  <c r="G756" i="78"/>
  <c r="G755" i="78"/>
  <c r="G749" i="78"/>
  <c r="G748" i="78"/>
  <c r="G747" i="78"/>
  <c r="G746" i="78"/>
  <c r="G745" i="78"/>
  <c r="G744" i="78"/>
  <c r="G743" i="78"/>
  <c r="G742" i="78"/>
  <c r="G720" i="78"/>
  <c r="G719" i="78"/>
  <c r="G714" i="78"/>
  <c r="G713" i="78"/>
  <c r="G712" i="78"/>
  <c r="G711" i="78"/>
  <c r="G710" i="78"/>
  <c r="G704" i="78"/>
  <c r="G703" i="78"/>
  <c r="G702" i="78"/>
  <c r="F701" i="78"/>
  <c r="G701" i="78" s="1"/>
  <c r="G695" i="78"/>
  <c r="G694" i="78"/>
  <c r="G693" i="78"/>
  <c r="G692" i="78"/>
  <c r="G691" i="78"/>
  <c r="G690" i="78"/>
  <c r="G689" i="78"/>
  <c r="G688" i="78"/>
  <c r="G666" i="78"/>
  <c r="G665" i="78"/>
  <c r="H667" i="78" s="1"/>
  <c r="G660" i="78"/>
  <c r="G659" i="78"/>
  <c r="G658" i="78"/>
  <c r="G657" i="78"/>
  <c r="G656" i="78"/>
  <c r="G650" i="78"/>
  <c r="G649" i="78"/>
  <c r="G648" i="78"/>
  <c r="F647" i="78"/>
  <c r="G641" i="78"/>
  <c r="G640" i="78"/>
  <c r="G639" i="78"/>
  <c r="G638" i="78"/>
  <c r="G637" i="78"/>
  <c r="G636" i="78"/>
  <c r="G635" i="78"/>
  <c r="G634" i="78"/>
  <c r="G612" i="78"/>
  <c r="G611" i="78"/>
  <c r="G606" i="78"/>
  <c r="G605" i="78"/>
  <c r="G604" i="78"/>
  <c r="G603" i="78"/>
  <c r="G602" i="78"/>
  <c r="G596" i="78"/>
  <c r="G595" i="78"/>
  <c r="G594" i="78"/>
  <c r="G593" i="78"/>
  <c r="G587" i="78"/>
  <c r="G586" i="78"/>
  <c r="G585" i="78"/>
  <c r="G584" i="78"/>
  <c r="G583" i="78"/>
  <c r="G582" i="78"/>
  <c r="G581" i="78"/>
  <c r="G580" i="78"/>
  <c r="G268" i="78"/>
  <c r="G267" i="78"/>
  <c r="G262" i="78"/>
  <c r="G261" i="78"/>
  <c r="G260" i="78"/>
  <c r="G259" i="78"/>
  <c r="G258" i="78"/>
  <c r="G252" i="78"/>
  <c r="G251" i="78"/>
  <c r="G250" i="78"/>
  <c r="F249" i="78"/>
  <c r="G243" i="78"/>
  <c r="G242" i="78"/>
  <c r="G241" i="78"/>
  <c r="G240" i="78"/>
  <c r="G239" i="78"/>
  <c r="G238" i="78"/>
  <c r="G237" i="78"/>
  <c r="G236" i="78"/>
  <c r="G156" i="78"/>
  <c r="G155" i="78"/>
  <c r="G150" i="78"/>
  <c r="G149" i="78"/>
  <c r="G148" i="78"/>
  <c r="G147" i="78"/>
  <c r="G146" i="78"/>
  <c r="G140" i="78"/>
  <c r="G139" i="78"/>
  <c r="G138" i="78"/>
  <c r="G131" i="78"/>
  <c r="G130" i="78"/>
  <c r="G129" i="78"/>
  <c r="G128" i="78"/>
  <c r="G127" i="78"/>
  <c r="G126" i="78"/>
  <c r="G125" i="78"/>
  <c r="G124" i="78"/>
  <c r="G123" i="78"/>
  <c r="G122" i="78"/>
  <c r="G121" i="78"/>
  <c r="G120" i="78"/>
  <c r="G98" i="78"/>
  <c r="G97" i="78"/>
  <c r="G92" i="78"/>
  <c r="G91" i="78"/>
  <c r="G90" i="78"/>
  <c r="G89" i="78"/>
  <c r="G88" i="78"/>
  <c r="G82" i="78"/>
  <c r="G81" i="78"/>
  <c r="G80" i="78"/>
  <c r="F79" i="78"/>
  <c r="G79" i="78"/>
  <c r="G73" i="78"/>
  <c r="G72" i="78"/>
  <c r="G71" i="78"/>
  <c r="G70" i="78"/>
  <c r="G69" i="78"/>
  <c r="G68" i="78"/>
  <c r="G67" i="78"/>
  <c r="G66" i="78"/>
  <c r="G44" i="78"/>
  <c r="G43" i="78"/>
  <c r="G38" i="78"/>
  <c r="G37" i="78"/>
  <c r="G36" i="78"/>
  <c r="G35" i="78"/>
  <c r="G28" i="78"/>
  <c r="G27" i="78"/>
  <c r="F25" i="78"/>
  <c r="G19" i="78"/>
  <c r="G18" i="78"/>
  <c r="G17" i="78"/>
  <c r="G16" i="78"/>
  <c r="G15" i="78"/>
  <c r="G14" i="78"/>
  <c r="G13" i="78"/>
  <c r="G12" i="78"/>
  <c r="F11" i="1" l="1"/>
  <c r="F12" i="1" s="1"/>
  <c r="F13" i="1" s="1"/>
  <c r="H543" i="78"/>
  <c r="G547" i="78" s="1"/>
  <c r="H553" i="78" s="1"/>
  <c r="H534" i="78"/>
  <c r="H302" i="78"/>
  <c r="H476" i="78"/>
  <c r="H418" i="78"/>
  <c r="H501" i="78"/>
  <c r="H485" i="78"/>
  <c r="G489" i="78" s="1"/>
  <c r="H495" i="78" s="1"/>
  <c r="H443" i="78"/>
  <c r="H1531" i="78"/>
  <c r="H427" i="78"/>
  <c r="G431" i="78" s="1"/>
  <c r="H437" i="78" s="1"/>
  <c r="H883" i="78"/>
  <c r="H1369" i="78"/>
  <c r="H327" i="78"/>
  <c r="H215" i="78"/>
  <c r="H721" i="78"/>
  <c r="H1801" i="78"/>
  <c r="H1477" i="78"/>
  <c r="H385" i="78"/>
  <c r="H311" i="78"/>
  <c r="G315" i="78" s="1"/>
  <c r="H321" i="78" s="1"/>
  <c r="H1639" i="78"/>
  <c r="H199" i="78"/>
  <c r="G203" i="78" s="1"/>
  <c r="H209" i="78" s="1"/>
  <c r="H190" i="78"/>
  <c r="H1693" i="78"/>
  <c r="H1423" i="78"/>
  <c r="H966" i="78"/>
  <c r="H99" i="78"/>
  <c r="H269" i="78"/>
  <c r="H360" i="78"/>
  <c r="H829" i="78"/>
  <c r="H157" i="78"/>
  <c r="G1943" i="78"/>
  <c r="G1673" i="78"/>
  <c r="G1834" i="78"/>
  <c r="H1839" i="78" s="1"/>
  <c r="H1849" i="78" s="1"/>
  <c r="G1876" i="78"/>
  <c r="H1884" i="78" s="1"/>
  <c r="G1402" i="78"/>
  <c r="G1511" i="78"/>
  <c r="G592" i="78"/>
  <c r="H597" i="78" s="1"/>
  <c r="H607" i="78" s="1"/>
  <c r="G754" i="78"/>
  <c r="H759" i="78" s="1"/>
  <c r="H769" i="78" s="1"/>
  <c r="H1909" i="78"/>
  <c r="G1133" i="78"/>
  <c r="H1099" i="78"/>
  <c r="G1250" i="78"/>
  <c r="G1294" i="78"/>
  <c r="G364" i="78"/>
  <c r="H369" i="78" s="1"/>
  <c r="G646" i="78"/>
  <c r="G809" i="78"/>
  <c r="H1261" i="78"/>
  <c r="H1963" i="78"/>
  <c r="G647" i="78"/>
  <c r="G1618" i="78"/>
  <c r="H1623" i="78" s="1"/>
  <c r="H1633" i="78" s="1"/>
  <c r="G874" i="78"/>
  <c r="G970" i="78"/>
  <c r="H1153" i="78"/>
  <c r="G1240" i="78"/>
  <c r="G1552" i="78"/>
  <c r="H1560" i="78" s="1"/>
  <c r="G1781" i="78"/>
  <c r="H2017" i="78"/>
  <c r="H937" i="78"/>
  <c r="H1747" i="78"/>
  <c r="G2060" i="78"/>
  <c r="G24" i="78"/>
  <c r="G873" i="78"/>
  <c r="G917" i="78"/>
  <c r="G1132" i="78"/>
  <c r="G1143" i="78"/>
  <c r="G1510" i="78"/>
  <c r="G1726" i="78"/>
  <c r="G1942" i="78"/>
  <c r="G249" i="78"/>
  <c r="H1344" i="78"/>
  <c r="G1403" i="78"/>
  <c r="G2051" i="78"/>
  <c r="H1668" i="78"/>
  <c r="G1564" i="78"/>
  <c r="G1672" i="78"/>
  <c r="G1780" i="78"/>
  <c r="G1888" i="78"/>
  <c r="G1241" i="78"/>
  <c r="G1349" i="78"/>
  <c r="G872" i="78"/>
  <c r="G1565" i="78"/>
  <c r="G2050" i="78"/>
  <c r="H132" i="78"/>
  <c r="H750" i="78"/>
  <c r="H858" i="78"/>
  <c r="H1020" i="78"/>
  <c r="G1457" i="78"/>
  <c r="H1461" i="78" s="1"/>
  <c r="H1471" i="78" s="1"/>
  <c r="G248" i="78"/>
  <c r="H613" i="78"/>
  <c r="G862" i="78"/>
  <c r="H867" i="78" s="1"/>
  <c r="G1187" i="78"/>
  <c r="H1191" i="78" s="1"/>
  <c r="G1727" i="78"/>
  <c r="G1889" i="78"/>
  <c r="H1452" i="78"/>
  <c r="G1996" i="78"/>
  <c r="H696" i="78"/>
  <c r="G981" i="78"/>
  <c r="H1074" i="78"/>
  <c r="H1128" i="78"/>
  <c r="H1207" i="78"/>
  <c r="H1398" i="78"/>
  <c r="H1585" i="78"/>
  <c r="H2071" i="78"/>
  <c r="H45" i="78"/>
  <c r="G78" i="78"/>
  <c r="H83" i="78" s="1"/>
  <c r="H93" i="78" s="1"/>
  <c r="G136" i="78"/>
  <c r="H588" i="78"/>
  <c r="G700" i="78"/>
  <c r="H705" i="78" s="1"/>
  <c r="H775" i="78"/>
  <c r="G808" i="78"/>
  <c r="H1029" i="78"/>
  <c r="H1083" i="78"/>
  <c r="H1093" i="78" s="1"/>
  <c r="H1182" i="78"/>
  <c r="H2046" i="78"/>
  <c r="G971" i="78"/>
  <c r="G1348" i="78"/>
  <c r="G137" i="78"/>
  <c r="H642" i="78"/>
  <c r="H1045" i="78"/>
  <c r="H1855" i="78"/>
  <c r="G1295" i="78"/>
  <c r="F26" i="78"/>
  <c r="G25" i="78"/>
  <c r="H1236" i="78"/>
  <c r="H74" i="78"/>
  <c r="H244" i="78"/>
  <c r="H804" i="78"/>
  <c r="H912" i="78"/>
  <c r="H1614" i="78"/>
  <c r="H1830" i="78"/>
  <c r="G1997" i="78"/>
  <c r="G916" i="78"/>
  <c r="H1722" i="78"/>
  <c r="H1992" i="78"/>
  <c r="H20" i="78"/>
  <c r="H1290" i="78"/>
  <c r="H1506" i="78"/>
  <c r="G1769" i="78"/>
  <c r="H1776" i="78" s="1"/>
  <c r="F1413" i="78"/>
  <c r="G1413" i="78" s="1"/>
  <c r="G1412" i="78"/>
  <c r="H1938" i="78"/>
  <c r="F1034" i="78"/>
  <c r="G1034" i="78" s="1"/>
  <c r="G980" i="78"/>
  <c r="G1142" i="78"/>
  <c r="H561" i="78" l="1"/>
  <c r="F565" i="78" s="1"/>
  <c r="F566" i="78"/>
  <c r="F567" i="78"/>
  <c r="F568" i="78" s="1"/>
  <c r="H503" i="78"/>
  <c r="F509" i="78" s="1"/>
  <c r="F510" i="78" s="1"/>
  <c r="H445" i="78"/>
  <c r="F451" i="78" s="1"/>
  <c r="F452" i="78" s="1"/>
  <c r="H975" i="78"/>
  <c r="G373" i="78"/>
  <c r="H379" i="78" s="1"/>
  <c r="H387" i="78" s="1"/>
  <c r="F391" i="78" s="1"/>
  <c r="H329" i="78"/>
  <c r="H1353" i="78"/>
  <c r="H1363" i="78" s="1"/>
  <c r="H921" i="78"/>
  <c r="H931" i="78" s="1"/>
  <c r="H1407" i="78"/>
  <c r="H1245" i="78"/>
  <c r="H1785" i="78"/>
  <c r="H1795" i="78" s="1"/>
  <c r="H777" i="78"/>
  <c r="F783" i="78" s="1"/>
  <c r="F784" i="78" s="1"/>
  <c r="H1677" i="78"/>
  <c r="H1687" i="78" s="1"/>
  <c r="F335" i="78"/>
  <c r="F336" i="78" s="1"/>
  <c r="F334" i="78"/>
  <c r="F333" i="78"/>
  <c r="H217" i="78"/>
  <c r="F223" i="78" s="1"/>
  <c r="F224" i="78" s="1"/>
  <c r="H1947" i="78"/>
  <c r="H1957" i="78" s="1"/>
  <c r="H1731" i="78"/>
  <c r="H1741" i="78" s="1"/>
  <c r="H1299" i="78"/>
  <c r="H1309" i="78" s="1"/>
  <c r="H253" i="78"/>
  <c r="H263" i="78" s="1"/>
  <c r="H1515" i="78"/>
  <c r="H1525" i="78" s="1"/>
  <c r="H1137" i="78"/>
  <c r="H651" i="78"/>
  <c r="H661" i="78" s="1"/>
  <c r="H2055" i="78"/>
  <c r="H2065" i="78" s="1"/>
  <c r="H141" i="78"/>
  <c r="H151" i="78" s="1"/>
  <c r="H1857" i="78"/>
  <c r="F1862" i="78" s="1"/>
  <c r="H1893" i="78"/>
  <c r="H1903" i="78" s="1"/>
  <c r="H877" i="78"/>
  <c r="H885" i="78" s="1"/>
  <c r="H1147" i="78"/>
  <c r="H1255" i="78"/>
  <c r="H1263" i="78" s="1"/>
  <c r="H813" i="78"/>
  <c r="H823" i="78" s="1"/>
  <c r="H1569" i="78"/>
  <c r="H1579" i="78" s="1"/>
  <c r="H101" i="78"/>
  <c r="F105" i="78" s="1"/>
  <c r="H1201" i="78"/>
  <c r="H1209" i="78" s="1"/>
  <c r="H715" i="78"/>
  <c r="H723" i="78" s="1"/>
  <c r="H615" i="78"/>
  <c r="H1101" i="78"/>
  <c r="H985" i="78"/>
  <c r="H993" i="78" s="1"/>
  <c r="F999" i="78" s="1"/>
  <c r="F1000" i="78" s="1"/>
  <c r="H1039" i="78"/>
  <c r="H1047" i="78" s="1"/>
  <c r="F1053" i="78" s="1"/>
  <c r="F1054" i="78" s="1"/>
  <c r="H1641" i="78"/>
  <c r="F1645" i="78" s="1"/>
  <c r="H2001" i="78"/>
  <c r="H2011" i="78" s="1"/>
  <c r="H1479" i="78"/>
  <c r="H1417" i="78"/>
  <c r="F34" i="78"/>
  <c r="G34" i="78" s="1"/>
  <c r="G26" i="78"/>
  <c r="H29" i="78" s="1"/>
  <c r="H939" i="78"/>
  <c r="H231" i="68"/>
  <c r="X53" i="68"/>
  <c r="N19" i="68"/>
  <c r="N18" i="68"/>
  <c r="H570" i="78" l="1"/>
  <c r="H572" i="78" s="1"/>
  <c r="H1371" i="78"/>
  <c r="F508" i="78"/>
  <c r="F507" i="78"/>
  <c r="F450" i="78"/>
  <c r="F449" i="78"/>
  <c r="H1803" i="78"/>
  <c r="F1808" i="78" s="1"/>
  <c r="H1695" i="78"/>
  <c r="F1700" i="78" s="1"/>
  <c r="F781" i="78"/>
  <c r="H669" i="78"/>
  <c r="F673" i="78" s="1"/>
  <c r="H1533" i="78"/>
  <c r="F1538" i="78" s="1"/>
  <c r="H271" i="78"/>
  <c r="F277" i="78" s="1"/>
  <c r="F278" i="78" s="1"/>
  <c r="H1317" i="78"/>
  <c r="F1323" i="78" s="1"/>
  <c r="F1324" i="78" s="1"/>
  <c r="H1425" i="78"/>
  <c r="F1430" i="78" s="1"/>
  <c r="F782" i="78"/>
  <c r="H786" i="78" s="1"/>
  <c r="H788" i="78" s="1"/>
  <c r="H338" i="78"/>
  <c r="H340" i="78" s="1"/>
  <c r="H159" i="78"/>
  <c r="F165" i="78" s="1"/>
  <c r="F166" i="78" s="1"/>
  <c r="H1749" i="78"/>
  <c r="F1755" i="78" s="1"/>
  <c r="F1756" i="78" s="1"/>
  <c r="H1965" i="78"/>
  <c r="F1970" i="78" s="1"/>
  <c r="H1155" i="78"/>
  <c r="F1161" i="78" s="1"/>
  <c r="F1162" i="78" s="1"/>
  <c r="F222" i="78"/>
  <c r="F221" i="78"/>
  <c r="F891" i="78"/>
  <c r="F892" i="78" s="1"/>
  <c r="F889" i="78"/>
  <c r="F890" i="78"/>
  <c r="F1647" i="78"/>
  <c r="F1648" i="78" s="1"/>
  <c r="H2073" i="78"/>
  <c r="F2078" i="78" s="1"/>
  <c r="F998" i="78"/>
  <c r="F393" i="78"/>
  <c r="F394" i="78" s="1"/>
  <c r="F1267" i="78"/>
  <c r="F1269" i="78"/>
  <c r="F1270" i="78" s="1"/>
  <c r="F1268" i="78"/>
  <c r="F392" i="78"/>
  <c r="F1537" i="78"/>
  <c r="F1539" i="78"/>
  <c r="F1540" i="78" s="1"/>
  <c r="F1646" i="78"/>
  <c r="F997" i="78"/>
  <c r="F1809" i="78"/>
  <c r="F1810" i="78" s="1"/>
  <c r="F1863" i="78"/>
  <c r="F1864" i="78" s="1"/>
  <c r="F1861" i="78"/>
  <c r="H831" i="78"/>
  <c r="H1911" i="78"/>
  <c r="H1587" i="78"/>
  <c r="F727" i="78"/>
  <c r="F729" i="78"/>
  <c r="F730" i="78" s="1"/>
  <c r="F107" i="78"/>
  <c r="F108" i="78" s="1"/>
  <c r="F106" i="78"/>
  <c r="H2019" i="78"/>
  <c r="F2025" i="78" s="1"/>
  <c r="F2026" i="78" s="1"/>
  <c r="F1213" i="78"/>
  <c r="F1215" i="78"/>
  <c r="F1216" i="78" s="1"/>
  <c r="F1214" i="78"/>
  <c r="F728" i="78"/>
  <c r="F1483" i="78"/>
  <c r="F1485" i="78"/>
  <c r="F1486" i="78" s="1"/>
  <c r="F1484" i="78"/>
  <c r="F1051" i="78"/>
  <c r="F1052" i="78"/>
  <c r="F1106" i="78"/>
  <c r="F1105" i="78"/>
  <c r="F1107" i="78"/>
  <c r="F1108" i="78" s="1"/>
  <c r="F621" i="78"/>
  <c r="F622" i="78" s="1"/>
  <c r="F620" i="78"/>
  <c r="F619" i="78"/>
  <c r="H39" i="78"/>
  <c r="H47" i="78" s="1"/>
  <c r="F675" i="78"/>
  <c r="F676" i="78" s="1"/>
  <c r="F944" i="78"/>
  <c r="F943" i="78"/>
  <c r="F945" i="78"/>
  <c r="F946" i="78" s="1"/>
  <c r="F1375" i="78"/>
  <c r="F1377" i="78"/>
  <c r="F1378" i="78" s="1"/>
  <c r="F1376" i="78"/>
  <c r="H102" i="67"/>
  <c r="N8" i="67"/>
  <c r="X7" i="67"/>
  <c r="N7" i="67"/>
  <c r="N6" i="67"/>
  <c r="N5" i="67"/>
  <c r="F1321" i="78" l="1"/>
  <c r="F1322" i="78"/>
  <c r="F1807" i="78"/>
  <c r="F163" i="78"/>
  <c r="F275" i="78"/>
  <c r="F276" i="78"/>
  <c r="F674" i="78"/>
  <c r="H454" i="78"/>
  <c r="H456" i="78" s="1"/>
  <c r="F1699" i="78"/>
  <c r="H1704" i="78" s="1"/>
  <c r="H1706" i="78" s="1"/>
  <c r="H512" i="78"/>
  <c r="H514" i="78" s="1"/>
  <c r="H1812" i="78"/>
  <c r="H1814" i="78" s="1"/>
  <c r="F1701" i="78"/>
  <c r="F1702" i="78" s="1"/>
  <c r="H396" i="78"/>
  <c r="H398" i="78" s="1"/>
  <c r="F1431" i="78"/>
  <c r="F1432" i="78" s="1"/>
  <c r="F1429" i="78"/>
  <c r="H1272" i="78"/>
  <c r="H1274" i="78" s="1"/>
  <c r="F1754" i="78"/>
  <c r="F1159" i="78"/>
  <c r="F1753" i="78"/>
  <c r="H1758" i="78" s="1"/>
  <c r="H1760" i="78" s="1"/>
  <c r="F164" i="78"/>
  <c r="H168" i="78" s="1"/>
  <c r="H170" i="78" s="1"/>
  <c r="H110" i="78"/>
  <c r="H112" i="78" s="1"/>
  <c r="H1542" i="78"/>
  <c r="H1544" i="78" s="1"/>
  <c r="H894" i="78"/>
  <c r="H896" i="78" s="1"/>
  <c r="F2077" i="78"/>
  <c r="F2079" i="78"/>
  <c r="F2080" i="78" s="1"/>
  <c r="F1971" i="78"/>
  <c r="F1972" i="78" s="1"/>
  <c r="F1969" i="78"/>
  <c r="H1974" i="78" s="1"/>
  <c r="H1976" i="78" s="1"/>
  <c r="H1002" i="78"/>
  <c r="H1004" i="78" s="1"/>
  <c r="F1160" i="78"/>
  <c r="H1650" i="78"/>
  <c r="H1652" i="78" s="1"/>
  <c r="H226" i="78"/>
  <c r="H228" i="78" s="1"/>
  <c r="F2024" i="78"/>
  <c r="H732" i="78"/>
  <c r="H734" i="78" s="1"/>
  <c r="H1866" i="78"/>
  <c r="H1868" i="78" s="1"/>
  <c r="F1591" i="78"/>
  <c r="F1593" i="78"/>
  <c r="F1594" i="78" s="1"/>
  <c r="F1592" i="78"/>
  <c r="F1917" i="78"/>
  <c r="F1918" i="78" s="1"/>
  <c r="F1915" i="78"/>
  <c r="F1916" i="78"/>
  <c r="F837" i="78"/>
  <c r="F838" i="78" s="1"/>
  <c r="F835" i="78"/>
  <c r="F836" i="78"/>
  <c r="N9" i="67"/>
  <c r="N10" i="67" s="1"/>
  <c r="H1326" i="78"/>
  <c r="H1328" i="78" s="1"/>
  <c r="F2023" i="78"/>
  <c r="H1056" i="78"/>
  <c r="H1058" i="78" s="1"/>
  <c r="H1218" i="78"/>
  <c r="H1220" i="78" s="1"/>
  <c r="H624" i="78"/>
  <c r="H626" i="78" s="1"/>
  <c r="H1110" i="78"/>
  <c r="H1112" i="78" s="1"/>
  <c r="H1380" i="78"/>
  <c r="H1382" i="78" s="1"/>
  <c r="H280" i="78"/>
  <c r="H282" i="78" s="1"/>
  <c r="H1488" i="78"/>
  <c r="H1490" i="78" s="1"/>
  <c r="F53" i="78"/>
  <c r="F54" i="78" s="1"/>
  <c r="F51" i="78"/>
  <c r="F52" i="78"/>
  <c r="H948" i="78"/>
  <c r="H950" i="78" s="1"/>
  <c r="H678" i="78"/>
  <c r="H680" i="78" s="1"/>
  <c r="H1434" i="78"/>
  <c r="H1436" i="78" s="1"/>
  <c r="H1164" i="78" l="1"/>
  <c r="H1166" i="78" s="1"/>
  <c r="H2082" i="78"/>
  <c r="H2084" i="78" s="1"/>
  <c r="H2028" i="78"/>
  <c r="H2030" i="78" s="1"/>
  <c r="H840" i="78"/>
  <c r="H842" i="78" s="1"/>
  <c r="H1920" i="78"/>
  <c r="H1922" i="78" s="1"/>
  <c r="H1596" i="78"/>
  <c r="H1598" i="78" s="1"/>
  <c r="H56" i="78"/>
  <c r="H58" i="78" s="1"/>
  <c r="D20" i="51"/>
  <c r="D19" i="51"/>
  <c r="D18" i="51"/>
  <c r="D17" i="51"/>
  <c r="J17" i="51" s="1"/>
  <c r="D12" i="51"/>
  <c r="J12" i="51" s="1"/>
  <c r="D11" i="51"/>
  <c r="D10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6" i="51"/>
  <c r="J15" i="51"/>
  <c r="J14" i="51"/>
  <c r="J13" i="51"/>
  <c r="J11" i="51"/>
  <c r="J10" i="51"/>
  <c r="D6" i="51" a="1"/>
  <c r="D6" i="51" s="1"/>
  <c r="N6" i="51" s="1"/>
  <c r="O1" i="51"/>
  <c r="B1" i="51"/>
  <c r="J55" i="51" l="1"/>
  <c r="G6" i="5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<sst xmlns="http://schemas.openxmlformats.org/spreadsheetml/2006/main" count="3713" uniqueCount="909">
  <si>
    <t xml:space="preserve">PRESUPUESTO </t>
  </si>
  <si>
    <t>ITEM</t>
  </si>
  <si>
    <t xml:space="preserve">DESCRIPCIÓN </t>
  </si>
  <si>
    <t>UND</t>
  </si>
  <si>
    <t>CANT</t>
  </si>
  <si>
    <t xml:space="preserve">VALOR TOTAL </t>
  </si>
  <si>
    <t>Localización, trazado y replanteo de la obra: incluye levantamiento altiplanimétrico y topográfico de la zona de estudio, verificación de niveles, alineamientos y referencias según planos y especificaciones técnicas.</t>
  </si>
  <si>
    <t>m2</t>
  </si>
  <si>
    <t>Cerramiento Provisional en tela de cerramiento verde h: 2.10 m. incluye estructura de madera común, anclajes de parales al piso y tela verde</t>
  </si>
  <si>
    <t>m</t>
  </si>
  <si>
    <t>Suministro e instalación de redes eléctricas provisionales, incluye cableado, tableros de distribución, protecciones, tomas, luminarias temporales, puesta a tierra y demás elementos necesarios para el correcto funcionamiento según normatividad vigente (RETIE, NTC, NEC).</t>
  </si>
  <si>
    <t>Global</t>
  </si>
  <si>
    <t>Suministro e instalación de redes hidrosanitarias provisionales, incluye tuberías, accesorios, válvulas, conexiones a fuentes de suministro y sistemas de evacuación, garantizando el correcto funcionamiento según normatividad vigente (RAS-2000, NTC, NSR-10).</t>
  </si>
  <si>
    <t>Campamento y oficinas provisionales. Incluye suministro, instalación y adecuación de módulos prefabricados o estructuras temporales para oficinas administrativas, bodegas, área de reuniones y vestidores del personal, con dotación básica (mesas, sillas, iluminación, ventilación y conexión eléctrica e hidrosanitaria).</t>
  </si>
  <si>
    <t>Adecuaciones provisionales para continuidad de operaciones. Implementación de módulos temporales, carpas, separaciones y cubiertas provisionales para reubicación de comerciantes y clientes durante la ejecución de la obra, garantizando la continuidad del funcionamiento de la plaza de mercado. Incluye suministro de mobiliario temporal, conexiones eléctricas e hidrosanitarias si se requieren.</t>
  </si>
  <si>
    <t>Instalaciones provisionales para manejo de residuos. Suministro e instalación de puntos de recolección de residuos diferenciados (orgánicos, reciclables y escombros) mediante contenedores o canecas con señalización, incluyendo recolección y disposición periódica en cumplimiento con normatividad ambiental vigente.</t>
  </si>
  <si>
    <t>Desvío y protección de redes existentes. Implementación de medidas de protección, refuerzos estructurales temporales y reubicación de redes eléctricas, hidrosanitarias y de telecomunicaciones que interfieran con la construcción. Incluye suministro de materiales, mano de obra y conexión temporal de los servicios esenciales.</t>
  </si>
  <si>
    <t>Vías peatonales y rutas de circulación provisionales. Adecuación y señalización de rutas seguras para peatones y comerciantes dentro de la plaza de mercado en obra. Incluye instalación de pasarelas, rampas temporales, cubiertas livianas y barandas para garantizar accesibilidad y seguridad.</t>
  </si>
  <si>
    <t>Desmonte y retiro de elementos arquitectónicos. Incluye el desmontaje manual o mecánico de cubiertas, cielorrasos, ventanería, puertas, divisiones internas, cerramientos, mobiliario fijo y demás elementos no estructurales. Considera la clasificación, almacenamiento temporal y disposición final de los materiales reutilizables o de desecho.</t>
  </si>
  <si>
    <t>Demolición de estructuras en concreto. Incluye demolición de losas, vigas, columnas, cimentaciones y otros elementos estructurales en concreto reforzado o simple, mediante equipo mecánico o manual. Considera la recolección, cargue, transporte y disposición final de los escombros en sitio autorizado.</t>
  </si>
  <si>
    <t>Demolición de muros en mampostería. Incluye la demolición manual o mecánica de muros en ladrillo, bloque o piedra, con retiro de escombros y disposición en botadero autorizado. Se considera el retiro de anclajes y acabados adheridos.</t>
  </si>
  <si>
    <t>Demolición de pisos y pavimentos. Retiro de pisos en concreto, adoquines, baldosas, cerámica o materiales similares. Incluye corte, remoción y transporte de escombros.</t>
  </si>
  <si>
    <t>und</t>
  </si>
  <si>
    <t>Excavación mecánica de material heterogéneo. Incluye la excavación de material heterogéneo bajo cualquier grado de humedad y a cualquier profundidad, abarcando roca descompuesta y bolas de roca de volumen inferior a 0.35 m³. Se considera el cargue, transporte y disposición final del material excavado en sitio autorizado.</t>
  </si>
  <si>
    <t>Construcción de entibado temporal en madera (6 usos). Bajo cualquier altura y grado de humedad. Incluye suministro, transporte y colocación de elementos en madera, el cargue, transporte interno y externo de material sobrante</t>
  </si>
  <si>
    <t>Lleno en sub-base granular compactado mecánicamente. Incluye el suministro, transporte, colocación y compactación del material granular, alcanzando una densidad del 98% según el ensayo Proctor modificado. La medida se realizará en sitio ya compactado, considerando el transporte interno del material.</t>
  </si>
  <si>
    <t>Lleno en base granular compactado. Incluye el suministro, transporte, colocación y compactación del material granular para la base de pavimentos, cumpliendo con la densidad especificada en la normativa. Medida en sitio ya compactado.</t>
  </si>
  <si>
    <t>Lleno con material selecto proveniente de excavación. Incluye el transporte, colocación y compactación del material selecto obtenido de la excavación, asegurando el cumplimiento de las especificaciones técnicas para alcanzar las cotas requeridas y la densidad adecuada.</t>
  </si>
  <si>
    <t>Suministro, transporte e instalación de acero de refuerzo figurado FY=420 MPa (60,000 PSI), corrugado. Incluye el suministro de acero de refuerzo figurado conforme a planos estructurales, transporte con descarga, transporte interno en obra, alambre de amarre, certificados de calidad y todos los elementos necesarios para su correcta instalación, garantizando el cumplimiento de las normas técnicas vigentes.</t>
  </si>
  <si>
    <t>Construcción de columnas en concreto estructural. Incluye el suministro, armado de refuerzo, formaleta, vaciado, vibrado y curado del concreto estructural para columnas, cumpliendo con las especificaciones del diseño.</t>
  </si>
  <si>
    <t>Construcción de vigas en concreto estructural. Incluye el suministro, armado de refuerzo, formaleta, vaciado, vibrado y curado del concreto estructural para vigas, cumpliendo con las especificaciones del diseño.</t>
  </si>
  <si>
    <t>Suministro, colocación y vaciado de losa en concreto reforzado. Incluye la preparación de la superficie, armado de refuerzo (acero de refuerzo figurado y/o malla electrosoldada según especificaciones del proyecto), encofrado, vaciado del concreto, vibrado, curado y todos los elementos necesarios para garantizar la durabilidad y resistencia estructural de la losa. Se ejecuta conforme a las normativas vigentes y planos de diseño.</t>
  </si>
  <si>
    <t>Suministro, colocación y vaciado de solado de concreto. Incluye el suministro, transporte, colocación y nivelación de concreto con una resistencia mínima de 14 MPa (2100 psi) y espesor según diseño, utilizado como base de cimentación o regularización del terreno. Se consideran aditivos, vibrado, curado y todos los elementos necesarios para su correcta ejecución. Cumple con la NSR-10 y NTC 3318.</t>
  </si>
  <si>
    <t>Suministro e instalación de losa en Steel Deck con superficie en concreto pulido a la vista. Incluye la instalación de la estructura compuesta por Steel Deck y el vertido de concreto de alta resistencia, con posterior acabado mediante pulido mecánico a la vista. Se consideran todos los procesos: preparación de la superficie, encofrado, armado de refuerzo, vaciado, vibrado, curado y protección del acabado final, garantizando una solución estructural y estética de alto desempeño.</t>
  </si>
  <si>
    <t>Suministro, transporte y colocación de concreto para losa de pavimento rígido en resistencia de f’c= 3.000 psi con aditivos mejoradores de trabajabilidad y durabilidad. Incluye extendido, nivelación, compactación, vibrado y curado.</t>
  </si>
  <si>
    <t>Suministro e instalación de lámina metálica cold rolled de remate de losa. Incluye el suministro, transporte, corte, conformado y fijación de lámina metálica cold rolled, diseñada para servir como remate de losa, garantizando un acabado estético y protección en los bordes. Se consideran todos los materiales, anclajes y mano de obra necesarios para su correcta ejecución.</t>
  </si>
  <si>
    <t>Tratamiento de juntas en muros con refuerzo de malla. Incluye la aplicación de malla de fibra de vidrio o malla metálica en juntas de muros donde se requiera refuerzo adicional, seguido de la aplicación de mortero. Se consideran los materiales y la mano de obra necesaria para su correcta instalación.</t>
  </si>
  <si>
    <t>Construcción de dinteles en concreto de 21 MPa. Sección entre 0.15 a 0.20 x 0.20 m. Incluye suministro de materiales, encofrado, colocación de acero de refuerzo, vertido de concreto, vibrado, protección, curado y todos los elementos necesarios para su correcta construcción.</t>
  </si>
  <si>
    <t>Suministro, transporte e instalación de bordillos prefabricados de concreto. Incluye la preparación del terreno, ubicación, nivelación, fijación y remate de los bordillos, asegurando un alineamiento continuo y estético, conforme a las especificaciones del proyecto y normativas vigentes.</t>
  </si>
  <si>
    <t>Suministro e instalación de enchape cerámico blanco tipo Egeo en baldosas de 10 cm x 10 cm hasta altura de estructura superior. Incluye el suministro de las baldosas cerámicas, preparación de la superficie, colocación, enlechado y limpieza final. Se considera la mano de obra y todos los materiales necesarios para una correcta instalación.</t>
  </si>
  <si>
    <t>Suministro e instalación de cerámica para pared, blanca, tipo Egeo 21x21. Incluye el suministro, transporte, preparación de la superficie, enlechado y colocación de baldosas cerámicas de 21 x 21 cm, con acabado blanco. Se consideran todos los materiales (adhesivos, niveladores y remates) y mano de obra necesarios para una correcta ejecución, cumpliendo con las especificaciones técnicas del proyecto.</t>
  </si>
  <si>
    <t>Suministro e instalación de estuco en muros. Incluye la preparación de la superficie, aplicación de estuco en una o varias capas, y acabados según especificaciones. Se considera la mano de obra y todos los materiales necesarios para su correcta aplicación.</t>
  </si>
  <si>
    <t>Suministro e instalación de pintura para muros interiores. Incluye el suministro de pintura a base de agua o esmalte, preparación de la superficie, aplicación de una o más manos de pintura y limpieza final. Se considera la mano de obra y todos los materiales necesarios.</t>
  </si>
  <si>
    <t>Suministro e instalación de pintura para muros exteriores. Incluye el suministro de pintura acrílica o elastomérica, preparación de la superficie, aplicación de una o más manos de pintura y limpieza final. Se considera la mano de obra y todos los materiales necesarios.</t>
  </si>
  <si>
    <t>Suministro e instalación de pintura para acabados en madera. Incluye el suministro de pintura o barniz para acabados en madera, preparación de la superficie, aplicación de una o más manos de pintura/barniz y limpieza final. Se considera la mano de obra y todos los materiales necesarios.</t>
  </si>
  <si>
    <t>Suministro e instalación de mortero de nivelación 1:3, espesor 0.05 m. Incluye el suministro de materiales, preparación de la superficie, mezcla y colocación del mortero en proporción 1:3 (cemento: arena), nivelación, curado y limpieza final.</t>
  </si>
  <si>
    <t>Suministro e instalación de enchape cerámico tipo Vintage. Incluye el suministro de baldosas cerámicas, adhesivo, nivelación de la superficie, colocación, enlechado, limpieza final y todos los materiales y herramientas necesarias para su correcta instalación.</t>
  </si>
  <si>
    <t>Suministro e instalación de teja termoacústica tipo sándwich. Incluye tejas compuestas por un núcleo de poliuretano inyectado y doble capa en lámina de acero galvanizado calibre 26, sin traslape. Se considera el suministro, transporte, instalación y todos los elementos necesarios para su correcta fijación y desempeño térmico y acústico en cubierta.</t>
  </si>
  <si>
    <t>VALOR TOTAL COSTO DIRECTO DE OBRA</t>
  </si>
  <si>
    <t>A</t>
  </si>
  <si>
    <t>UTILIDAD</t>
  </si>
  <si>
    <t>TOTAL VALOR OBRA</t>
  </si>
  <si>
    <t/>
  </si>
  <si>
    <t>ANALISIS DE PRECIO UNITARIO</t>
  </si>
  <si>
    <t xml:space="preserve">OBJETO: </t>
  </si>
  <si>
    <t>PROPONENTE: -</t>
  </si>
  <si>
    <t>FECHA:</t>
  </si>
  <si>
    <t>26/3/2025</t>
  </si>
  <si>
    <t>ITEM:1.1.1</t>
  </si>
  <si>
    <t>UND:</t>
  </si>
  <si>
    <t>M2</t>
  </si>
  <si>
    <t>MATERIALES</t>
  </si>
  <si>
    <t>DESCRIPCIÓN</t>
  </si>
  <si>
    <t>CANTIDAD</t>
  </si>
  <si>
    <t>VR. UNITARIO</t>
  </si>
  <si>
    <t>VR. PARCIAL</t>
  </si>
  <si>
    <t>TABLA, PINTURA, HILO</t>
  </si>
  <si>
    <t>GLB</t>
  </si>
  <si>
    <t>LISTONES MADERA 8*4*2.8</t>
  </si>
  <si>
    <t>ML</t>
  </si>
  <si>
    <t>TOTAL MATERIALES:</t>
  </si>
  <si>
    <t>MANO DE OBRA</t>
  </si>
  <si>
    <t>HORA-HOMBRE</t>
  </si>
  <si>
    <t>PRESTACIONES</t>
  </si>
  <si>
    <t>RENDIMIENTO</t>
  </si>
  <si>
    <t>AYUDANTE</t>
  </si>
  <si>
    <t>CADENERO 1</t>
  </si>
  <si>
    <t>TOPOGRAFO</t>
  </si>
  <si>
    <t>TOTAL MANO DE OBRA:</t>
  </si>
  <si>
    <t>HERRAMIENTA Y EQUIPO</t>
  </si>
  <si>
    <t>UNIDAD</t>
  </si>
  <si>
    <t>TARIFA</t>
  </si>
  <si>
    <t>HERRAMIENTA MENOR</t>
  </si>
  <si>
    <t>EQUIPO TOPOGRAFICO</t>
  </si>
  <si>
    <t>HORA</t>
  </si>
  <si>
    <t>TOTAL HERRAMIENTA Y EQUIPO:</t>
  </si>
  <si>
    <t>TRANSPORTE</t>
  </si>
  <si>
    <t>MATERIAL</t>
  </si>
  <si>
    <t>VOL (M3)</t>
  </si>
  <si>
    <t>DIST (KM)</t>
  </si>
  <si>
    <t>PESOS/(M3-KM)</t>
  </si>
  <si>
    <t>TOTAL TRANSPORTE:</t>
  </si>
  <si>
    <t>TOTAL COSTO DIRECTO:</t>
  </si>
  <si>
    <t>COSTOS INDIRECTOS</t>
  </si>
  <si>
    <t>PORCENTAJE</t>
  </si>
  <si>
    <t>VR.PARCIAL</t>
  </si>
  <si>
    <t>ADMINISTRACIÓN</t>
  </si>
  <si>
    <t>IMPREVISTOS</t>
  </si>
  <si>
    <t>IVA (16% DE LA UTILIDAD)</t>
  </si>
  <si>
    <t>TOTAL COSTO INDIRECTO:</t>
  </si>
  <si>
    <t>TOTAL PRECIO UNITARIO:</t>
  </si>
  <si>
    <t>ITEM:1.2.1</t>
  </si>
  <si>
    <t>TELA CERRAMIENTO LONA VERDE</t>
  </si>
  <si>
    <t>ALAMBRE NEGRO N° 18</t>
  </si>
  <si>
    <t>KG</t>
  </si>
  <si>
    <t>MATERIAL SELECCIONADO</t>
  </si>
  <si>
    <t>M3</t>
  </si>
  <si>
    <t>POSTE DE MADERA</t>
  </si>
  <si>
    <t>OFICIAL</t>
  </si>
  <si>
    <t>ITEM:1.2.2</t>
  </si>
  <si>
    <t xml:space="preserve">Global </t>
  </si>
  <si>
    <t>Cableado eléctrico (flexible 1,5/2,5 mm²)</t>
  </si>
  <si>
    <t>100 m</t>
  </si>
  <si>
    <t>Tablero de distribución</t>
  </si>
  <si>
    <t>unidad</t>
  </si>
  <si>
    <t>Protecciones eléctricas (juego completo)</t>
  </si>
  <si>
    <t>juego</t>
  </si>
  <si>
    <t>Tomas y accesorios</t>
  </si>
  <si>
    <t>Luminarias temporales (bombas LED o focos)</t>
  </si>
  <si>
    <t>unidades</t>
  </si>
  <si>
    <t>Sistema de puesta a tierra</t>
  </si>
  <si>
    <t>Otros materiales (canalizaciones, abrazaderas, etc.)</t>
  </si>
  <si>
    <t>ITEM:1.2.3</t>
  </si>
  <si>
    <t>Und</t>
  </si>
  <si>
    <t>Rendimiento</t>
  </si>
  <si>
    <t xml:space="preserve">P.U parcial </t>
  </si>
  <si>
    <t>Tubería PVC (3” y 4” para evacuación)</t>
  </si>
  <si>
    <t>Tubería PPR (1/2” y 3/4” para alimentación)</t>
  </si>
  <si>
    <t>Accesorios y uniones (codos, tees, reducciones, etc.)</t>
  </si>
  <si>
    <t>glb</t>
  </si>
  <si>
    <t>Válvulas de control (mariposa, compuerta o globo)</t>
  </si>
  <si>
    <t>Conexiones a fuentes de suministro (mangueras, adaptadores)</t>
  </si>
  <si>
    <t>Sistemas de evacuación provisionales (desagües)</t>
  </si>
  <si>
    <t>Sellantes, cintas, abrazaderas y otros insumos</t>
  </si>
  <si>
    <t>CANTIDAD (horas)</t>
  </si>
  <si>
    <t>ITEM:1.2.4</t>
  </si>
  <si>
    <t>CONCRETO 17.5MPA</t>
  </si>
  <si>
    <t>TEJA DE CARTÓN NEGRA PQ x 25 DE 1.00x0.80</t>
  </si>
  <si>
    <t>MATERIAL DE PEÑA (RECEBO) EN CANTERA</t>
  </si>
  <si>
    <t>GUADUA BASA LONGITUD PROMEDIO = 5M</t>
  </si>
  <si>
    <t>ESTERILLA</t>
  </si>
  <si>
    <t>BISAGRA DE ALUMINIO</t>
  </si>
  <si>
    <t>PUNTILLA</t>
  </si>
  <si>
    <t>LB</t>
  </si>
  <si>
    <t>ITEM:1.2.5</t>
  </si>
  <si>
    <t>Módulos temporales para reubicación</t>
  </si>
  <si>
    <t>1,0</t>
  </si>
  <si>
    <t>Carpas y cubiertas provisionales</t>
  </si>
  <si>
    <t>Separaciones y divisiones temporales</t>
  </si>
  <si>
    <t>Suministro de mobiliario temporal</t>
  </si>
  <si>
    <t>Conexiones eléctricas e hidrosanitarias provisionales</t>
  </si>
  <si>
    <t>Accesorios y otros insumos (iluminación, señalización)</t>
  </si>
  <si>
    <t>ITEM:1.2.6</t>
  </si>
  <si>
    <t>Cantidad</t>
  </si>
  <si>
    <t xml:space="preserve">Rendimiento </t>
  </si>
  <si>
    <t>Contenedor para residuos orgánicos</t>
  </si>
  <si>
    <t>Contenedor para residuos reciclables</t>
  </si>
  <si>
    <t>Contenedor para escombros</t>
  </si>
  <si>
    <t>Señalización y accesorios (carteles, cintas, etc.)</t>
  </si>
  <si>
    <t>Servicio de recolección y disposición periódica</t>
  </si>
  <si>
    <t>ITEM:1.2.7</t>
  </si>
  <si>
    <t>Material para desvío de redes eléctricas (cables, conexiones, cajas temporales)</t>
  </si>
  <si>
    <t>Material para protección (barrera, cinta, malla protectora)</t>
  </si>
  <si>
    <t>Refuerzos estructurales temporales (acero, perfiles, anclajes)</t>
  </si>
  <si>
    <t>Material para reubicación de redes hidrosanitarias y telecomunicaciones (tuberías, cajas, etc.)</t>
  </si>
  <si>
    <t>ITEM:1.2.9</t>
  </si>
  <si>
    <t>Ml</t>
  </si>
  <si>
    <t>Señalización y accesorios (señales, cintas, etc.)</t>
  </si>
  <si>
    <t>ITEM:1.3.1</t>
  </si>
  <si>
    <t>Elementos de protección y embalaje (plásticos, etc.)</t>
  </si>
  <si>
    <t>Contenedores y costales para escombros</t>
  </si>
  <si>
    <t>Señalización y cintas de seguridad</t>
  </si>
  <si>
    <t xml:space="preserve">Oficial </t>
  </si>
  <si>
    <t>Ayudante</t>
  </si>
  <si>
    <t>ITEM:1.3.2</t>
  </si>
  <si>
    <t>ITEM:1.3.3</t>
  </si>
  <si>
    <t>ITEM:1.3.4</t>
  </si>
  <si>
    <t>ITEM:2.1.1</t>
  </si>
  <si>
    <t>ITEM:2.1.2</t>
  </si>
  <si>
    <t xml:space="preserve">TABLON E=2" </t>
  </si>
  <si>
    <t>BASTIDORES</t>
  </si>
  <si>
    <t>MADERA ROLLIZA</t>
  </si>
  <si>
    <t>ITEM:2.2.1</t>
  </si>
  <si>
    <t>MATERIAL DE SUBBASE</t>
  </si>
  <si>
    <t>AGUA</t>
  </si>
  <si>
    <t>LT</t>
  </si>
  <si>
    <t>TIPO</t>
  </si>
  <si>
    <t>CARROTANQUE</t>
  </si>
  <si>
    <t>VIBROCOMPACTADOR</t>
  </si>
  <si>
    <t>MOTONIVELADORA</t>
  </si>
  <si>
    <t>TR- MATERIAL DE SUBBASE</t>
  </si>
  <si>
    <t>ITEM:2.2.2</t>
  </si>
  <si>
    <t>MATERIAL DE BASE (GRADACIÓN 1)</t>
  </si>
  <si>
    <t>TIPO/UND</t>
  </si>
  <si>
    <t>CARROTANQUE DE AGUA (1000 GALONES)</t>
  </si>
  <si>
    <t>MOTONIVELADORA  POTENCIA 215 HP, ANCHO DE CUCHILLA 4,27 M, PESO 18 TON.</t>
  </si>
  <si>
    <t>VIBROCOMPATADOR, POTENCIA 153 HP, PESO 10 TON.</t>
  </si>
  <si>
    <t>TRANSPORTE DE MATERIAL DE BASE</t>
  </si>
  <si>
    <t>M3K</t>
  </si>
  <si>
    <t>ITEM:2.2.4</t>
  </si>
  <si>
    <t>MATERIAL  SELECCIONADO PARA RELLENO</t>
  </si>
  <si>
    <t>RANA</t>
  </si>
  <si>
    <t>VIBROCOMPACTADOR, TIPO BENITIN PEOS 700KG A 1,5 TN</t>
  </si>
  <si>
    <t>VOLQUETA</t>
  </si>
  <si>
    <t>ITEM:4.1.1</t>
  </si>
  <si>
    <t>ACERO FY=420MPA</t>
  </si>
  <si>
    <t>CIZALLA MANUAL</t>
  </si>
  <si>
    <t>ITEM:4.2.3</t>
  </si>
  <si>
    <t>CONCRETO 21MPA</t>
  </si>
  <si>
    <t>FORMALETA</t>
  </si>
  <si>
    <t>MEZCLADORA</t>
  </si>
  <si>
    <t>ITEM:4.2.4</t>
  </si>
  <si>
    <t>VIBRADOR DE CONCRETO, MOTOR DE 3 HP A 18.000 RPM MANGUERAS DE 4 MT</t>
  </si>
  <si>
    <t>ITEM:4.2.5 - 7.1.1</t>
  </si>
  <si>
    <t>MORTERO 1:4 R-14MPA</t>
  </si>
  <si>
    <t>TOXEMENT 1-A IMPERMEAB. IINTEGRAL</t>
  </si>
  <si>
    <t>ITEM:4.2.6</t>
  </si>
  <si>
    <t xml:space="preserve">FORMALETA </t>
  </si>
  <si>
    <t>ITEM:4.2.7</t>
  </si>
  <si>
    <t>CONCRETO 10.5MPA</t>
  </si>
  <si>
    <t>ITEM:4.2.8</t>
  </si>
  <si>
    <t>OBRA FALSA</t>
  </si>
  <si>
    <t>METALDECK 3" CALIBRE 20</t>
  </si>
  <si>
    <t>ITEM:4.2.9</t>
  </si>
  <si>
    <t>REGLA VIBRATORIA</t>
  </si>
  <si>
    <t>ITEM:4.3.1</t>
  </si>
  <si>
    <t>LAMINA CALIBRE 20</t>
  </si>
  <si>
    <t>ITEM:5.2.3</t>
  </si>
  <si>
    <t>SOLDABOARD</t>
  </si>
  <si>
    <t>ITEM:5.3.3</t>
  </si>
  <si>
    <t>ITEM:5.4.2</t>
  </si>
  <si>
    <t>ITEM:6.2.1</t>
  </si>
  <si>
    <t>PEGANTE CERAMICO</t>
  </si>
  <si>
    <t>FRAGUA</t>
  </si>
  <si>
    <t>SEPARADORES</t>
  </si>
  <si>
    <t>GUAIPE</t>
  </si>
  <si>
    <t>PLUMA</t>
  </si>
  <si>
    <t>ITEM:6.2.2</t>
  </si>
  <si>
    <t xml:space="preserve">ENCHAPE CERAMICO PARA MURO </t>
  </si>
  <si>
    <t>ITEM:6.3.1</t>
  </si>
  <si>
    <t>ESTUCO BLANCO PARA AFINAR</t>
  </si>
  <si>
    <t>PINTURA VINILO TIPO 1</t>
  </si>
  <si>
    <t>GAL</t>
  </si>
  <si>
    <t>ANDAMIO</t>
  </si>
  <si>
    <t>ITEM:6.3.2</t>
  </si>
  <si>
    <t>ITEM:6.3.3</t>
  </si>
  <si>
    <t>PINTURA KORAZA</t>
  </si>
  <si>
    <t>ITEM:6.3.5</t>
  </si>
  <si>
    <t>BARNIZ</t>
  </si>
  <si>
    <t>ITEM:7.2.1</t>
  </si>
  <si>
    <t>ENCHAPE CERAMICO</t>
  </si>
  <si>
    <t>MORTERO 1:3 R-17MPA</t>
  </si>
  <si>
    <t>ITEM:8.2.2</t>
  </si>
  <si>
    <t>TORNILLOS 1"X0.834M</t>
  </si>
  <si>
    <t>MEMORIAS DE CANTIDADES DE OBRA</t>
  </si>
  <si>
    <t>ÍTEM</t>
  </si>
  <si>
    <t>LOCALIZACIÓN  / ESQUEMA</t>
  </si>
  <si>
    <t>No</t>
  </si>
  <si>
    <t>DIMENSIONES</t>
  </si>
  <si>
    <t xml:space="preserve">CANTIDAD       </t>
  </si>
  <si>
    <t xml:space="preserve">TOTAL   </t>
  </si>
  <si>
    <t>AREA</t>
  </si>
  <si>
    <t>TOTAL ACTIVIDAD</t>
  </si>
  <si>
    <t>ACUMULADAS EN EL ACTA ANTERIOR</t>
  </si>
  <si>
    <t>TOTAL CANTIDADES ACUMULADAS</t>
  </si>
  <si>
    <t>ELABORÓ</t>
  </si>
  <si>
    <t>APROBÓ</t>
  </si>
  <si>
    <t xml:space="preserve">REVISÓ </t>
  </si>
  <si>
    <t xml:space="preserve">LARGO </t>
  </si>
  <si>
    <t xml:space="preserve">ANCHO       </t>
  </si>
  <si>
    <t xml:space="preserve">ALTO        </t>
  </si>
  <si>
    <t>VOLUMEN</t>
  </si>
  <si>
    <t>OBSERVACIONES:</t>
  </si>
  <si>
    <t>Resumen de medición Cubierta Central Chigorodo Antioquia</t>
  </si>
  <si>
    <t>HSS20X0.500 (HSS)</t>
  </si>
  <si>
    <t>2xUPE 270([]) (UPE)</t>
  </si>
  <si>
    <t>2xUPE 330([]) (UPE)</t>
  </si>
  <si>
    <t>2xUPE 240([]) (UPE)</t>
  </si>
  <si>
    <t>2xUPE 300([]) (UPE)</t>
  </si>
  <si>
    <t>2xUPE 120([]) (UPE)</t>
  </si>
  <si>
    <t>2xUPE 200([]) (UPE)</t>
  </si>
  <si>
    <t>2xUPE 140([]) (UPE)</t>
  </si>
  <si>
    <t>Placa base</t>
  </si>
  <si>
    <t>1000x1000x38</t>
  </si>
  <si>
    <t>Rigidizadores no pasantes</t>
  </si>
  <si>
    <t>246/0x500/100x22</t>
  </si>
  <si>
    <t>450x500x19.1</t>
  </si>
  <si>
    <t>500x500x19.1</t>
  </si>
  <si>
    <t>550x550x19.1</t>
  </si>
  <si>
    <t>500x550x25.4</t>
  </si>
  <si>
    <t>600x600x25.4</t>
  </si>
  <si>
    <t>550x550x25.4</t>
  </si>
  <si>
    <t>450x750x25.4</t>
  </si>
  <si>
    <t>650x650x25.4</t>
  </si>
  <si>
    <t>500x500x25.4</t>
  </si>
  <si>
    <t>700x700x31.8</t>
  </si>
  <si>
    <t>Pernos de anclaje</t>
  </si>
  <si>
    <t>Ø 38.1 - L = 1596 + 435</t>
  </si>
  <si>
    <t>Ø 22.2 - L = 811 + 254</t>
  </si>
  <si>
    <t>Ø 22.2 - L = 718 + 254</t>
  </si>
  <si>
    <t>Ø 22.2 - L = 868 + 254</t>
  </si>
  <si>
    <t>Ø 22.2 - L = 761 + 254</t>
  </si>
  <si>
    <t>Ø 22.2 - L = 911 + 254</t>
  </si>
  <si>
    <t>Ø 22.2 - L = 918 + 254</t>
  </si>
  <si>
    <t>Ø 25.4 - L = 921 + 290</t>
  </si>
  <si>
    <t>Ø 25.4 - L = 821 + 290</t>
  </si>
  <si>
    <t>Ø 25.4 - L = 771 + 290</t>
  </si>
  <si>
    <t>Ø 25.4 - L = 721 + 290</t>
  </si>
  <si>
    <t>Ø 25.4 - L = 1021 + 290</t>
  </si>
  <si>
    <t>Ø 25.4 - L = 864 + 290</t>
  </si>
  <si>
    <t>Ø 28.6 - L = 874 + 326</t>
  </si>
  <si>
    <t>Ø 28.6 - L = 824 + 326</t>
  </si>
  <si>
    <t>Ø 28.6 - L = 974 + 326</t>
  </si>
  <si>
    <t>Ø 28.6 - L = 1024 + 326</t>
  </si>
  <si>
    <t>Ø 28.6 - L = 1130 + 326</t>
  </si>
  <si>
    <t>T38.1</t>
  </si>
  <si>
    <t>T22.2</t>
  </si>
  <si>
    <t>T25.4</t>
  </si>
  <si>
    <t>A22.2</t>
  </si>
  <si>
    <t>A25.4</t>
  </si>
  <si>
    <t>A28.6</t>
  </si>
  <si>
    <t>A38.1</t>
  </si>
  <si>
    <t>W200x100 (W)</t>
  </si>
  <si>
    <t>IPE 240 (IPE)</t>
  </si>
  <si>
    <t>IPE 300 (IPE)</t>
  </si>
  <si>
    <t>IPE 330 (IPE)</t>
  </si>
  <si>
    <t>IPE 270 (IPE)</t>
  </si>
  <si>
    <t>IPE 180 (IPE)</t>
  </si>
  <si>
    <t>IPE 200 (IPE)</t>
  </si>
  <si>
    <t>IPE 160 (IPE)</t>
  </si>
  <si>
    <t>IPE 100 (IPE)</t>
  </si>
  <si>
    <t>IPE 80 (IPE)</t>
  </si>
  <si>
    <t>IPE 220 (IPE)</t>
  </si>
  <si>
    <t>IPE 120 (IPE)</t>
  </si>
  <si>
    <t>IPE 140 (IPE)</t>
  </si>
  <si>
    <t>IPE 500 (IPE)</t>
  </si>
  <si>
    <t>W310x107 (W)</t>
  </si>
  <si>
    <t>500/300x100/0x6.4</t>
  </si>
  <si>
    <t>500/311x100/0x6.4</t>
  </si>
  <si>
    <t>500/311x150/55x6.4</t>
  </si>
  <si>
    <t>550/350x100/0x6.4</t>
  </si>
  <si>
    <t>600/311x150/0x9.5</t>
  </si>
  <si>
    <t>650/350x150/0x9.5</t>
  </si>
  <si>
    <t>550/311x150/30x9.5</t>
  </si>
  <si>
    <t>750/500x150/30x9.5</t>
  </si>
  <si>
    <t>650/311x200/30x9.5</t>
  </si>
  <si>
    <t>550/250x150/0x9.5</t>
  </si>
  <si>
    <t>700/311x200/0x12.7</t>
  </si>
  <si>
    <t>90/0x100/0x6.4</t>
  </si>
  <si>
    <t>90/0x150/55x6.4</t>
  </si>
  <si>
    <t>115/15x100/0x6.4</t>
  </si>
  <si>
    <t>112/0x150/30x9.5</t>
  </si>
  <si>
    <t>162/0x200/30x9.5</t>
  </si>
  <si>
    <t>137/0x150/0x9.5</t>
  </si>
  <si>
    <t>135/0x150/0x9.5</t>
  </si>
  <si>
    <t>184/0x200/0x12.7</t>
  </si>
  <si>
    <t>Resumen Soldaduras Cubierta Central Chigorodo Antioquia</t>
  </si>
  <si>
    <t>Elementos de tornillería no normalizados</t>
  </si>
  <si>
    <t>Resumen Placas de anclaje Cubierta Central Chigorodo Antioquia</t>
  </si>
  <si>
    <t>Material</t>
  </si>
  <si>
    <t>Pieza</t>
  </si>
  <si>
    <t>Perfil(Serie)</t>
  </si>
  <si>
    <t>Longitud</t>
  </si>
  <si>
    <t>Volumen</t>
  </si>
  <si>
    <t>Peso</t>
  </si>
  <si>
    <t>Clase de resistencia</t>
  </si>
  <si>
    <t>Ejecución</t>
  </si>
  <si>
    <t>Tipo</t>
  </si>
  <si>
    <t>Lado</t>
  </si>
  <si>
    <t>Longitud de cordones</t>
  </si>
  <si>
    <t>Descripción</t>
  </si>
  <si>
    <t>Elementos</t>
  </si>
  <si>
    <t>Dimensiones</t>
  </si>
  <si>
    <t>Designación</t>
  </si>
  <si>
    <t>(Ni/Nf)</t>
  </si>
  <si>
    <t>(m)</t>
  </si>
  <si>
    <t>(m³)</t>
  </si>
  <si>
    <t>(kg)</t>
  </si>
  <si>
    <t>(mm)</t>
  </si>
  <si>
    <t>Tuercas</t>
  </si>
  <si>
    <t>Acero laminado</t>
  </si>
  <si>
    <t>A588 50ksi</t>
  </si>
  <si>
    <t>N3/N8</t>
  </si>
  <si>
    <t>E70XX</t>
  </si>
  <si>
    <t>En el lugar de montaje</t>
  </si>
  <si>
    <t>En ángulo</t>
  </si>
  <si>
    <t>Arandelas</t>
  </si>
  <si>
    <t>A36</t>
  </si>
  <si>
    <t>N2/N9</t>
  </si>
  <si>
    <t>N1/N11</t>
  </si>
  <si>
    <t>Total</t>
  </si>
  <si>
    <t>N6/N7</t>
  </si>
  <si>
    <t>A-307 (liso)</t>
  </si>
  <si>
    <t>N11/N8</t>
  </si>
  <si>
    <t>TOTAL CORDONES DE SOLDADURA (mm)</t>
  </si>
  <si>
    <t>N8/N4</t>
  </si>
  <si>
    <t>TOTAL CORDONES DE SOLDADURA (m)</t>
  </si>
  <si>
    <t>N11/N9</t>
  </si>
  <si>
    <t>N9/N5</t>
  </si>
  <si>
    <t>N8/N10</t>
  </si>
  <si>
    <t>N13/N7</t>
  </si>
  <si>
    <t>N11/N12</t>
  </si>
  <si>
    <t>N21/N26</t>
  </si>
  <si>
    <t>N16/N26</t>
  </si>
  <si>
    <t>N14/N19</t>
  </si>
  <si>
    <t>N19/N38</t>
  </si>
  <si>
    <t>N17/N32</t>
  </si>
  <si>
    <t>N29/N22</t>
  </si>
  <si>
    <t>N22/N36</t>
  </si>
  <si>
    <t>N31/N30</t>
  </si>
  <si>
    <t>N23/N35</t>
  </si>
  <si>
    <t>N21/N37</t>
  </si>
  <si>
    <t>N9/N44</t>
  </si>
  <si>
    <t>N18/N28</t>
  </si>
  <si>
    <t>N28/N43</t>
  </si>
  <si>
    <t>N27/N42</t>
  </si>
  <si>
    <t>N26/N41</t>
  </si>
  <si>
    <t>N15/N33</t>
  </si>
  <si>
    <t>N30/N25</t>
  </si>
  <si>
    <t>N25/N40</t>
  </si>
  <si>
    <t>N34/N29</t>
  </si>
  <si>
    <t>N24/N39</t>
  </si>
  <si>
    <t>N10/N4</t>
  </si>
  <si>
    <t>N28/N44</t>
  </si>
  <si>
    <t>N45/N28</t>
  </si>
  <si>
    <t>N32/N45</t>
  </si>
  <si>
    <t>N33/N32</t>
  </si>
  <si>
    <t>N12/N19</t>
  </si>
  <si>
    <t>N27/N43</t>
  </si>
  <si>
    <t>N31/N27</t>
  </si>
  <si>
    <t>N20/N34</t>
  </si>
  <si>
    <t>N38/N20</t>
  </si>
  <si>
    <t>N26/N42</t>
  </si>
  <si>
    <t>N25/N41</t>
  </si>
  <si>
    <t>N47/N25</t>
  </si>
  <si>
    <t>N22/N47</t>
  </si>
  <si>
    <t>N37/N22</t>
  </si>
  <si>
    <t>N24/N40</t>
  </si>
  <si>
    <t>N23/N24</t>
  </si>
  <si>
    <t>N36/N23</t>
  </si>
  <si>
    <t>N8/N39</t>
  </si>
  <si>
    <t>N35/N8</t>
  </si>
  <si>
    <t>N13/N6</t>
  </si>
  <si>
    <t>N48/N11</t>
  </si>
  <si>
    <t>N49/N12</t>
  </si>
  <si>
    <t>N49/N11</t>
  </si>
  <si>
    <t>N50/N49</t>
  </si>
  <si>
    <t>N50/N11</t>
  </si>
  <si>
    <t>N51/N14</t>
  </si>
  <si>
    <t>N52/N15</t>
  </si>
  <si>
    <t>N53/N16</t>
  </si>
  <si>
    <t>N54/N17</t>
  </si>
  <si>
    <t>N55/N18</t>
  </si>
  <si>
    <t>N48/N14</t>
  </si>
  <si>
    <t>N51/N15</t>
  </si>
  <si>
    <t>N52/N16</t>
  </si>
  <si>
    <t>N53/N17</t>
  </si>
  <si>
    <t>N54/N18</t>
  </si>
  <si>
    <t>N55/N9</t>
  </si>
  <si>
    <t>N47/N23</t>
  </si>
  <si>
    <t>N47/N24</t>
  </si>
  <si>
    <t>N45/N27</t>
  </si>
  <si>
    <t>N45/N31</t>
  </si>
  <si>
    <t>N17/N45</t>
  </si>
  <si>
    <t>N18/N45</t>
  </si>
  <si>
    <t>N29/N47</t>
  </si>
  <si>
    <t>N30/N47</t>
  </si>
  <si>
    <t>N32/N29</t>
  </si>
  <si>
    <t>N34/N56</t>
  </si>
  <si>
    <t>N56/N31</t>
  </si>
  <si>
    <t>N16/N21</t>
  </si>
  <si>
    <t>N14/N46</t>
  </si>
  <si>
    <t>N46/N34</t>
  </si>
  <si>
    <t>N15/N46</t>
  </si>
  <si>
    <t>N46/N20</t>
  </si>
  <si>
    <t>N46/N33</t>
  </si>
  <si>
    <t>N19/N46</t>
  </si>
  <si>
    <t>N33/N30</t>
  </si>
  <si>
    <t>N9/N28</t>
  </si>
  <si>
    <t>N28/N27</t>
  </si>
  <si>
    <t>N27/N26</t>
  </si>
  <si>
    <t>N26/N25</t>
  </si>
  <si>
    <t>N25/N24</t>
  </si>
  <si>
    <t>N24/N8</t>
  </si>
  <si>
    <t>N57/N21</t>
  </si>
  <si>
    <t>N20/N57</t>
  </si>
  <si>
    <t>N58/N9</t>
  </si>
  <si>
    <t>N58/N5</t>
  </si>
  <si>
    <t>Total Acero Laminado A588 50ksi (kg)</t>
  </si>
  <si>
    <t>Tabla de medición BARES 5 MODULOS CHIGORODO ANTIOQUIA</t>
  </si>
  <si>
    <t>Soldaduras BARES 5 MODULOS CHIGORODO ANTIOQUIA</t>
  </si>
  <si>
    <t>Placas de anclaje BARES 5 MODULOS CHIGORODO ANTIOQUIA</t>
  </si>
  <si>
    <t>N180/N179</t>
  </si>
  <si>
    <t>E60XX</t>
  </si>
  <si>
    <t xml:space="preserve"> </t>
  </si>
  <si>
    <t>N181/N177</t>
  </si>
  <si>
    <t>T28.6</t>
  </si>
  <si>
    <t>N182/N175</t>
  </si>
  <si>
    <t>N183/N173</t>
  </si>
  <si>
    <t>N184/N171</t>
  </si>
  <si>
    <t>N185/N43</t>
  </si>
  <si>
    <t>N43/N54</t>
  </si>
  <si>
    <t>N38/N40</t>
  </si>
  <si>
    <t>N40/N53</t>
  </si>
  <si>
    <t>N34/N36</t>
  </si>
  <si>
    <t>N36/N52</t>
  </si>
  <si>
    <t>Rigidizadores pasantes</t>
  </si>
  <si>
    <t>N30/N32</t>
  </si>
  <si>
    <t>N32/N51</t>
  </si>
  <si>
    <t>N26/N28</t>
  </si>
  <si>
    <t>TOTAL SOLDADURA E60XX (mm)</t>
  </si>
  <si>
    <t>N28/N50</t>
  </si>
  <si>
    <t>TOTAL SOLDADURA E70XX (mm)</t>
  </si>
  <si>
    <t>N22/N24</t>
  </si>
  <si>
    <t>N24/N49</t>
  </si>
  <si>
    <t>N18/N20</t>
  </si>
  <si>
    <t>N20/N48</t>
  </si>
  <si>
    <t>N14/N16</t>
  </si>
  <si>
    <t>N16/N47</t>
  </si>
  <si>
    <t>N10/N12</t>
  </si>
  <si>
    <t>N12/N46</t>
  </si>
  <si>
    <t>N6/N8</t>
  </si>
  <si>
    <t>N8/N45</t>
  </si>
  <si>
    <t>N2/N4</t>
  </si>
  <si>
    <t>N4/N44</t>
  </si>
  <si>
    <t>N113/N115</t>
  </si>
  <si>
    <t>N117/N119</t>
  </si>
  <si>
    <t>N121/N123</t>
  </si>
  <si>
    <t>N125/N127</t>
  </si>
  <si>
    <t>N129/N90</t>
  </si>
  <si>
    <t>N112/N114</t>
  </si>
  <si>
    <t>N116/N118</t>
  </si>
  <si>
    <t>N120/N122</t>
  </si>
  <si>
    <t>N124/N126</t>
  </si>
  <si>
    <t>N128/N89</t>
  </si>
  <si>
    <t>N96/N98</t>
  </si>
  <si>
    <t>N100/N102</t>
  </si>
  <si>
    <t>N107/N109</t>
  </si>
  <si>
    <t>N111/N88</t>
  </si>
  <si>
    <t>N95/N97</t>
  </si>
  <si>
    <t>N99/N101</t>
  </si>
  <si>
    <t>N103/N104</t>
  </si>
  <si>
    <t>N106/N108</t>
  </si>
  <si>
    <t>N110/N87</t>
  </si>
  <si>
    <t>N44/N45</t>
  </si>
  <si>
    <t>N45/N46</t>
  </si>
  <si>
    <t>N46/N47</t>
  </si>
  <si>
    <t>TOTAL (kg) PLACAS DE ANCLAJE</t>
  </si>
  <si>
    <t>N47/N48</t>
  </si>
  <si>
    <t>N48/N49</t>
  </si>
  <si>
    <t>N49/N50</t>
  </si>
  <si>
    <t>N50/N51</t>
  </si>
  <si>
    <t>N51/N52</t>
  </si>
  <si>
    <t>N52/N53</t>
  </si>
  <si>
    <t>N53/N54</t>
  </si>
  <si>
    <t>N4/N8</t>
  </si>
  <si>
    <t>N8/N12</t>
  </si>
  <si>
    <t>N12/N16</t>
  </si>
  <si>
    <t>N16/N20</t>
  </si>
  <si>
    <t>N20/N24</t>
  </si>
  <si>
    <t>N24/N28</t>
  </si>
  <si>
    <t>N28/N32</t>
  </si>
  <si>
    <t>N32/N36</t>
  </si>
  <si>
    <t>N36/N40</t>
  </si>
  <si>
    <t>N40/N43</t>
  </si>
  <si>
    <t>N2/N6</t>
  </si>
  <si>
    <t>N6/N10</t>
  </si>
  <si>
    <t>N10/N14</t>
  </si>
  <si>
    <t>N14/N18</t>
  </si>
  <si>
    <t>N18/N22</t>
  </si>
  <si>
    <t>N22/N26</t>
  </si>
  <si>
    <t>N26/N30</t>
  </si>
  <si>
    <t>N30/N34</t>
  </si>
  <si>
    <t>N34/N38</t>
  </si>
  <si>
    <t>N38/N185</t>
  </si>
  <si>
    <t>N55/N56</t>
  </si>
  <si>
    <t>N56/N57</t>
  </si>
  <si>
    <t>N57/N58</t>
  </si>
  <si>
    <t>N58/N59</t>
  </si>
  <si>
    <t>N59/N60</t>
  </si>
  <si>
    <t>N60/N61</t>
  </si>
  <si>
    <t>N61/N62</t>
  </si>
  <si>
    <t>N62/N63</t>
  </si>
  <si>
    <t>N63/N64</t>
  </si>
  <si>
    <t>N64/N65</t>
  </si>
  <si>
    <t>N66/N67</t>
  </si>
  <si>
    <t>N67/N68</t>
  </si>
  <si>
    <t>N68/N69</t>
  </si>
  <si>
    <t>N69/N70</t>
  </si>
  <si>
    <t>N70/N71</t>
  </si>
  <si>
    <t>N71/N72</t>
  </si>
  <si>
    <t>N72/N73</t>
  </si>
  <si>
    <t>N73/N74</t>
  </si>
  <si>
    <t>N74/N75</t>
  </si>
  <si>
    <t>N75/N76</t>
  </si>
  <si>
    <t>N55/N66</t>
  </si>
  <si>
    <t>N66/N86</t>
  </si>
  <si>
    <t>N56/N67</t>
  </si>
  <si>
    <t>N67/N85</t>
  </si>
  <si>
    <t>N57/N68</t>
  </si>
  <si>
    <t>N68/N84</t>
  </si>
  <si>
    <t>N58/N69</t>
  </si>
  <si>
    <t>N69/N83</t>
  </si>
  <si>
    <t>N59/N70</t>
  </si>
  <si>
    <t>N70/N82</t>
  </si>
  <si>
    <t>N60/N71</t>
  </si>
  <si>
    <t>N71/N81</t>
  </si>
  <si>
    <t>N61/N72</t>
  </si>
  <si>
    <t>N72/N80</t>
  </si>
  <si>
    <t>N62/N73</t>
  </si>
  <si>
    <t>N73/N79</t>
  </si>
  <si>
    <t>N63/N74</t>
  </si>
  <si>
    <t>N74/N78</t>
  </si>
  <si>
    <t>N64/N75</t>
  </si>
  <si>
    <t>N75/N77</t>
  </si>
  <si>
    <t>N65/N76</t>
  </si>
  <si>
    <t>N86/N85</t>
  </si>
  <si>
    <t>N84/N83</t>
  </si>
  <si>
    <t>N82/N81</t>
  </si>
  <si>
    <t>N80/N79</t>
  </si>
  <si>
    <t>N78/N77</t>
  </si>
  <si>
    <t>N130/N131</t>
  </si>
  <si>
    <t>N132/N133</t>
  </si>
  <si>
    <t>N134/N135</t>
  </si>
  <si>
    <t>N135/N171</t>
  </si>
  <si>
    <t>N171/N170</t>
  </si>
  <si>
    <t>N136/N137</t>
  </si>
  <si>
    <t>N138/N139</t>
  </si>
  <si>
    <t>N140/N141</t>
  </si>
  <si>
    <t>N142/N143</t>
  </si>
  <si>
    <t>N144/N145</t>
  </si>
  <si>
    <t>N143/N173</t>
  </si>
  <si>
    <t>N173/N172</t>
  </si>
  <si>
    <t>N146/N147</t>
  </si>
  <si>
    <t>N148/N149</t>
  </si>
  <si>
    <t>N150/N151</t>
  </si>
  <si>
    <t>N152/N153</t>
  </si>
  <si>
    <t>N151/N175</t>
  </si>
  <si>
    <t>N175/N174</t>
  </si>
  <si>
    <t>N154/N155</t>
  </si>
  <si>
    <t>N156/N157</t>
  </si>
  <si>
    <t>N158/N159</t>
  </si>
  <si>
    <t>N160/N161</t>
  </si>
  <si>
    <t>N159/N177</t>
  </si>
  <si>
    <t>N177/N176</t>
  </si>
  <si>
    <t>N162/N163</t>
  </si>
  <si>
    <t>N164/N165</t>
  </si>
  <si>
    <t>N166/N167</t>
  </si>
  <si>
    <t>N168/N169</t>
  </si>
  <si>
    <t>N167/N179</t>
  </si>
  <si>
    <t>N179/N178</t>
  </si>
  <si>
    <t>N196/N93</t>
  </si>
  <si>
    <t>N195/N112</t>
  </si>
  <si>
    <t>N194/N114</t>
  </si>
  <si>
    <t>N193/N116</t>
  </si>
  <si>
    <t>N192/N118</t>
  </si>
  <si>
    <t>N191/N120</t>
  </si>
  <si>
    <t>N190/N122</t>
  </si>
  <si>
    <t>N189/N124</t>
  </si>
  <si>
    <t>N188/N126</t>
  </si>
  <si>
    <t>N187/N128</t>
  </si>
  <si>
    <t>N186/N89</t>
  </si>
  <si>
    <t>N197/N105</t>
  </si>
  <si>
    <t>N200/N198</t>
  </si>
  <si>
    <t>N198/N199</t>
  </si>
  <si>
    <t>N206/N205</t>
  </si>
  <si>
    <t>N207/N206</t>
  </si>
  <si>
    <t>N213/N212</t>
  </si>
  <si>
    <t>N214/N213</t>
  </si>
  <si>
    <t>N219/N218</t>
  </si>
  <si>
    <t>N220/N219</t>
  </si>
  <si>
    <t>N216/N215</t>
  </si>
  <si>
    <t>N217/N216</t>
  </si>
  <si>
    <t>N235/N233</t>
  </si>
  <si>
    <t>N234/N235</t>
  </si>
  <si>
    <t>N238/N236</t>
  </si>
  <si>
    <t>N237/N238</t>
  </si>
  <si>
    <t>N245/N243</t>
  </si>
  <si>
    <t>N244/N245</t>
  </si>
  <si>
    <t>N246/N241</t>
  </si>
  <si>
    <t>N242/N246</t>
  </si>
  <si>
    <t>N247/N239</t>
  </si>
  <si>
    <t>N240/N247</t>
  </si>
  <si>
    <t>N42/N43</t>
  </si>
  <si>
    <t>N39/N40</t>
  </si>
  <si>
    <t>N35/N36</t>
  </si>
  <si>
    <t>N31/N32</t>
  </si>
  <si>
    <t>N27/N28</t>
  </si>
  <si>
    <t>N19/N20</t>
  </si>
  <si>
    <t>N15/N16</t>
  </si>
  <si>
    <t>N7/N8</t>
  </si>
  <si>
    <t>N3/N4</t>
  </si>
  <si>
    <t>N1/N2</t>
  </si>
  <si>
    <t>N5/N6</t>
  </si>
  <si>
    <t>N9/N10</t>
  </si>
  <si>
    <t>N13/N14</t>
  </si>
  <si>
    <t>N17/N18</t>
  </si>
  <si>
    <t>N21/N22</t>
  </si>
  <si>
    <t>N25/N26</t>
  </si>
  <si>
    <t>N29/N30</t>
  </si>
  <si>
    <t>N33/N34</t>
  </si>
  <si>
    <t>N37/N38</t>
  </si>
  <si>
    <t>N41/N185</t>
  </si>
  <si>
    <t>N94/N113</t>
  </si>
  <si>
    <t>N93/N112</t>
  </si>
  <si>
    <t>N92/N96</t>
  </si>
  <si>
    <t>N91/N95</t>
  </si>
  <si>
    <t>N115/N117</t>
  </si>
  <si>
    <t>N114/N116</t>
  </si>
  <si>
    <t>N98/N100</t>
  </si>
  <si>
    <t>N97/N99</t>
  </si>
  <si>
    <t>N119/N121</t>
  </si>
  <si>
    <t>N118/N120</t>
  </si>
  <si>
    <t>N102/N197</t>
  </si>
  <si>
    <t>N101/N103</t>
  </si>
  <si>
    <t>N104/N106</t>
  </si>
  <si>
    <t>N105/N107</t>
  </si>
  <si>
    <t>N122/N124</t>
  </si>
  <si>
    <t>N123/N125</t>
  </si>
  <si>
    <t>N127/N129</t>
  </si>
  <si>
    <t>N126/N128</t>
  </si>
  <si>
    <t>N109/N111</t>
  </si>
  <si>
    <t>N108/N110</t>
  </si>
  <si>
    <t>TOTAL ACERO LAMINADO A36 (kg)</t>
  </si>
  <si>
    <t>Zona bares</t>
  </si>
  <si>
    <t>Plaza norte</t>
  </si>
  <si>
    <t xml:space="preserve">Plaza oriental </t>
  </si>
  <si>
    <t>Plaza oriental y mercados abiertos</t>
  </si>
  <si>
    <t>Plaza occidente</t>
  </si>
  <si>
    <t xml:space="preserve">Municipio de Santa Rosa de Osos </t>
  </si>
  <si>
    <t>día</t>
  </si>
  <si>
    <t>Oficial</t>
  </si>
  <si>
    <t>Rastrillero</t>
  </si>
  <si>
    <t>I. EQUIPO</t>
  </si>
  <si>
    <t>Unidad</t>
  </si>
  <si>
    <t>Sub-Total</t>
  </si>
  <si>
    <t>III. TRANSPORTES</t>
  </si>
  <si>
    <t>Tarifa</t>
  </si>
  <si>
    <t>Valor-Unit.</t>
  </si>
  <si>
    <t>IV. MANO DE OBRA</t>
  </si>
  <si>
    <t>Total Costo Directo</t>
  </si>
  <si>
    <t>m3</t>
  </si>
  <si>
    <t>oficial</t>
  </si>
  <si>
    <t>1,1</t>
  </si>
  <si>
    <t>Movimiento de tierra</t>
  </si>
  <si>
    <t>m³</t>
  </si>
  <si>
    <t>ANALISIS DE PRECIOS UNITARIOS</t>
  </si>
  <si>
    <t xml:space="preserve">ITEM : </t>
  </si>
  <si>
    <t>DESCRIPCION :</t>
  </si>
  <si>
    <t>600-4</t>
  </si>
  <si>
    <t>Excavaciones varias en material</t>
  </si>
  <si>
    <t>común en seco</t>
  </si>
  <si>
    <t>UNIDAD :</t>
  </si>
  <si>
    <t>Tarifa/Hora</t>
  </si>
  <si>
    <t>Herramienta menor</t>
  </si>
  <si>
    <t>5% MO</t>
  </si>
  <si>
    <t>retroexcavadora</t>
  </si>
  <si>
    <t>II MATERIALES EN OBRA</t>
  </si>
  <si>
    <t>Distancia</t>
  </si>
  <si>
    <t>M3-km</t>
  </si>
  <si>
    <t>Trabajador</t>
  </si>
  <si>
    <t>Jornal</t>
  </si>
  <si>
    <t>Prestaciones</t>
  </si>
  <si>
    <t>Jornal total</t>
  </si>
  <si>
    <t>Oficial (1)</t>
  </si>
  <si>
    <t>Obreros ( 2 )</t>
  </si>
  <si>
    <t>V. COSTOS INDIRECTOS</t>
  </si>
  <si>
    <t>Valor total</t>
  </si>
  <si>
    <t>Precio unitario total aproximado al peso</t>
  </si>
  <si>
    <t>Afirmado</t>
  </si>
  <si>
    <t>Motoniveladora</t>
  </si>
  <si>
    <t>Caterpillar</t>
  </si>
  <si>
    <t xml:space="preserve">Cilindro </t>
  </si>
  <si>
    <t>Vibratorio</t>
  </si>
  <si>
    <t>Material de afirmado</t>
  </si>
  <si>
    <t>transporte material de afirmado de la zona</t>
  </si>
  <si>
    <t>obrero (2)</t>
  </si>
  <si>
    <t>MANO DE OBRA INCLUIDO FACTOR PRESTACIONAL</t>
  </si>
  <si>
    <t>-</t>
  </si>
  <si>
    <t>Jornal SMMMLV - SMDLV 2025</t>
  </si>
  <si>
    <t>Moneda (Pesos $)</t>
  </si>
  <si>
    <t>A0100130</t>
  </si>
  <si>
    <t>Armador</t>
  </si>
  <si>
    <t>A0100150</t>
  </si>
  <si>
    <t>A0010010</t>
  </si>
  <si>
    <t>Cadenero</t>
  </si>
  <si>
    <t>A0100181</t>
  </si>
  <si>
    <t>Calculista</t>
  </si>
  <si>
    <t>A0100140</t>
  </si>
  <si>
    <t>Cortador</t>
  </si>
  <si>
    <t>A0100010</t>
  </si>
  <si>
    <t>Cuadrilla de desmontaje (10 personas)</t>
  </si>
  <si>
    <t>A0100180</t>
  </si>
  <si>
    <t>Cuadrilla de fabricación</t>
  </si>
  <si>
    <t>A0041004</t>
  </si>
  <si>
    <t>Cuadrilla de Un Oficial y (2) Obreros.</t>
  </si>
  <si>
    <t>A0041006</t>
  </si>
  <si>
    <t>Cuadrilla de un oficial y (4) Obreros.</t>
  </si>
  <si>
    <t>A0100170</t>
  </si>
  <si>
    <t>Dibujante</t>
  </si>
  <si>
    <t>A0100182</t>
  </si>
  <si>
    <t>Dibujante 2</t>
  </si>
  <si>
    <t>A0100120</t>
  </si>
  <si>
    <t>u</t>
  </si>
  <si>
    <t>Estudios, análisis e informes</t>
  </si>
  <si>
    <t>A0100070</t>
  </si>
  <si>
    <t>Ingeniero de montaje y prueba</t>
  </si>
  <si>
    <t>A0100069</t>
  </si>
  <si>
    <t>Ingeniero de Montaje y Prueba Pilote (1)</t>
  </si>
  <si>
    <t>A0100082</t>
  </si>
  <si>
    <t>Ingeniero Especialista prueba de  integridad</t>
  </si>
  <si>
    <t>A0100071</t>
  </si>
  <si>
    <t xml:space="preserve">Ingeniero Geotecnista </t>
  </si>
  <si>
    <t>A0100020</t>
  </si>
  <si>
    <t>Ingeniero supervisor</t>
  </si>
  <si>
    <t>A0100080</t>
  </si>
  <si>
    <t>Ingeniero supervisor y director de prueba</t>
  </si>
  <si>
    <t>A0100081</t>
  </si>
  <si>
    <t>Ingeniero Supervisor y Director de Prueba Pilote</t>
  </si>
  <si>
    <t>A0100160</t>
  </si>
  <si>
    <t>Inspector</t>
  </si>
  <si>
    <t>A0020010</t>
  </si>
  <si>
    <t>Inspector de fabricación y montaje</t>
  </si>
  <si>
    <t>A0041008</t>
  </si>
  <si>
    <t>1 Oficial y 1 Obrero.</t>
  </si>
  <si>
    <t>A0100030</t>
  </si>
  <si>
    <t>Maestro</t>
  </si>
  <si>
    <t>A0030100</t>
  </si>
  <si>
    <t>Obrero (10)</t>
  </si>
  <si>
    <t>A0030020</t>
  </si>
  <si>
    <t>Obrero (2)</t>
  </si>
  <si>
    <t>A0030030</t>
  </si>
  <si>
    <t>Obrero (3)</t>
  </si>
  <si>
    <t>A0030040</t>
  </si>
  <si>
    <t>Obrero (4)</t>
  </si>
  <si>
    <t>A0030050</t>
  </si>
  <si>
    <t>Obrero (5)</t>
  </si>
  <si>
    <t>A0030060</t>
  </si>
  <si>
    <t>Obrero (6)</t>
  </si>
  <si>
    <t>A0030070</t>
  </si>
  <si>
    <t>Obrero (7)</t>
  </si>
  <si>
    <t>A0030080</t>
  </si>
  <si>
    <t>Obrero (8)</t>
  </si>
  <si>
    <t>A0030090</t>
  </si>
  <si>
    <t>Obrero (9)</t>
  </si>
  <si>
    <t>A0100060</t>
  </si>
  <si>
    <t>Obrero (prueba de carga)</t>
  </si>
  <si>
    <t>A0030120</t>
  </si>
  <si>
    <t>Obreros de incado (2)</t>
  </si>
  <si>
    <t>A0030110</t>
  </si>
  <si>
    <t>Obreros de izado (2)</t>
  </si>
  <si>
    <t>A0040010</t>
  </si>
  <si>
    <t>A0041002</t>
  </si>
  <si>
    <t xml:space="preserve">Oficial  Obrero (3) Cuadrilla de un oficial y 3 Obreros. </t>
  </si>
  <si>
    <t>A0040020</t>
  </si>
  <si>
    <t>Oficial (2)</t>
  </si>
  <si>
    <t>A0040030</t>
  </si>
  <si>
    <t>Oficial (3)</t>
  </si>
  <si>
    <t>A0100050</t>
  </si>
  <si>
    <t>Oficial + 3 Ayudantes (armado e inyección de anclajes)</t>
  </si>
  <si>
    <t>A0041000</t>
  </si>
  <si>
    <t>Oficial experto en desmontaje</t>
  </si>
  <si>
    <t>A0041001</t>
  </si>
  <si>
    <t>Oficial experto en explosivos</t>
  </si>
  <si>
    <t>A0100092</t>
  </si>
  <si>
    <t>Operador prueba de integridad</t>
  </si>
  <si>
    <t>A0050010</t>
  </si>
  <si>
    <t>Paletero</t>
  </si>
  <si>
    <t>A0050020</t>
  </si>
  <si>
    <t>Paletero (2)</t>
  </si>
  <si>
    <t>A0060010</t>
  </si>
  <si>
    <t>Perforador</t>
  </si>
  <si>
    <t>A0100040</t>
  </si>
  <si>
    <t>Perforador + Ayudante1 + Ayudante2</t>
  </si>
  <si>
    <t>A0040001</t>
  </si>
  <si>
    <t>Personal requerido para el diseño y fabricación de estructura metálica. (incluye un calista, un dibujante y la cuadrilla de Fabricación) De esta ultima no hay detalle de que personal la compone.</t>
  </si>
  <si>
    <t>A0070010</t>
  </si>
  <si>
    <t>A0070020</t>
  </si>
  <si>
    <t>Rastrilleros (2)</t>
  </si>
  <si>
    <t>A0080010</t>
  </si>
  <si>
    <t>Soldador</t>
  </si>
  <si>
    <t>A0010083</t>
  </si>
  <si>
    <t>Soldador (2)</t>
  </si>
  <si>
    <t>A0080012</t>
  </si>
  <si>
    <t>Soldador 1A</t>
  </si>
  <si>
    <t>A0100090</t>
  </si>
  <si>
    <t>Soldador experto en montaje y pruebas</t>
  </si>
  <si>
    <t>A0100091</t>
  </si>
  <si>
    <t>A0090010</t>
  </si>
  <si>
    <t>Topógrafo</t>
  </si>
  <si>
    <t>A0030010</t>
  </si>
  <si>
    <t xml:space="preserve">Obrero </t>
  </si>
  <si>
    <t>A0100100</t>
  </si>
  <si>
    <t>Viáticos ingeniero y director</t>
  </si>
  <si>
    <t>A0100110</t>
  </si>
  <si>
    <t>Viáticos soldadores</t>
  </si>
  <si>
    <t>A0040110</t>
  </si>
  <si>
    <t>Celador</t>
  </si>
  <si>
    <t>Suministro, transporte, extendido y compactación de material granular (material de la zona) para afirmado de la vía. Incluye colocación por capas, humectación y compactación mecánica hasta obtener la densidad especificada.</t>
  </si>
  <si>
    <t>Porcentaje</t>
  </si>
  <si>
    <t>PROYECTO : Adecuación - vías terciarias municipio de Santa Rosa de Osos Antioquia</t>
  </si>
  <si>
    <t>Precio-Unit.</t>
  </si>
  <si>
    <t>Vol.-Peso ó cant.</t>
  </si>
  <si>
    <t>PROYECTO : Mantenimiento - vías terciarias municipio de Santa Rosa de Osos Antioquia</t>
  </si>
  <si>
    <t>1</t>
  </si>
  <si>
    <t>1,2</t>
  </si>
  <si>
    <t>Excavación y conformación mecánica de la vía en material común, en seco. Incluye remoción de material suelto, perfilado del camino, limpieza de zanjas y cárcavas formadas por escorrentía, garantizando el bombeo y la sección transversal.</t>
  </si>
  <si>
    <t>VR UNITARIO</t>
  </si>
  <si>
    <t>RETENCIONES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</si>
</sst>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.##0.00_-;\-&quot;$&quot;\ * #.##0.00_-;_-&quot;$&quot;\ * &quot;-&quot;??_-;_-@_-"/>
    <numFmt numFmtId="165" formatCode="0.0"/>
    <numFmt numFmtId="166" formatCode="#.##0.00"/>
    <numFmt numFmtId="167" formatCode="0.00;\-0.00;;@"/>
    <numFmt numFmtId="168" formatCode="###,##0.00\ "/>
    <numFmt numFmtId="169" formatCode="[$$-240A]\ #,##0.00"/>
    <numFmt numFmtId="170" formatCode="&quot;$&quot;\ #,##0.00;;&quot;&quot;"/>
    <numFmt numFmtId="171" formatCode="_ &quot;$&quot;\ * #,##0.00_ ;_ &quot;$&quot;\ * \-#,##0.00_ ;_ &quot;$&quot;\ * &quot;-&quot;??_ ;_ @_ "/>
    <numFmt numFmtId="172" formatCode="#,##0.000;\-#,##0.00;&quot;&quot;"/>
    <numFmt numFmtId="173" formatCode="0.0000;\-0.0000;&quot;&quot;"/>
    <numFmt numFmtId="174" formatCode="0.000%"/>
    <numFmt numFmtId="175" formatCode="&quot;$&quot;#,##0.00"/>
    <numFmt numFmtId="176" formatCode="#.##0"/>
    <numFmt numFmtId="177" formatCode="_ * #,##0.00_ ;_ * \-#,##0.00_ ;_ * &quot;-&quot;??_ ;_ @_ "/>
    <numFmt numFmtId="178" formatCode="#,##0.0"/>
    <numFmt numFmtId="179" formatCode="_(&quot;$&quot;\ * #,##0.00_);_(&quot;$&quot;\ * \(#,##0.00\);_(&quot;$&quot;\ * &quot;-&quot;??_);_(@_)"/>
    <numFmt numFmtId="180" formatCode="_-* #,##0.00\ &quot;€&quot;_-;\-* #,##0.00\ &quot;€&quot;_-;_-* &quot;-&quot;??\ &quot;€&quot;_-;_-@_-"/>
    <numFmt numFmtId="181" formatCode="#.##0.0000"/>
    <numFmt numFmtId="182" formatCode="#.0"/>
    <numFmt numFmtId="183" formatCode="&quot;$&quot;\ #,##0.00"/>
    <numFmt numFmtId="184" formatCode="#.00"/>
    <numFmt numFmtId="185" formatCode="0.000000000000000"/>
  </numFmts>
  <fonts count="5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u/>
      <sz val="11"/>
      <color theme="10"/>
      <name val="Aptos Narrow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name val="Aptos Narrow"/>
      <family val="2"/>
      <scheme val="minor"/>
    </font>
    <font>
      <sz val="11"/>
      <color indexed="8"/>
      <name val="Calibri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1"/>
      <color theme="1"/>
      <name val="Bookman Old Style"/>
      <family val="1"/>
    </font>
    <font>
      <b/>
      <sz val="22"/>
      <name val="Arial"/>
      <family val="2"/>
    </font>
    <font>
      <sz val="8"/>
      <color theme="1"/>
      <name val="Bookman Old Style"/>
      <family val="1"/>
    </font>
    <font>
      <sz val="9"/>
      <name val="Arial"/>
      <family val="2"/>
    </font>
    <font>
      <b/>
      <sz val="11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sz val="9"/>
      <color theme="1"/>
      <name val="Bookman Old Style"/>
      <family val="1"/>
    </font>
    <font>
      <sz val="11"/>
      <color rgb="FFFF0000"/>
      <name val="Aptos Narrow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0"/>
      <color theme="3"/>
      <name val="Book Antiqua"/>
      <family val="1"/>
    </font>
    <font>
      <sz val="10"/>
      <color indexed="8"/>
      <name val="Book Antiqua"/>
      <family val="1"/>
    </font>
    <font>
      <sz val="10"/>
      <name val="Book Antiqua"/>
      <family val="1"/>
    </font>
    <font>
      <sz val="10"/>
      <color indexed="9"/>
      <name val="Book Antiqua"/>
      <family val="1"/>
    </font>
    <font>
      <b/>
      <sz val="10"/>
      <color indexed="8"/>
      <name val="Book Antiqua"/>
      <family val="1"/>
    </font>
    <font>
      <sz val="10"/>
      <color theme="0"/>
      <name val="Book Antiqua"/>
      <family val="1"/>
    </font>
    <font>
      <b/>
      <sz val="8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8"/>
      <name val="MS Sans Serif"/>
    </font>
    <font>
      <b/>
      <sz val="10"/>
      <name val="MS Sans Serif"/>
    </font>
    <font>
      <sz val="10"/>
      <name val="Lucida Sans"/>
      <family val="2"/>
    </font>
    <font>
      <b/>
      <sz val="10"/>
      <name val="Lucida Sans"/>
      <family val="2"/>
    </font>
    <font>
      <b/>
      <i/>
      <sz val="10"/>
      <name val="Lucida Sans"/>
      <family val="2"/>
    </font>
    <font>
      <i/>
      <sz val="10"/>
      <name val="Lucida Sans"/>
      <family val="2"/>
    </font>
    <font>
      <b/>
      <i/>
      <sz val="11"/>
      <name val="Lucida Sans"/>
      <family val="2"/>
    </font>
    <font>
      <sz val="11"/>
      <name val="Lucida Sans"/>
      <family val="2"/>
    </font>
    <font>
      <sz val="12"/>
      <name val="Lucida Sans"/>
      <family val="2"/>
    </font>
    <font>
      <b/>
      <sz val="11"/>
      <name val="Lucida Sans"/>
      <family val="2"/>
    </font>
    <font>
      <b/>
      <i/>
      <sz val="16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8E8E8"/>
        <bgColor rgb="FF000000"/>
      </patternFill>
    </fill>
    <fill>
      <patternFill patternType="solid">
        <fgColor rgb="FFDAD7D3"/>
        <bgColor indexed="64"/>
      </patternFill>
    </fill>
    <fill>
      <patternFill patternType="solid">
        <fgColor rgb="FFF2F1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E6F5"/>
        <bgColor indexed="64"/>
      </patternFill>
    </fill>
    <fill>
      <patternFill patternType="solid">
        <fgColor rgb="FFFFFFCC"/>
      </patternFill>
    </fill>
    <fill>
      <gradientFill degree="90">
        <stop position="0">
          <color rgb="FFFFFFCC"/>
        </stop>
        <stop position="1">
          <color theme="0" tint="-0.1490218817712943"/>
        </stop>
      </gradientFill>
    </fill>
    <fill>
      <patternFill patternType="solid">
        <fgColor theme="0" tint="-0.24994659260841701"/>
        <bgColor indexed="64"/>
      </patternFill>
    </fill>
    <fill>
      <patternFill patternType="solid">
        <fgColor rgb="FFFFFFCC"/>
        <bgColor indexed="64"/>
      </patternFill>
    </fill>
  </fills>
  <borders count="8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medium">
        <color indexed="63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B2B2B2"/>
      </left>
      <right/>
      <top style="thick">
        <color rgb="FFB2B2B2"/>
      </top>
      <bottom/>
      <diagonal/>
    </border>
    <border>
      <left/>
      <right/>
      <top style="thick">
        <color rgb="FFB2B2B2"/>
      </top>
      <bottom/>
      <diagonal/>
    </border>
    <border>
      <left/>
      <right style="thick">
        <color rgb="FFB2B2B2"/>
      </right>
      <top style="thick">
        <color rgb="FFB2B2B2"/>
      </top>
      <bottom/>
      <diagonal/>
    </border>
    <border>
      <left style="thick">
        <color rgb="FFB2B2B2"/>
      </left>
      <right/>
      <top/>
      <bottom style="thick">
        <color rgb="FFB2B2B2"/>
      </bottom>
      <diagonal/>
    </border>
    <border>
      <left/>
      <right/>
      <top/>
      <bottom style="thick">
        <color rgb="FFB2B2B2"/>
      </bottom>
      <diagonal/>
    </border>
    <border>
      <left/>
      <right style="thick">
        <color rgb="FFB2B2B2"/>
      </right>
      <top/>
      <bottom style="thick">
        <color rgb="FFB2B2B2"/>
      </bottom>
      <diagonal/>
    </border>
    <border>
      <left style="thick">
        <color rgb="FFB2B2B2"/>
      </left>
      <right style="thick">
        <color rgb="FFB2B2B2"/>
      </right>
      <top style="thick">
        <color rgb="FFB2B2B2"/>
      </top>
      <bottom style="thick">
        <color rgb="FFB2B2B2"/>
      </bottom>
      <diagonal/>
    </border>
  </borders>
  <cellStyleXfs count="30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4" fillId="0" borderId="0"/>
    <xf numFmtId="0" fontId="4" fillId="0" borderId="0"/>
    <xf numFmtId="0" fontId="7" fillId="0" borderId="0"/>
    <xf numFmtId="0" fontId="1" fillId="0" borderId="0"/>
    <xf numFmtId="0" fontId="3" fillId="0" borderId="0" applyNumberFormat="0" applyFill="0" applyBorder="0" applyAlignment="0" applyProtection="0"/>
    <xf numFmtId="42" fontId="4" fillId="0" borderId="0" applyFont="0" applyFill="0" applyBorder="0" applyAlignment="0" applyProtection="0"/>
    <xf numFmtId="0" fontId="12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38" fillId="0" borderId="0" applyNumberFormat="0" applyBorder="0" applyAlignment="0"/>
    <xf numFmtId="0" fontId="2" fillId="0" borderId="0"/>
    <xf numFmtId="177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2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9" fontId="12" fillId="0" borderId="0" applyFont="0" applyFill="0" applyBorder="0" applyAlignment="0" applyProtection="0"/>
    <xf numFmtId="17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9" fillId="0" borderId="0"/>
    <xf numFmtId="179" fontId="39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" fillId="11" borderId="78" applyNumberFormat="0" applyFon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6">
    <xf numFmtId="0" fontId="0" fillId="0" borderId="0" xfId="0"/>
    <xf numFmtId="0" fontId="5" fillId="2" borderId="3" xfId="0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 readingOrder="1"/>
    </xf>
    <xf numFmtId="44" fontId="10" fillId="4" borderId="3" xfId="1" applyFont="1" applyFill="1" applyBorder="1" applyAlignment="1">
      <alignment vertical="center" readingOrder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4" borderId="3" xfId="0" applyFont="1" applyFill="1" applyBorder="1" applyAlignment="1">
      <alignment horizontal="center" vertical="center" readingOrder="1"/>
    </xf>
    <xf numFmtId="2" fontId="10" fillId="4" borderId="3" xfId="0" applyNumberFormat="1" applyFont="1" applyFill="1" applyBorder="1" applyAlignment="1">
      <alignment horizontal="center" vertical="center" readingOrder="1"/>
    </xf>
    <xf numFmtId="0" fontId="8" fillId="5" borderId="3" xfId="2" applyFont="1" applyFill="1" applyBorder="1" applyAlignment="1">
      <alignment vertical="center"/>
    </xf>
    <xf numFmtId="0" fontId="8" fillId="5" borderId="3" xfId="2" applyFont="1" applyFill="1" applyBorder="1" applyAlignment="1">
      <alignment horizontal="center" vertical="center" wrapText="1"/>
    </xf>
    <xf numFmtId="10" fontId="8" fillId="5" borderId="3" xfId="10" applyNumberFormat="1" applyFont="1" applyFill="1" applyBorder="1" applyAlignment="1">
      <alignment horizontal="center" vertical="center"/>
    </xf>
    <xf numFmtId="44" fontId="8" fillId="5" borderId="4" xfId="1" applyFont="1" applyFill="1" applyBorder="1" applyAlignment="1">
      <alignment vertical="center"/>
    </xf>
    <xf numFmtId="0" fontId="15" fillId="5" borderId="11" xfId="2" applyFont="1" applyFill="1" applyBorder="1" applyAlignment="1">
      <alignment vertical="center"/>
    </xf>
    <xf numFmtId="0" fontId="16" fillId="5" borderId="11" xfId="2" applyFont="1" applyFill="1" applyBorder="1" applyAlignment="1">
      <alignment horizontal="center" vertical="center" wrapText="1"/>
    </xf>
    <xf numFmtId="0" fontId="16" fillId="5" borderId="11" xfId="2" applyFont="1" applyFill="1" applyBorder="1" applyAlignment="1">
      <alignment horizontal="center" vertical="center"/>
    </xf>
    <xf numFmtId="44" fontId="16" fillId="5" borderId="11" xfId="1" applyFont="1" applyFill="1" applyBorder="1" applyAlignment="1">
      <alignment vertical="center"/>
    </xf>
    <xf numFmtId="44" fontId="15" fillId="5" borderId="12" xfId="1" applyFont="1" applyFill="1" applyBorder="1" applyAlignment="1">
      <alignment vertical="center"/>
    </xf>
    <xf numFmtId="44" fontId="5" fillId="2" borderId="4" xfId="1" applyFont="1" applyFill="1" applyBorder="1" applyAlignment="1">
      <alignment horizontal="right" vertical="center" wrapText="1"/>
    </xf>
    <xf numFmtId="44" fontId="10" fillId="0" borderId="0" xfId="1" applyFont="1" applyAlignment="1">
      <alignment vertical="center"/>
    </xf>
    <xf numFmtId="0" fontId="18" fillId="3" borderId="0" xfId="11" applyFont="1" applyFill="1"/>
    <xf numFmtId="0" fontId="20" fillId="3" borderId="0" xfId="11" applyFont="1" applyFill="1"/>
    <xf numFmtId="0" fontId="4" fillId="3" borderId="19" xfId="11" applyFont="1" applyFill="1" applyBorder="1" applyAlignment="1">
      <alignment horizontal="center"/>
    </xf>
    <xf numFmtId="0" fontId="19" fillId="3" borderId="21" xfId="11" applyFont="1" applyFill="1" applyBorder="1" applyAlignment="1">
      <alignment horizontal="center" vertical="center"/>
    </xf>
    <xf numFmtId="0" fontId="4" fillId="3" borderId="21" xfId="11" applyFont="1" applyFill="1" applyBorder="1" applyAlignment="1">
      <alignment horizontal="center"/>
    </xf>
    <xf numFmtId="49" fontId="8" fillId="3" borderId="21" xfId="0" applyNumberFormat="1" applyFont="1" applyFill="1" applyBorder="1" applyAlignment="1">
      <alignment horizontal="left" vertical="center"/>
    </xf>
    <xf numFmtId="0" fontId="4" fillId="3" borderId="20" xfId="11" applyFont="1" applyFill="1" applyBorder="1"/>
    <xf numFmtId="0" fontId="24" fillId="3" borderId="0" xfId="11" applyFont="1" applyFill="1"/>
    <xf numFmtId="0" fontId="24" fillId="3" borderId="9" xfId="11" applyFont="1" applyFill="1" applyBorder="1"/>
    <xf numFmtId="0" fontId="25" fillId="3" borderId="0" xfId="11" applyFont="1" applyFill="1"/>
    <xf numFmtId="0" fontId="25" fillId="3" borderId="9" xfId="11" applyFont="1" applyFill="1" applyBorder="1"/>
    <xf numFmtId="0" fontId="18" fillId="3" borderId="9" xfId="11" applyFont="1" applyFill="1" applyBorder="1"/>
    <xf numFmtId="0" fontId="1" fillId="3" borderId="0" xfId="11" applyFill="1"/>
    <xf numFmtId="0" fontId="20" fillId="3" borderId="0" xfId="11" applyFont="1" applyFill="1" applyAlignment="1">
      <alignment horizontal="center" vertical="center"/>
    </xf>
    <xf numFmtId="2" fontId="17" fillId="3" borderId="12" xfId="12" applyNumberFormat="1" applyFont="1" applyFill="1" applyBorder="1" applyAlignment="1">
      <alignment horizontal="center" vertical="center"/>
    </xf>
    <xf numFmtId="0" fontId="17" fillId="3" borderId="3" xfId="12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13" fillId="5" borderId="2" xfId="9" applyNumberFormat="1" applyFont="1" applyFill="1" applyBorder="1" applyAlignment="1">
      <alignment horizontal="center" vertical="center"/>
    </xf>
    <xf numFmtId="49" fontId="14" fillId="5" borderId="10" xfId="9" applyNumberFormat="1" applyFont="1" applyFill="1" applyBorder="1" applyAlignment="1">
      <alignment horizontal="center" vertical="center"/>
    </xf>
    <xf numFmtId="0" fontId="17" fillId="3" borderId="22" xfId="12" applyFont="1" applyFill="1" applyBorder="1" applyAlignment="1">
      <alignment horizontal="center" vertical="center" wrapText="1"/>
    </xf>
    <xf numFmtId="0" fontId="20" fillId="3" borderId="0" xfId="11" applyFont="1" applyFill="1" applyAlignment="1">
      <alignment wrapText="1"/>
    </xf>
    <xf numFmtId="0" fontId="24" fillId="3" borderId="2" xfId="11" applyFont="1" applyFill="1" applyBorder="1" applyAlignment="1">
      <alignment vertical="center"/>
    </xf>
    <xf numFmtId="0" fontId="25" fillId="3" borderId="2" xfId="11" applyFont="1" applyFill="1" applyBorder="1" applyAlignment="1">
      <alignment vertical="center"/>
    </xf>
    <xf numFmtId="0" fontId="18" fillId="3" borderId="3" xfId="11" applyFont="1" applyFill="1" applyBorder="1" applyAlignment="1">
      <alignment vertical="center" wrapText="1"/>
    </xf>
    <xf numFmtId="0" fontId="17" fillId="3" borderId="3" xfId="12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2" fontId="17" fillId="3" borderId="45" xfId="12" applyNumberFormat="1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2" fontId="17" fillId="3" borderId="20" xfId="12" applyNumberFormat="1" applyFont="1" applyFill="1" applyBorder="1" applyAlignment="1">
      <alignment horizontal="center" vertical="center"/>
    </xf>
    <xf numFmtId="166" fontId="18" fillId="0" borderId="3" xfId="0" applyNumberFormat="1" applyFont="1" applyBorder="1" applyAlignment="1" applyProtection="1">
      <alignment horizontal="center" vertical="center" wrapText="1"/>
      <protection locked="0"/>
    </xf>
    <xf numFmtId="2" fontId="18" fillId="0" borderId="3" xfId="0" applyNumberFormat="1" applyFont="1" applyBorder="1" applyAlignment="1" applyProtection="1">
      <alignment horizontal="center" vertical="center" wrapText="1"/>
      <protection locked="0"/>
    </xf>
    <xf numFmtId="2" fontId="18" fillId="0" borderId="3" xfId="0" applyNumberFormat="1" applyFont="1" applyBorder="1" applyAlignment="1">
      <alignment horizontal="center" vertical="center" wrapText="1"/>
    </xf>
    <xf numFmtId="167" fontId="18" fillId="0" borderId="3" xfId="0" applyNumberFormat="1" applyFont="1" applyBorder="1" applyAlignment="1" applyProtection="1">
      <alignment horizontal="center" vertical="center" wrapText="1"/>
      <protection locked="0"/>
    </xf>
    <xf numFmtId="0" fontId="21" fillId="3" borderId="48" xfId="12" applyFont="1" applyFill="1" applyBorder="1" applyAlignment="1">
      <alignment horizontal="center" vertical="center" wrapText="1"/>
    </xf>
    <xf numFmtId="0" fontId="21" fillId="3" borderId="36" xfId="12" applyFont="1" applyFill="1" applyBorder="1" applyAlignment="1">
      <alignment horizontal="center" vertical="center" wrapText="1"/>
    </xf>
    <xf numFmtId="0" fontId="1" fillId="3" borderId="14" xfId="11" applyFill="1" applyBorder="1"/>
    <xf numFmtId="0" fontId="20" fillId="3" borderId="14" xfId="11" applyFont="1" applyFill="1" applyBorder="1" applyAlignment="1">
      <alignment horizontal="center" vertical="center"/>
    </xf>
    <xf numFmtId="0" fontId="20" fillId="3" borderId="15" xfId="11" applyFont="1" applyFill="1" applyBorder="1" applyAlignment="1">
      <alignment horizontal="center" vertical="center"/>
    </xf>
    <xf numFmtId="0" fontId="20" fillId="3" borderId="9" xfId="11" applyFont="1" applyFill="1" applyBorder="1" applyAlignment="1">
      <alignment horizontal="center" vertical="center"/>
    </xf>
    <xf numFmtId="3" fontId="20" fillId="3" borderId="9" xfId="11" applyNumberFormat="1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8" fillId="3" borderId="3" xfId="11" applyFont="1" applyFill="1" applyBorder="1" applyAlignment="1">
      <alignment horizontal="center" vertical="center" wrapText="1"/>
    </xf>
    <xf numFmtId="0" fontId="28" fillId="8" borderId="57" xfId="0" applyFont="1" applyFill="1" applyBorder="1" applyAlignment="1">
      <alignment horizontal="center" vertical="center"/>
    </xf>
    <xf numFmtId="0" fontId="28" fillId="8" borderId="59" xfId="0" applyFont="1" applyFill="1" applyBorder="1" applyAlignment="1">
      <alignment horizontal="center" vertical="center"/>
    </xf>
    <xf numFmtId="0" fontId="28" fillId="8" borderId="60" xfId="0" applyFont="1" applyFill="1" applyBorder="1" applyAlignment="1">
      <alignment horizontal="center" vertical="center"/>
    </xf>
    <xf numFmtId="0" fontId="29" fillId="0" borderId="60" xfId="0" applyFont="1" applyBorder="1" applyAlignment="1">
      <alignment horizontal="right" vertical="center"/>
    </xf>
    <xf numFmtId="0" fontId="30" fillId="0" borderId="48" xfId="0" applyFont="1" applyBorder="1" applyAlignment="1">
      <alignment horizontal="center"/>
    </xf>
    <xf numFmtId="0" fontId="30" fillId="0" borderId="20" xfId="0" applyFont="1" applyBorder="1" applyAlignment="1">
      <alignment horizontal="center"/>
    </xf>
    <xf numFmtId="0" fontId="30" fillId="0" borderId="48" xfId="0" applyFont="1" applyBorder="1"/>
    <xf numFmtId="0" fontId="28" fillId="9" borderId="57" xfId="0" applyFont="1" applyFill="1" applyBorder="1" applyAlignment="1">
      <alignment horizontal="center" vertical="center"/>
    </xf>
    <xf numFmtId="0" fontId="28" fillId="9" borderId="60" xfId="0" applyFont="1" applyFill="1" applyBorder="1" applyAlignment="1">
      <alignment horizontal="center" vertical="center"/>
    </xf>
    <xf numFmtId="0" fontId="29" fillId="9" borderId="60" xfId="0" applyFont="1" applyFill="1" applyBorder="1" applyAlignment="1">
      <alignment horizontal="center" vertical="center"/>
    </xf>
    <xf numFmtId="0" fontId="29" fillId="9" borderId="60" xfId="0" applyFont="1" applyFill="1" applyBorder="1" applyAlignment="1">
      <alignment horizontal="right" vertical="center"/>
    </xf>
    <xf numFmtId="0" fontId="30" fillId="9" borderId="60" xfId="0" applyFont="1" applyFill="1" applyBorder="1" applyAlignment="1">
      <alignment horizontal="right" vertical="center"/>
    </xf>
    <xf numFmtId="0" fontId="0" fillId="9" borderId="0" xfId="0" applyFill="1"/>
    <xf numFmtId="0" fontId="28" fillId="9" borderId="59" xfId="0" applyFont="1" applyFill="1" applyBorder="1" applyAlignment="1">
      <alignment horizontal="center" vertical="center"/>
    </xf>
    <xf numFmtId="0" fontId="29" fillId="9" borderId="57" xfId="0" applyFont="1" applyFill="1" applyBorder="1" applyAlignment="1">
      <alignment horizontal="center" vertical="center"/>
    </xf>
    <xf numFmtId="0" fontId="29" fillId="9" borderId="57" xfId="0" applyFont="1" applyFill="1" applyBorder="1" applyAlignment="1">
      <alignment vertical="center" wrapText="1"/>
    </xf>
    <xf numFmtId="0" fontId="30" fillId="9" borderId="63" xfId="0" applyFont="1" applyFill="1" applyBorder="1"/>
    <xf numFmtId="0" fontId="26" fillId="9" borderId="63" xfId="0" applyFont="1" applyFill="1" applyBorder="1" applyAlignment="1">
      <alignment horizontal="center"/>
    </xf>
    <xf numFmtId="0" fontId="29" fillId="9" borderId="59" xfId="0" applyFont="1" applyFill="1" applyBorder="1" applyAlignment="1">
      <alignment horizontal="center" vertical="center"/>
    </xf>
    <xf numFmtId="0" fontId="29" fillId="9" borderId="60" xfId="0" applyFont="1" applyFill="1" applyBorder="1" applyAlignment="1">
      <alignment horizontal="center" vertical="center" wrapText="1"/>
    </xf>
    <xf numFmtId="0" fontId="29" fillId="9" borderId="61" xfId="0" applyFont="1" applyFill="1" applyBorder="1" applyAlignment="1">
      <alignment horizontal="center" vertical="center" wrapText="1"/>
    </xf>
    <xf numFmtId="0" fontId="29" fillId="9" borderId="57" xfId="0" applyFont="1" applyFill="1" applyBorder="1" applyAlignment="1">
      <alignment horizontal="center" vertical="center" wrapText="1"/>
    </xf>
    <xf numFmtId="0" fontId="29" fillId="9" borderId="61" xfId="0" applyFont="1" applyFill="1" applyBorder="1" applyAlignment="1">
      <alignment vertical="center" wrapText="1"/>
    </xf>
    <xf numFmtId="0" fontId="30" fillId="9" borderId="48" xfId="0" applyFont="1" applyFill="1" applyBorder="1" applyAlignment="1">
      <alignment horizontal="center"/>
    </xf>
    <xf numFmtId="0" fontId="29" fillId="9" borderId="57" xfId="0" applyFont="1" applyFill="1" applyBorder="1" applyAlignment="1">
      <alignment horizontal="right" vertical="center"/>
    </xf>
    <xf numFmtId="0" fontId="31" fillId="3" borderId="16" xfId="12" applyFont="1" applyFill="1" applyBorder="1" applyAlignment="1">
      <alignment vertical="center"/>
    </xf>
    <xf numFmtId="0" fontId="31" fillId="3" borderId="18" xfId="12" applyFont="1" applyFill="1" applyBorder="1" applyAlignment="1">
      <alignment horizontal="left" vertical="center" wrapText="1"/>
    </xf>
    <xf numFmtId="0" fontId="31" fillId="3" borderId="18" xfId="12" applyFont="1" applyFill="1" applyBorder="1" applyAlignment="1">
      <alignment vertical="center"/>
    </xf>
    <xf numFmtId="168" fontId="31" fillId="3" borderId="18" xfId="12" applyNumberFormat="1" applyFont="1" applyFill="1" applyBorder="1" applyAlignment="1">
      <alignment horizontal="right" vertical="center"/>
    </xf>
    <xf numFmtId="4" fontId="31" fillId="3" borderId="18" xfId="12" applyNumberFormat="1" applyFont="1" applyFill="1" applyBorder="1" applyAlignment="1">
      <alignment vertical="center"/>
    </xf>
    <xf numFmtId="0" fontId="31" fillId="3" borderId="17" xfId="12" applyFont="1" applyFill="1" applyBorder="1" applyAlignment="1">
      <alignment vertical="center"/>
    </xf>
    <xf numFmtId="169" fontId="32" fillId="3" borderId="0" xfId="12" applyNumberFormat="1" applyFont="1" applyFill="1" applyAlignment="1">
      <alignment horizontal="center" vertical="center"/>
    </xf>
    <xf numFmtId="0" fontId="33" fillId="3" borderId="0" xfId="12" applyFont="1" applyFill="1" applyAlignment="1">
      <alignment vertical="center"/>
    </xf>
    <xf numFmtId="0" fontId="31" fillId="3" borderId="8" xfId="12" applyFont="1" applyFill="1" applyBorder="1" applyAlignment="1">
      <alignment vertical="center"/>
    </xf>
    <xf numFmtId="49" fontId="31" fillId="3" borderId="0" xfId="12" applyNumberFormat="1" applyFont="1" applyFill="1" applyAlignment="1">
      <alignment vertical="center" wrapText="1"/>
    </xf>
    <xf numFmtId="4" fontId="31" fillId="3" borderId="0" xfId="12" applyNumberFormat="1" applyFont="1" applyFill="1" applyAlignment="1">
      <alignment vertical="center"/>
    </xf>
    <xf numFmtId="0" fontId="31" fillId="3" borderId="9" xfId="12" applyFont="1" applyFill="1" applyBorder="1" applyAlignment="1">
      <alignment vertical="center"/>
    </xf>
    <xf numFmtId="0" fontId="31" fillId="3" borderId="9" xfId="12" applyFont="1" applyFill="1" applyBorder="1" applyAlignment="1">
      <alignment vertical="center" wrapText="1"/>
    </xf>
    <xf numFmtId="49" fontId="31" fillId="3" borderId="0" xfId="12" applyNumberFormat="1" applyFont="1" applyFill="1" applyAlignment="1">
      <alignment horizontal="left" vertical="center" wrapText="1"/>
    </xf>
    <xf numFmtId="49" fontId="31" fillId="3" borderId="0" xfId="12" applyNumberFormat="1" applyFont="1" applyFill="1" applyAlignment="1">
      <alignment horizontal="left" vertical="center"/>
    </xf>
    <xf numFmtId="49" fontId="31" fillId="3" borderId="0" xfId="12" applyNumberFormat="1" applyFont="1" applyFill="1" applyAlignment="1">
      <alignment horizontal="right" vertical="center"/>
    </xf>
    <xf numFmtId="49" fontId="31" fillId="3" borderId="0" xfId="12" applyNumberFormat="1" applyFont="1" applyFill="1" applyAlignment="1">
      <alignment vertical="center"/>
    </xf>
    <xf numFmtId="14" fontId="31" fillId="3" borderId="0" xfId="12" applyNumberFormat="1" applyFont="1" applyFill="1" applyAlignment="1">
      <alignment vertical="center"/>
    </xf>
    <xf numFmtId="0" fontId="32" fillId="0" borderId="16" xfId="12" applyFont="1" applyBorder="1" applyAlignment="1">
      <alignment vertical="center"/>
    </xf>
    <xf numFmtId="0" fontId="32" fillId="0" borderId="18" xfId="12" applyFont="1" applyBorder="1" applyAlignment="1">
      <alignment horizontal="left" vertical="center" wrapText="1"/>
    </xf>
    <xf numFmtId="0" fontId="32" fillId="0" borderId="18" xfId="12" applyFont="1" applyBorder="1" applyAlignment="1">
      <alignment horizontal="center" vertical="center"/>
    </xf>
    <xf numFmtId="170" fontId="32" fillId="0" borderId="18" xfId="12" applyNumberFormat="1" applyFont="1" applyBorder="1" applyAlignment="1">
      <alignment horizontal="center" vertical="center"/>
    </xf>
    <xf numFmtId="4" fontId="32" fillId="0" borderId="18" xfId="12" applyNumberFormat="1" applyFont="1" applyBorder="1" applyAlignment="1">
      <alignment vertical="center"/>
    </xf>
    <xf numFmtId="0" fontId="32" fillId="0" borderId="17" xfId="12" applyFont="1" applyBorder="1" applyAlignment="1">
      <alignment vertical="center"/>
    </xf>
    <xf numFmtId="0" fontId="34" fillId="0" borderId="8" xfId="12" applyFont="1" applyBorder="1" applyAlignment="1">
      <alignment vertical="center"/>
    </xf>
    <xf numFmtId="0" fontId="35" fillId="0" borderId="0" xfId="12" applyFont="1" applyAlignment="1">
      <alignment horizontal="left" vertical="center" wrapText="1"/>
    </xf>
    <xf numFmtId="0" fontId="32" fillId="0" borderId="0" xfId="12" applyFont="1" applyAlignment="1">
      <alignment horizontal="left" vertical="center" wrapText="1"/>
    </xf>
    <xf numFmtId="170" fontId="35" fillId="0" borderId="0" xfId="12" applyNumberFormat="1" applyFont="1" applyAlignment="1">
      <alignment horizontal="center" vertical="center"/>
    </xf>
    <xf numFmtId="4" fontId="32" fillId="0" borderId="0" xfId="12" applyNumberFormat="1" applyFont="1" applyAlignment="1">
      <alignment vertical="center"/>
    </xf>
    <xf numFmtId="0" fontId="32" fillId="0" borderId="9" xfId="12" applyFont="1" applyBorder="1" applyAlignment="1">
      <alignment vertical="center"/>
    </xf>
    <xf numFmtId="0" fontId="32" fillId="0" borderId="19" xfId="12" applyFont="1" applyBorder="1" applyAlignment="1">
      <alignment vertical="center"/>
    </xf>
    <xf numFmtId="0" fontId="35" fillId="0" borderId="21" xfId="12" applyFont="1" applyBorder="1" applyAlignment="1">
      <alignment horizontal="left" vertical="center" wrapText="1"/>
    </xf>
    <xf numFmtId="0" fontId="32" fillId="0" borderId="21" xfId="12" applyFont="1" applyBorder="1" applyAlignment="1">
      <alignment horizontal="center" vertical="center"/>
    </xf>
    <xf numFmtId="170" fontId="35" fillId="0" borderId="21" xfId="12" applyNumberFormat="1" applyFont="1" applyBorder="1" applyAlignment="1">
      <alignment horizontal="center" vertical="center"/>
    </xf>
    <xf numFmtId="4" fontId="32" fillId="0" borderId="21" xfId="12" applyNumberFormat="1" applyFont="1" applyBorder="1" applyAlignment="1">
      <alignment vertical="center"/>
    </xf>
    <xf numFmtId="0" fontId="32" fillId="0" borderId="20" xfId="12" applyFont="1" applyBorder="1" applyAlignment="1">
      <alignment vertical="center"/>
    </xf>
    <xf numFmtId="0" fontId="32" fillId="0" borderId="8" xfId="12" applyFont="1" applyBorder="1" applyAlignment="1">
      <alignment vertical="center"/>
    </xf>
    <xf numFmtId="0" fontId="32" fillId="0" borderId="0" xfId="12" applyFont="1" applyAlignment="1">
      <alignment horizontal="center" vertical="center"/>
    </xf>
    <xf numFmtId="170" fontId="32" fillId="0" borderId="0" xfId="12" applyNumberFormat="1" applyFont="1" applyAlignment="1">
      <alignment horizontal="center" vertical="center"/>
    </xf>
    <xf numFmtId="0" fontId="35" fillId="0" borderId="16" xfId="12" applyFont="1" applyBorder="1" applyAlignment="1">
      <alignment vertical="center" wrapText="1"/>
    </xf>
    <xf numFmtId="0" fontId="35" fillId="0" borderId="18" xfId="12" applyFont="1" applyBorder="1" applyAlignment="1">
      <alignment vertical="center"/>
    </xf>
    <xf numFmtId="0" fontId="35" fillId="0" borderId="17" xfId="12" applyFont="1" applyBorder="1" applyAlignment="1">
      <alignment vertical="center"/>
    </xf>
    <xf numFmtId="0" fontId="32" fillId="0" borderId="44" xfId="12" applyFont="1" applyBorder="1" applyAlignment="1">
      <alignment horizontal="left" vertical="center" wrapText="1"/>
    </xf>
    <xf numFmtId="0" fontId="32" fillId="0" borderId="42" xfId="12" applyFont="1" applyBorder="1" applyAlignment="1">
      <alignment horizontal="center" vertical="center"/>
    </xf>
    <xf numFmtId="170" fontId="32" fillId="0" borderId="33" xfId="12" applyNumberFormat="1" applyFont="1" applyBorder="1" applyAlignment="1">
      <alignment horizontal="center" vertical="center"/>
    </xf>
    <xf numFmtId="0" fontId="32" fillId="0" borderId="5" xfId="12" applyFont="1" applyBorder="1" applyAlignment="1">
      <alignment horizontal="left" vertical="center" wrapText="1"/>
    </xf>
    <xf numFmtId="0" fontId="32" fillId="0" borderId="67" xfId="12" applyFont="1" applyBorder="1" applyAlignment="1">
      <alignment horizontal="center" vertical="center"/>
    </xf>
    <xf numFmtId="171" fontId="32" fillId="0" borderId="67" xfId="12" applyNumberFormat="1" applyFont="1" applyBorder="1" applyAlignment="1">
      <alignment horizontal="center" vertical="center"/>
    </xf>
    <xf numFmtId="170" fontId="32" fillId="0" borderId="67" xfId="12" applyNumberFormat="1" applyFont="1" applyBorder="1" applyAlignment="1">
      <alignment horizontal="center" vertical="center"/>
    </xf>
    <xf numFmtId="4" fontId="33" fillId="0" borderId="0" xfId="12" applyNumberFormat="1" applyFont="1" applyAlignment="1">
      <alignment vertical="center"/>
    </xf>
    <xf numFmtId="0" fontId="33" fillId="0" borderId="9" xfId="12" applyFont="1" applyBorder="1" applyAlignment="1">
      <alignment vertical="center"/>
    </xf>
    <xf numFmtId="0" fontId="32" fillId="0" borderId="35" xfId="12" applyFont="1" applyBorder="1" applyAlignment="1">
      <alignment horizontal="left" vertical="center" wrapText="1"/>
    </xf>
    <xf numFmtId="0" fontId="32" fillId="0" borderId="68" xfId="12" applyFont="1" applyBorder="1" applyAlignment="1">
      <alignment horizontal="center" vertical="center"/>
    </xf>
    <xf numFmtId="171" fontId="32" fillId="0" borderId="68" xfId="12" applyNumberFormat="1" applyFont="1" applyBorder="1" applyAlignment="1">
      <alignment horizontal="center" vertical="center"/>
    </xf>
    <xf numFmtId="170" fontId="32" fillId="0" borderId="68" xfId="12" applyNumberFormat="1" applyFont="1" applyBorder="1" applyAlignment="1">
      <alignment horizontal="center" vertical="center"/>
    </xf>
    <xf numFmtId="170" fontId="32" fillId="0" borderId="0" xfId="12" applyNumberFormat="1" applyFont="1" applyAlignment="1">
      <alignment horizontal="right" vertical="center"/>
    </xf>
    <xf numFmtId="0" fontId="32" fillId="0" borderId="67" xfId="12" applyFont="1" applyBorder="1" applyAlignment="1">
      <alignment horizontal="left" vertical="center" wrapText="1"/>
    </xf>
    <xf numFmtId="172" fontId="32" fillId="0" borderId="67" xfId="12" applyNumberFormat="1" applyFont="1" applyBorder="1" applyAlignment="1">
      <alignment horizontal="center" vertical="center"/>
    </xf>
    <xf numFmtId="173" fontId="32" fillId="0" borderId="67" xfId="12" applyNumberFormat="1" applyFont="1" applyBorder="1" applyAlignment="1">
      <alignment horizontal="center" vertical="center"/>
    </xf>
    <xf numFmtId="170" fontId="32" fillId="0" borderId="7" xfId="12" applyNumberFormat="1" applyFont="1" applyBorder="1" applyAlignment="1">
      <alignment horizontal="center" vertical="center"/>
    </xf>
    <xf numFmtId="0" fontId="32" fillId="0" borderId="68" xfId="12" applyFont="1" applyBorder="1" applyAlignment="1">
      <alignment horizontal="left" vertical="center" wrapText="1"/>
    </xf>
    <xf numFmtId="172" fontId="32" fillId="0" borderId="68" xfId="12" applyNumberFormat="1" applyFont="1" applyBorder="1" applyAlignment="1">
      <alignment horizontal="center" vertical="center"/>
    </xf>
    <xf numFmtId="173" fontId="32" fillId="0" borderId="68" xfId="12" applyNumberFormat="1" applyFont="1" applyBorder="1" applyAlignment="1">
      <alignment horizontal="center" vertical="center"/>
    </xf>
    <xf numFmtId="170" fontId="32" fillId="0" borderId="24" xfId="12" applyNumberFormat="1" applyFont="1" applyBorder="1" applyAlignment="1">
      <alignment horizontal="center" vertical="center"/>
    </xf>
    <xf numFmtId="0" fontId="32" fillId="0" borderId="7" xfId="12" applyFont="1" applyBorder="1" applyAlignment="1">
      <alignment horizontal="center" vertical="center"/>
    </xf>
    <xf numFmtId="171" fontId="32" fillId="0" borderId="5" xfId="12" applyNumberFormat="1" applyFont="1" applyBorder="1" applyAlignment="1">
      <alignment horizontal="center" vertical="center"/>
    </xf>
    <xf numFmtId="171" fontId="32" fillId="0" borderId="35" xfId="12" applyNumberFormat="1" applyFont="1" applyBorder="1" applyAlignment="1">
      <alignment horizontal="center" vertical="center"/>
    </xf>
    <xf numFmtId="0" fontId="32" fillId="0" borderId="5" xfId="12" applyFont="1" applyBorder="1" applyAlignment="1">
      <alignment horizontal="left" vertical="center"/>
    </xf>
    <xf numFmtId="0" fontId="32" fillId="0" borderId="35" xfId="12" applyFont="1" applyBorder="1" applyAlignment="1">
      <alignment horizontal="left" vertical="center"/>
    </xf>
    <xf numFmtId="0" fontId="32" fillId="0" borderId="24" xfId="12" applyFont="1" applyBorder="1" applyAlignment="1">
      <alignment horizontal="center" vertical="center"/>
    </xf>
    <xf numFmtId="170" fontId="35" fillId="0" borderId="0" xfId="12" applyNumberFormat="1" applyFont="1" applyAlignment="1">
      <alignment horizontal="right" vertical="center"/>
    </xf>
    <xf numFmtId="4" fontId="32" fillId="0" borderId="63" xfId="12" applyNumberFormat="1" applyFont="1" applyBorder="1" applyAlignment="1">
      <alignment vertical="center"/>
    </xf>
    <xf numFmtId="0" fontId="35" fillId="0" borderId="16" xfId="12" applyFont="1" applyBorder="1" applyAlignment="1">
      <alignment horizontal="left" vertical="center" wrapText="1"/>
    </xf>
    <xf numFmtId="170" fontId="32" fillId="0" borderId="17" xfId="12" applyNumberFormat="1" applyFont="1" applyBorder="1" applyAlignment="1">
      <alignment horizontal="center" vertical="center"/>
    </xf>
    <xf numFmtId="0" fontId="32" fillId="0" borderId="8" xfId="12" applyFont="1" applyBorder="1" applyAlignment="1">
      <alignment horizontal="left" vertical="center" wrapText="1"/>
    </xf>
    <xf numFmtId="170" fontId="32" fillId="0" borderId="9" xfId="12" applyNumberFormat="1" applyFont="1" applyBorder="1" applyAlignment="1">
      <alignment horizontal="center" vertical="center"/>
    </xf>
    <xf numFmtId="0" fontId="32" fillId="0" borderId="33" xfId="12" applyFont="1" applyBorder="1" applyAlignment="1">
      <alignment horizontal="center" vertical="center"/>
    </xf>
    <xf numFmtId="174" fontId="32" fillId="0" borderId="44" xfId="12" applyNumberFormat="1" applyFont="1" applyBorder="1" applyAlignment="1">
      <alignment horizontal="center" vertical="center"/>
    </xf>
    <xf numFmtId="175" fontId="32" fillId="0" borderId="44" xfId="12" applyNumberFormat="1" applyFont="1" applyBorder="1" applyAlignment="1">
      <alignment horizontal="center" vertical="center"/>
    </xf>
    <xf numFmtId="174" fontId="32" fillId="0" borderId="5" xfId="12" applyNumberFormat="1" applyFont="1" applyBorder="1" applyAlignment="1">
      <alignment horizontal="center" vertical="center"/>
    </xf>
    <xf numFmtId="0" fontId="32" fillId="0" borderId="13" xfId="12" applyFont="1" applyBorder="1" applyAlignment="1">
      <alignment horizontal="left" vertical="center" wrapText="1"/>
    </xf>
    <xf numFmtId="0" fontId="32" fillId="0" borderId="15" xfId="12" applyFont="1" applyBorder="1" applyAlignment="1">
      <alignment horizontal="center" vertical="center"/>
    </xf>
    <xf numFmtId="174" fontId="32" fillId="0" borderId="13" xfId="12" applyNumberFormat="1" applyFont="1" applyBorder="1" applyAlignment="1">
      <alignment horizontal="center" vertical="center"/>
    </xf>
    <xf numFmtId="170" fontId="32" fillId="0" borderId="15" xfId="12" applyNumberFormat="1" applyFont="1" applyBorder="1" applyAlignment="1">
      <alignment horizontal="center" vertical="center"/>
    </xf>
    <xf numFmtId="9" fontId="32" fillId="0" borderId="35" xfId="12" applyNumberFormat="1" applyFont="1" applyBorder="1" applyAlignment="1">
      <alignment horizontal="center" vertical="center"/>
    </xf>
    <xf numFmtId="4" fontId="32" fillId="0" borderId="19" xfId="12" applyNumberFormat="1" applyFont="1" applyBorder="1" applyAlignment="1">
      <alignment horizontal="center" vertical="center"/>
    </xf>
    <xf numFmtId="4" fontId="35" fillId="0" borderId="69" xfId="12" applyNumberFormat="1" applyFont="1" applyBorder="1" applyAlignment="1">
      <alignment vertical="center"/>
    </xf>
    <xf numFmtId="0" fontId="32" fillId="0" borderId="21" xfId="12" applyFont="1" applyBorder="1" applyAlignment="1">
      <alignment horizontal="left" vertical="center" wrapText="1"/>
    </xf>
    <xf numFmtId="170" fontId="32" fillId="0" borderId="21" xfId="12" applyNumberFormat="1" applyFont="1" applyBorder="1" applyAlignment="1">
      <alignment horizontal="center" vertical="center"/>
    </xf>
    <xf numFmtId="0" fontId="0" fillId="0" borderId="44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32" fillId="0" borderId="70" xfId="12" applyFont="1" applyBorder="1" applyAlignment="1">
      <alignment horizontal="center" vertical="center"/>
    </xf>
    <xf numFmtId="171" fontId="32" fillId="0" borderId="70" xfId="12" applyNumberFormat="1" applyFont="1" applyBorder="1" applyAlignment="1">
      <alignment horizontal="center" vertical="center"/>
    </xf>
    <xf numFmtId="170" fontId="32" fillId="0" borderId="70" xfId="12" applyNumberFormat="1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6" fillId="3" borderId="0" xfId="12" applyFont="1" applyFill="1" applyAlignment="1">
      <alignment vertical="center"/>
    </xf>
    <xf numFmtId="0" fontId="33" fillId="3" borderId="0" xfId="12" applyFont="1" applyFill="1" applyAlignment="1">
      <alignment vertical="center" wrapText="1"/>
    </xf>
    <xf numFmtId="4" fontId="33" fillId="3" borderId="0" xfId="12" applyNumberFormat="1" applyFont="1" applyFill="1" applyAlignment="1">
      <alignment vertical="center"/>
    </xf>
    <xf numFmtId="0" fontId="32" fillId="0" borderId="42" xfId="12" applyFont="1" applyBorder="1" applyAlignment="1">
      <alignment horizontal="center" vertical="center" wrapText="1"/>
    </xf>
    <xf numFmtId="0" fontId="32" fillId="0" borderId="5" xfId="12" applyFont="1" applyBorder="1" applyAlignment="1">
      <alignment vertical="center" wrapText="1"/>
    </xf>
    <xf numFmtId="0" fontId="32" fillId="0" borderId="35" xfId="12" applyFont="1" applyBorder="1" applyAlignment="1">
      <alignment vertical="center" wrapText="1"/>
    </xf>
    <xf numFmtId="3" fontId="32" fillId="0" borderId="70" xfId="12" applyNumberFormat="1" applyFont="1" applyBorder="1" applyAlignment="1">
      <alignment horizontal="center" vertical="center"/>
    </xf>
    <xf numFmtId="3" fontId="32" fillId="0" borderId="67" xfId="12" applyNumberFormat="1" applyFont="1" applyBorder="1" applyAlignment="1">
      <alignment horizontal="center" vertical="center"/>
    </xf>
    <xf numFmtId="176" fontId="18" fillId="0" borderId="3" xfId="0" applyNumberFormat="1" applyFont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4" fontId="10" fillId="0" borderId="3" xfId="0" applyNumberFormat="1" applyFont="1" applyBorder="1" applyAlignment="1">
      <alignment vertical="center"/>
    </xf>
    <xf numFmtId="44" fontId="10" fillId="0" borderId="3" xfId="1" applyFont="1" applyBorder="1" applyAlignment="1">
      <alignment vertical="center"/>
    </xf>
    <xf numFmtId="0" fontId="37" fillId="10" borderId="73" xfId="0" applyFont="1" applyFill="1" applyBorder="1" applyAlignment="1">
      <alignment horizontal="center" vertical="center"/>
    </xf>
    <xf numFmtId="0" fontId="37" fillId="10" borderId="20" xfId="0" applyFont="1" applyFill="1" applyBorder="1" applyAlignment="1">
      <alignment horizontal="left" vertical="center"/>
    </xf>
    <xf numFmtId="0" fontId="37" fillId="10" borderId="20" xfId="0" applyFont="1" applyFill="1" applyBorder="1" applyAlignment="1">
      <alignment horizontal="center" vertical="center" wrapText="1"/>
    </xf>
    <xf numFmtId="0" fontId="37" fillId="10" borderId="20" xfId="0" applyFont="1" applyFill="1" applyBorder="1" applyAlignment="1">
      <alignment horizontal="center" vertical="center"/>
    </xf>
    <xf numFmtId="44" fontId="37" fillId="10" borderId="20" xfId="0" applyNumberFormat="1" applyFont="1" applyFill="1" applyBorder="1" applyAlignment="1">
      <alignment horizontal="left" vertical="center"/>
    </xf>
    <xf numFmtId="49" fontId="8" fillId="4" borderId="3" xfId="0" applyNumberFormat="1" applyFont="1" applyFill="1" applyBorder="1" applyAlignment="1">
      <alignment horizontal="center" vertical="center" readingOrder="1"/>
    </xf>
    <xf numFmtId="44" fontId="8" fillId="4" borderId="3" xfId="1" applyFont="1" applyFill="1" applyBorder="1" applyAlignment="1">
      <alignment horizontal="right" vertical="center" readingOrder="1"/>
    </xf>
    <xf numFmtId="44" fontId="18" fillId="0" borderId="3" xfId="1" applyFont="1" applyBorder="1" applyAlignment="1" applyProtection="1">
      <alignment horizontal="center" vertical="center" wrapText="1"/>
      <protection locked="0"/>
    </xf>
    <xf numFmtId="181" fontId="18" fillId="0" borderId="3" xfId="0" applyNumberFormat="1" applyFont="1" applyBorder="1" applyAlignment="1" applyProtection="1">
      <alignment horizontal="center" vertical="center" wrapText="1"/>
      <protection locked="0"/>
    </xf>
    <xf numFmtId="182" fontId="18" fillId="0" borderId="3" xfId="0" applyNumberFormat="1" applyFont="1" applyBorder="1" applyAlignment="1" applyProtection="1">
      <alignment horizontal="center" vertical="center" wrapText="1"/>
      <protection locked="0"/>
    </xf>
    <xf numFmtId="0" fontId="0" fillId="1" borderId="77" xfId="0" applyFill="1" applyBorder="1"/>
    <xf numFmtId="0" fontId="0" fillId="0" borderId="77" xfId="0" applyBorder="1"/>
    <xf numFmtId="0" fontId="0" fillId="0" borderId="14" xfId="0" applyBorder="1"/>
    <xf numFmtId="0" fontId="40" fillId="0" borderId="79" xfId="0" applyFont="1" applyBorder="1"/>
    <xf numFmtId="0" fontId="0" fillId="1" borderId="80" xfId="0" applyFill="1" applyBorder="1"/>
    <xf numFmtId="0" fontId="15" fillId="0" borderId="80" xfId="0" applyFont="1" applyBorder="1" applyAlignment="1">
      <alignment horizontal="centerContinuous"/>
    </xf>
    <xf numFmtId="0" fontId="0" fillId="0" borderId="0" xfId="0" applyAlignment="1">
      <alignment horizontal="centerContinuous"/>
    </xf>
    <xf numFmtId="0" fontId="40" fillId="0" borderId="38" xfId="0" applyFont="1" applyBorder="1" applyAlignment="1">
      <alignment horizontal="centerContinuous"/>
    </xf>
    <xf numFmtId="0" fontId="0" fillId="1" borderId="53" xfId="0" applyFill="1" applyBorder="1"/>
    <xf numFmtId="0" fontId="41" fillId="1" borderId="42" xfId="0" applyFont="1" applyFill="1" applyBorder="1" applyAlignment="1" applyProtection="1">
      <alignment horizontal="centerContinuous"/>
      <protection locked="0"/>
    </xf>
    <xf numFmtId="0" fontId="0" fillId="1" borderId="43" xfId="0" applyFill="1" applyBorder="1" applyAlignment="1">
      <alignment horizontal="centerContinuous"/>
    </xf>
    <xf numFmtId="0" fontId="0" fillId="0" borderId="53" xfId="0" applyBorder="1" applyAlignment="1">
      <alignment horizontal="centerContinuous"/>
    </xf>
    <xf numFmtId="0" fontId="0" fillId="0" borderId="42" xfId="0" applyBorder="1" applyAlignment="1">
      <alignment horizontal="centerContinuous"/>
    </xf>
    <xf numFmtId="0" fontId="0" fillId="0" borderId="43" xfId="0" applyBorder="1" applyAlignment="1">
      <alignment horizontal="centerContinuous"/>
    </xf>
    <xf numFmtId="0" fontId="42" fillId="0" borderId="0" xfId="0" applyFont="1"/>
    <xf numFmtId="0" fontId="43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3" fillId="0" borderId="0" xfId="0" applyFont="1"/>
    <xf numFmtId="0" fontId="44" fillId="0" borderId="42" xfId="0" applyFont="1" applyBorder="1" applyAlignment="1">
      <alignment horizontal="center"/>
    </xf>
    <xf numFmtId="0" fontId="44" fillId="0" borderId="42" xfId="0" applyFont="1" applyBorder="1"/>
    <xf numFmtId="0" fontId="42" fillId="0" borderId="42" xfId="0" applyFont="1" applyBorder="1"/>
    <xf numFmtId="0" fontId="42" fillId="0" borderId="6" xfId="0" applyFont="1" applyBorder="1"/>
    <xf numFmtId="0" fontId="45" fillId="0" borderId="6" xfId="0" applyFont="1" applyBorder="1" applyAlignment="1">
      <alignment horizontal="center"/>
    </xf>
    <xf numFmtId="0" fontId="46" fillId="0" borderId="0" xfId="0" applyFont="1"/>
    <xf numFmtId="0" fontId="47" fillId="0" borderId="0" xfId="0" applyFont="1"/>
    <xf numFmtId="0" fontId="47" fillId="0" borderId="46" xfId="0" applyFont="1" applyBorder="1" applyAlignment="1">
      <alignment horizontal="center"/>
    </xf>
    <xf numFmtId="0" fontId="47" fillId="0" borderId="47" xfId="0" applyFont="1" applyBorder="1" applyAlignment="1">
      <alignment horizontal="center"/>
    </xf>
    <xf numFmtId="0" fontId="47" fillId="0" borderId="51" xfId="0" applyFont="1" applyBorder="1" applyAlignment="1">
      <alignment horizontal="center"/>
    </xf>
    <xf numFmtId="0" fontId="47" fillId="0" borderId="52" xfId="0" applyFont="1" applyBorder="1" applyAlignment="1">
      <alignment horizontal="center"/>
    </xf>
    <xf numFmtId="0" fontId="47" fillId="0" borderId="52" xfId="0" applyFont="1" applyBorder="1"/>
    <xf numFmtId="9" fontId="42" fillId="0" borderId="3" xfId="0" applyNumberFormat="1" applyFont="1" applyBorder="1" applyAlignment="1">
      <alignment horizontal="center"/>
    </xf>
    <xf numFmtId="0" fontId="42" fillId="0" borderId="3" xfId="0" applyFont="1" applyBorder="1"/>
    <xf numFmtId="0" fontId="47" fillId="0" borderId="3" xfId="0" applyFont="1" applyBorder="1"/>
    <xf numFmtId="0" fontId="47" fillId="0" borderId="3" xfId="0" applyFont="1" applyBorder="1" applyAlignment="1">
      <alignment horizontal="center"/>
    </xf>
    <xf numFmtId="0" fontId="47" fillId="0" borderId="11" xfId="0" applyFont="1" applyBorder="1"/>
    <xf numFmtId="4" fontId="42" fillId="0" borderId="3" xfId="0" applyNumberFormat="1" applyFont="1" applyBorder="1"/>
    <xf numFmtId="0" fontId="48" fillId="0" borderId="0" xfId="0" applyFont="1"/>
    <xf numFmtId="0" fontId="42" fillId="0" borderId="3" xfId="0" applyFont="1" applyBorder="1" applyAlignment="1">
      <alignment horizontal="center"/>
    </xf>
    <xf numFmtId="4" fontId="42" fillId="0" borderId="3" xfId="0" applyNumberFormat="1" applyFont="1" applyBorder="1" applyAlignment="1">
      <alignment horizontal="center"/>
    </xf>
    <xf numFmtId="4" fontId="42" fillId="0" borderId="3" xfId="0" applyNumberFormat="1" applyFont="1" applyBorder="1" applyAlignment="1">
      <alignment horizontal="right"/>
    </xf>
    <xf numFmtId="0" fontId="42" fillId="0" borderId="52" xfId="0" applyFont="1" applyBorder="1" applyAlignment="1">
      <alignment horizontal="center"/>
    </xf>
    <xf numFmtId="178" fontId="42" fillId="0" borderId="52" xfId="0" applyNumberFormat="1" applyFont="1" applyBorder="1" applyAlignment="1">
      <alignment horizontal="center"/>
    </xf>
    <xf numFmtId="178" fontId="42" fillId="0" borderId="52" xfId="0" applyNumberFormat="1" applyFont="1" applyBorder="1" applyAlignment="1">
      <alignment horizontal="right"/>
    </xf>
    <xf numFmtId="178" fontId="47" fillId="0" borderId="3" xfId="0" applyNumberFormat="1" applyFont="1" applyBorder="1" applyAlignment="1">
      <alignment horizontal="center"/>
    </xf>
    <xf numFmtId="178" fontId="47" fillId="0" borderId="52" xfId="0" applyNumberFormat="1" applyFont="1" applyBorder="1" applyAlignment="1">
      <alignment horizontal="right"/>
    </xf>
    <xf numFmtId="0" fontId="47" fillId="0" borderId="76" xfId="0" applyFont="1" applyBorder="1"/>
    <xf numFmtId="0" fontId="47" fillId="0" borderId="53" xfId="0" applyFont="1" applyBorder="1"/>
    <xf numFmtId="0" fontId="42" fillId="0" borderId="2" xfId="0" applyFont="1" applyBorder="1"/>
    <xf numFmtId="0" fontId="42" fillId="0" borderId="71" xfId="0" applyFont="1" applyBorder="1"/>
    <xf numFmtId="0" fontId="47" fillId="0" borderId="10" xfId="0" applyFont="1" applyBorder="1"/>
    <xf numFmtId="0" fontId="47" fillId="0" borderId="23" xfId="0" applyFont="1" applyBorder="1"/>
    <xf numFmtId="0" fontId="42" fillId="0" borderId="76" xfId="0" applyFont="1" applyBorder="1"/>
    <xf numFmtId="178" fontId="42" fillId="0" borderId="3" xfId="0" applyNumberFormat="1" applyFont="1" applyBorder="1" applyAlignment="1">
      <alignment horizontal="center"/>
    </xf>
    <xf numFmtId="10" fontId="42" fillId="0" borderId="52" xfId="0" applyNumberFormat="1" applyFont="1" applyBorder="1"/>
    <xf numFmtId="178" fontId="42" fillId="0" borderId="52" xfId="0" applyNumberFormat="1" applyFont="1" applyBorder="1"/>
    <xf numFmtId="0" fontId="42" fillId="0" borderId="52" xfId="0" applyFont="1" applyBorder="1"/>
    <xf numFmtId="10" fontId="42" fillId="0" borderId="3" xfId="0" applyNumberFormat="1" applyFont="1" applyBorder="1"/>
    <xf numFmtId="0" fontId="47" fillId="0" borderId="2" xfId="0" applyFont="1" applyBorder="1"/>
    <xf numFmtId="0" fontId="47" fillId="0" borderId="4" xfId="0" applyFont="1" applyBorder="1"/>
    <xf numFmtId="0" fontId="47" fillId="0" borderId="12" xfId="0" applyFont="1" applyBorder="1"/>
    <xf numFmtId="4" fontId="42" fillId="0" borderId="63" xfId="0" applyNumberFormat="1" applyFont="1" applyBorder="1"/>
    <xf numFmtId="9" fontId="42" fillId="0" borderId="52" xfId="0" applyNumberFormat="1" applyFont="1" applyBorder="1" applyAlignment="1">
      <alignment horizontal="center"/>
    </xf>
    <xf numFmtId="3" fontId="42" fillId="0" borderId="53" xfId="0" applyNumberFormat="1" applyFont="1" applyBorder="1" applyAlignment="1">
      <alignment horizontal="center"/>
    </xf>
    <xf numFmtId="0" fontId="44" fillId="0" borderId="0" xfId="0" applyFont="1"/>
    <xf numFmtId="0" fontId="47" fillId="0" borderId="42" xfId="0" applyFont="1" applyBorder="1"/>
    <xf numFmtId="0" fontId="49" fillId="0" borderId="0" xfId="0" applyFont="1"/>
    <xf numFmtId="17" fontId="46" fillId="0" borderId="42" xfId="0" applyNumberFormat="1" applyFont="1" applyBorder="1"/>
    <xf numFmtId="165" fontId="42" fillId="0" borderId="3" xfId="0" applyNumberFormat="1" applyFont="1" applyBorder="1"/>
    <xf numFmtId="178" fontId="42" fillId="0" borderId="3" xfId="0" applyNumberFormat="1" applyFont="1" applyBorder="1"/>
    <xf numFmtId="0" fontId="47" fillId="0" borderId="81" xfId="0" applyFont="1" applyBorder="1" applyAlignment="1">
      <alignment horizontal="center"/>
    </xf>
    <xf numFmtId="178" fontId="42" fillId="0" borderId="53" xfId="0" applyNumberFormat="1" applyFont="1" applyBorder="1"/>
    <xf numFmtId="0" fontId="47" fillId="0" borderId="71" xfId="0" applyFont="1" applyBorder="1"/>
    <xf numFmtId="2" fontId="42" fillId="0" borderId="3" xfId="0" applyNumberFormat="1" applyFont="1" applyBorder="1"/>
    <xf numFmtId="0" fontId="0" fillId="4" borderId="88" xfId="27" applyFont="1" applyFill="1" applyBorder="1" applyAlignment="1" applyProtection="1">
      <alignment horizontal="center" vertical="center"/>
    </xf>
    <xf numFmtId="0" fontId="52" fillId="4" borderId="88" xfId="27" applyFont="1" applyFill="1" applyBorder="1" applyAlignment="1" applyProtection="1">
      <alignment horizontal="center" vertical="center" wrapText="1"/>
    </xf>
    <xf numFmtId="0" fontId="52" fillId="4" borderId="88" xfId="27" applyFont="1" applyFill="1" applyBorder="1" applyAlignment="1" applyProtection="1">
      <alignment wrapText="1"/>
    </xf>
    <xf numFmtId="183" fontId="52" fillId="4" borderId="88" xfId="27" applyNumberFormat="1" applyFont="1" applyFill="1" applyBorder="1" applyAlignment="1" applyProtection="1">
      <alignment horizontal="center"/>
    </xf>
    <xf numFmtId="0" fontId="0" fillId="14" borderId="88" xfId="27" applyFont="1" applyFill="1" applyBorder="1" applyProtection="1"/>
    <xf numFmtId="0" fontId="0" fillId="14" borderId="88" xfId="27" applyFont="1" applyFill="1" applyBorder="1" applyAlignment="1" applyProtection="1">
      <alignment horizontal="center" vertical="center" wrapText="1"/>
    </xf>
    <xf numFmtId="0" fontId="0" fillId="14" borderId="88" xfId="27" applyFont="1" applyFill="1" applyBorder="1" applyAlignment="1" applyProtection="1">
      <alignment wrapText="1"/>
    </xf>
    <xf numFmtId="3" fontId="52" fillId="14" borderId="88" xfId="27" applyNumberFormat="1" applyFont="1" applyFill="1" applyBorder="1" applyProtection="1"/>
    <xf numFmtId="0" fontId="52" fillId="14" borderId="88" xfId="27" applyFont="1" applyFill="1" applyBorder="1" applyProtection="1"/>
    <xf numFmtId="0" fontId="52" fillId="14" borderId="88" xfId="27" applyFont="1" applyFill="1" applyBorder="1" applyAlignment="1" applyProtection="1">
      <alignment horizontal="center" vertical="center" wrapText="1"/>
    </xf>
    <xf numFmtId="0" fontId="52" fillId="14" borderId="88" xfId="27" applyFont="1" applyFill="1" applyBorder="1" applyAlignment="1" applyProtection="1">
      <alignment wrapText="1"/>
    </xf>
    <xf numFmtId="0" fontId="52" fillId="14" borderId="88" xfId="27" applyFont="1" applyFill="1" applyBorder="1" applyAlignment="1" applyProtection="1">
      <alignment horizontal="left" vertical="center"/>
    </xf>
    <xf numFmtId="0" fontId="52" fillId="0" borderId="0" xfId="0" applyFont="1"/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wrapText="1"/>
    </xf>
    <xf numFmtId="3" fontId="52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3" fontId="0" fillId="0" borderId="0" xfId="0" applyNumberFormat="1"/>
    <xf numFmtId="2" fontId="0" fillId="0" borderId="0" xfId="0" applyNumberFormat="1"/>
    <xf numFmtId="44" fontId="52" fillId="14" borderId="88" xfId="1" applyFont="1" applyFill="1" applyBorder="1" applyProtection="1">
      <protection locked="0"/>
    </xf>
    <xf numFmtId="184" fontId="18" fillId="0" borderId="3" xfId="0" applyNumberFormat="1" applyFont="1" applyBorder="1" applyAlignment="1" applyProtection="1">
      <alignment horizontal="center" vertical="center" wrapText="1"/>
      <protection locked="0"/>
    </xf>
    <xf numFmtId="185" fontId="18" fillId="0" borderId="4" xfId="0" applyNumberFormat="1" applyFont="1" applyBorder="1" applyAlignment="1">
      <alignment horizontal="center" vertical="center" wrapText="1"/>
    </xf>
    <xf numFmtId="165" fontId="18" fillId="3" borderId="3" xfId="11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6" borderId="40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49" fontId="5" fillId="2" borderId="2" xfId="2" applyNumberFormat="1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49" fontId="5" fillId="2" borderId="4" xfId="2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" fontId="6" fillId="2" borderId="71" xfId="0" applyNumberFormat="1" applyFont="1" applyFill="1" applyBorder="1" applyAlignment="1">
      <alignment horizontal="center" vertical="center"/>
    </xf>
    <xf numFmtId="1" fontId="6" fillId="2" borderId="6" xfId="0" applyNumberFormat="1" applyFont="1" applyFill="1" applyBorder="1" applyAlignment="1">
      <alignment horizontal="center" vertical="center"/>
    </xf>
    <xf numFmtId="1" fontId="6" fillId="2" borderId="34" xfId="0" applyNumberFormat="1" applyFont="1" applyFill="1" applyBorder="1" applyAlignment="1">
      <alignment horizontal="center" vertical="center"/>
    </xf>
    <xf numFmtId="0" fontId="5" fillId="2" borderId="72" xfId="2" applyFont="1" applyFill="1" applyBorder="1" applyAlignment="1">
      <alignment horizontal="center" vertical="center" wrapText="1" shrinkToFit="1"/>
    </xf>
    <xf numFmtId="0" fontId="5" fillId="2" borderId="18" xfId="2" applyFont="1" applyFill="1" applyBorder="1" applyAlignment="1">
      <alignment horizontal="center" vertical="center" wrapText="1" shrinkToFit="1"/>
    </xf>
    <xf numFmtId="0" fontId="5" fillId="2" borderId="37" xfId="2" applyFont="1" applyFill="1" applyBorder="1" applyAlignment="1">
      <alignment horizontal="center" vertical="center" wrapText="1" shrinkToFit="1"/>
    </xf>
    <xf numFmtId="0" fontId="5" fillId="2" borderId="53" xfId="2" applyFont="1" applyFill="1" applyBorder="1" applyAlignment="1">
      <alignment horizontal="center" vertical="center" wrapText="1" shrinkToFit="1"/>
    </xf>
    <xf numFmtId="0" fontId="5" fillId="2" borderId="42" xfId="2" applyFont="1" applyFill="1" applyBorder="1" applyAlignment="1">
      <alignment horizontal="center" vertical="center" wrapText="1" shrinkToFit="1"/>
    </xf>
    <xf numFmtId="0" fontId="5" fillId="2" borderId="43" xfId="2" applyFont="1" applyFill="1" applyBorder="1" applyAlignment="1">
      <alignment horizontal="center" vertical="center" wrapText="1" shrinkToFit="1"/>
    </xf>
    <xf numFmtId="0" fontId="32" fillId="0" borderId="5" xfId="12" applyFont="1" applyBorder="1" applyAlignment="1">
      <alignment horizontal="left" vertical="center" wrapText="1"/>
    </xf>
    <xf numFmtId="0" fontId="32" fillId="0" borderId="7" xfId="12" applyFont="1" applyBorder="1" applyAlignment="1">
      <alignment horizontal="left" vertical="center" wrapText="1"/>
    </xf>
    <xf numFmtId="0" fontId="32" fillId="0" borderId="35" xfId="12" applyFont="1" applyBorder="1" applyAlignment="1">
      <alignment horizontal="left" vertical="center" wrapText="1"/>
    </xf>
    <xf numFmtId="0" fontId="32" fillId="0" borderId="24" xfId="12" applyFont="1" applyBorder="1" applyAlignment="1">
      <alignment horizontal="left" vertical="center" wrapText="1"/>
    </xf>
    <xf numFmtId="0" fontId="32" fillId="0" borderId="0" xfId="12" applyFont="1" applyAlignment="1">
      <alignment horizontal="left" vertical="center" wrapText="1"/>
    </xf>
    <xf numFmtId="2" fontId="31" fillId="3" borderId="0" xfId="12" applyNumberFormat="1" applyFont="1" applyFill="1" applyAlignment="1">
      <alignment horizontal="center" vertical="center" wrapText="1"/>
    </xf>
    <xf numFmtId="2" fontId="31" fillId="3" borderId="0" xfId="12" applyNumberFormat="1" applyFont="1" applyFill="1" applyAlignment="1">
      <alignment horizontal="left" vertical="center" wrapText="1"/>
    </xf>
    <xf numFmtId="49" fontId="31" fillId="3" borderId="0" xfId="12" applyNumberFormat="1" applyFont="1" applyFill="1" applyAlignment="1">
      <alignment vertical="center" wrapText="1"/>
    </xf>
    <xf numFmtId="0" fontId="0" fillId="0" borderId="44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8" fillId="1" borderId="14" xfId="0" applyFont="1" applyFill="1" applyBorder="1" applyAlignment="1">
      <alignment horizontal="center"/>
    </xf>
    <xf numFmtId="0" fontId="8" fillId="1" borderId="79" xfId="0" applyFont="1" applyFill="1" applyBorder="1" applyAlignment="1">
      <alignment horizontal="center"/>
    </xf>
    <xf numFmtId="0" fontId="47" fillId="0" borderId="46" xfId="0" applyFont="1" applyBorder="1" applyAlignment="1">
      <alignment horizontal="center"/>
    </xf>
    <xf numFmtId="0" fontId="47" fillId="0" borderId="47" xfId="0" applyFont="1" applyBorder="1" applyAlignment="1">
      <alignment horizontal="center"/>
    </xf>
    <xf numFmtId="0" fontId="47" fillId="0" borderId="17" xfId="0" applyFont="1" applyBorder="1" applyAlignment="1">
      <alignment horizontal="center"/>
    </xf>
    <xf numFmtId="0" fontId="47" fillId="0" borderId="32" xfId="0" applyFont="1" applyBorder="1" applyAlignment="1">
      <alignment horizontal="center"/>
    </xf>
    <xf numFmtId="0" fontId="47" fillId="0" borderId="41" xfId="0" applyFont="1" applyBorder="1" applyAlignment="1">
      <alignment horizontal="center"/>
    </xf>
    <xf numFmtId="0" fontId="47" fillId="0" borderId="76" xfId="0" applyFont="1" applyBorder="1" applyAlignment="1">
      <alignment horizontal="center"/>
    </xf>
    <xf numFmtId="0" fontId="47" fillId="0" borderId="52" xfId="0" applyFont="1" applyBorder="1" applyAlignment="1">
      <alignment horizontal="center"/>
    </xf>
    <xf numFmtId="0" fontId="42" fillId="0" borderId="5" xfId="0" applyFont="1" applyBorder="1" applyAlignment="1">
      <alignment horizontal="left"/>
    </xf>
    <xf numFmtId="0" fontId="42" fillId="0" borderId="34" xfId="0" applyFont="1" applyBorder="1" applyAlignment="1">
      <alignment horizontal="left"/>
    </xf>
    <xf numFmtId="0" fontId="47" fillId="0" borderId="2" xfId="0" applyFont="1" applyBorder="1" applyAlignment="1">
      <alignment horizontal="center"/>
    </xf>
    <xf numFmtId="0" fontId="47" fillId="0" borderId="3" xfId="0" applyFont="1" applyBorder="1" applyAlignment="1">
      <alignment horizontal="center"/>
    </xf>
    <xf numFmtId="0" fontId="47" fillId="0" borderId="10" xfId="0" applyFont="1" applyBorder="1" applyAlignment="1">
      <alignment horizontal="center"/>
    </xf>
    <xf numFmtId="0" fontId="47" fillId="0" borderId="11" xfId="0" applyFont="1" applyBorder="1" applyAlignment="1">
      <alignment horizontal="center"/>
    </xf>
    <xf numFmtId="0" fontId="47" fillId="0" borderId="0" xfId="0" applyFont="1" applyAlignment="1">
      <alignment horizontal="center"/>
    </xf>
    <xf numFmtId="0" fontId="47" fillId="0" borderId="49" xfId="0" applyFont="1" applyBorder="1" applyAlignment="1">
      <alignment horizontal="center"/>
    </xf>
    <xf numFmtId="0" fontId="47" fillId="0" borderId="50" xfId="0" applyFont="1" applyBorder="1" applyAlignment="1">
      <alignment horizontal="center"/>
    </xf>
    <xf numFmtId="0" fontId="42" fillId="0" borderId="2" xfId="0" applyFont="1" applyBorder="1" applyAlignment="1">
      <alignment horizontal="left"/>
    </xf>
    <xf numFmtId="0" fontId="42" fillId="0" borderId="3" xfId="0" applyFont="1" applyBorder="1" applyAlignment="1">
      <alignment horizontal="left"/>
    </xf>
    <xf numFmtId="0" fontId="42" fillId="0" borderId="76" xfId="0" applyFont="1" applyBorder="1" applyAlignment="1">
      <alignment horizontal="left"/>
    </xf>
    <xf numFmtId="0" fontId="42" fillId="0" borderId="52" xfId="0" applyFont="1" applyBorder="1" applyAlignment="1">
      <alignment horizontal="left"/>
    </xf>
    <xf numFmtId="0" fontId="47" fillId="0" borderId="2" xfId="0" applyFont="1" applyBorder="1" applyAlignment="1">
      <alignment horizontal="left"/>
    </xf>
    <xf numFmtId="0" fontId="47" fillId="0" borderId="3" xfId="0" applyFont="1" applyBorder="1" applyAlignment="1">
      <alignment horizontal="left"/>
    </xf>
    <xf numFmtId="0" fontId="47" fillId="0" borderId="74" xfId="0" applyFont="1" applyBorder="1" applyAlignment="1">
      <alignment horizontal="center"/>
    </xf>
    <xf numFmtId="0" fontId="47" fillId="0" borderId="75" xfId="0" applyFont="1" applyBorder="1" applyAlignment="1">
      <alignment horizontal="center"/>
    </xf>
    <xf numFmtId="0" fontId="47" fillId="0" borderId="73" xfId="0" applyFont="1" applyBorder="1" applyAlignment="1">
      <alignment horizontal="center"/>
    </xf>
    <xf numFmtId="0" fontId="47" fillId="0" borderId="9" xfId="0" applyFont="1" applyBorder="1" applyAlignment="1">
      <alignment horizontal="center"/>
    </xf>
    <xf numFmtId="0" fontId="47" fillId="0" borderId="20" xfId="0" applyFont="1" applyBorder="1" applyAlignment="1">
      <alignment horizontal="center"/>
    </xf>
    <xf numFmtId="0" fontId="42" fillId="0" borderId="76" xfId="0" applyFont="1" applyBorder="1" applyAlignment="1">
      <alignment horizontal="center"/>
    </xf>
    <xf numFmtId="0" fontId="42" fillId="0" borderId="52" xfId="0" applyFont="1" applyBorder="1" applyAlignment="1">
      <alignment horizontal="center"/>
    </xf>
    <xf numFmtId="0" fontId="42" fillId="0" borderId="2" xfId="0" applyFont="1" applyBorder="1" applyAlignment="1">
      <alignment horizontal="center"/>
    </xf>
    <xf numFmtId="0" fontId="42" fillId="0" borderId="3" xfId="0" applyFont="1" applyBorder="1" applyAlignment="1">
      <alignment horizontal="center"/>
    </xf>
    <xf numFmtId="0" fontId="50" fillId="12" borderId="82" xfId="0" applyFont="1" applyFill="1" applyBorder="1" applyAlignment="1">
      <alignment horizontal="center" vertical="center" wrapText="1"/>
    </xf>
    <xf numFmtId="0" fontId="0" fillId="12" borderId="83" xfId="0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0" fillId="12" borderId="85" xfId="0" applyFill="1" applyBorder="1" applyAlignment="1">
      <alignment horizontal="center" vertical="center"/>
    </xf>
    <xf numFmtId="0" fontId="0" fillId="12" borderId="86" xfId="0" applyFill="1" applyBorder="1" applyAlignment="1">
      <alignment horizontal="center" vertical="center"/>
    </xf>
    <xf numFmtId="0" fontId="0" fillId="12" borderId="87" xfId="0" applyFill="1" applyBorder="1" applyAlignment="1">
      <alignment horizontal="center" vertical="center"/>
    </xf>
    <xf numFmtId="0" fontId="51" fillId="13" borderId="88" xfId="27" applyFont="1" applyFill="1" applyBorder="1" applyAlignment="1" applyProtection="1">
      <alignment horizontal="center" vertical="center"/>
    </xf>
    <xf numFmtId="0" fontId="17" fillId="3" borderId="2" xfId="12" applyFont="1" applyFill="1" applyBorder="1" applyAlignment="1">
      <alignment horizontal="center" vertical="center"/>
    </xf>
    <xf numFmtId="0" fontId="17" fillId="3" borderId="3" xfId="12" applyFont="1" applyFill="1" applyBorder="1" applyAlignment="1">
      <alignment horizontal="center" vertical="center"/>
    </xf>
    <xf numFmtId="0" fontId="17" fillId="3" borderId="4" xfId="12" applyFont="1" applyFill="1" applyBorder="1" applyAlignment="1">
      <alignment horizontal="center" vertical="center"/>
    </xf>
    <xf numFmtId="0" fontId="17" fillId="3" borderId="10" xfId="12" applyFont="1" applyFill="1" applyBorder="1" applyAlignment="1">
      <alignment horizontal="center" vertical="center"/>
    </xf>
    <xf numFmtId="0" fontId="17" fillId="3" borderId="11" xfId="12" applyFont="1" applyFill="1" applyBorder="1" applyAlignment="1">
      <alignment horizontal="center" vertical="center"/>
    </xf>
    <xf numFmtId="0" fontId="17" fillId="3" borderId="12" xfId="12" applyFont="1" applyFill="1" applyBorder="1" applyAlignment="1">
      <alignment horizontal="center" vertical="center"/>
    </xf>
    <xf numFmtId="2" fontId="17" fillId="3" borderId="35" xfId="12" applyNumberFormat="1" applyFont="1" applyFill="1" applyBorder="1" applyAlignment="1">
      <alignment horizontal="right" vertical="center"/>
    </xf>
    <xf numFmtId="2" fontId="17" fillId="3" borderId="36" xfId="12" applyNumberFormat="1" applyFont="1" applyFill="1" applyBorder="1" applyAlignment="1">
      <alignment horizontal="right" vertical="center"/>
    </xf>
    <xf numFmtId="2" fontId="17" fillId="3" borderId="21" xfId="12" applyNumberFormat="1" applyFont="1" applyFill="1" applyBorder="1" applyAlignment="1">
      <alignment horizontal="right" vertical="center"/>
    </xf>
    <xf numFmtId="2" fontId="17" fillId="3" borderId="39" xfId="12" applyNumberFormat="1" applyFont="1" applyFill="1" applyBorder="1" applyAlignment="1">
      <alignment horizontal="right" vertical="center"/>
    </xf>
    <xf numFmtId="2" fontId="17" fillId="3" borderId="44" xfId="12" applyNumberFormat="1" applyFont="1" applyFill="1" applyBorder="1" applyAlignment="1">
      <alignment horizontal="right" vertical="center"/>
    </xf>
    <xf numFmtId="2" fontId="17" fillId="3" borderId="42" xfId="12" applyNumberFormat="1" applyFont="1" applyFill="1" applyBorder="1" applyAlignment="1">
      <alignment horizontal="right" vertical="center"/>
    </xf>
    <xf numFmtId="2" fontId="17" fillId="3" borderId="43" xfId="12" applyNumberFormat="1" applyFont="1" applyFill="1" applyBorder="1" applyAlignment="1">
      <alignment horizontal="right" vertical="center"/>
    </xf>
    <xf numFmtId="2" fontId="17" fillId="3" borderId="22" xfId="12" applyNumberFormat="1" applyFont="1" applyFill="1" applyBorder="1" applyAlignment="1">
      <alignment horizontal="right" vertical="center"/>
    </xf>
    <xf numFmtId="0" fontId="17" fillId="3" borderId="16" xfId="12" applyFont="1" applyFill="1" applyBorder="1" applyAlignment="1">
      <alignment horizontal="left" vertical="top"/>
    </xf>
    <xf numFmtId="0" fontId="17" fillId="3" borderId="18" xfId="12" applyFont="1" applyFill="1" applyBorder="1" applyAlignment="1">
      <alignment horizontal="left" vertical="top"/>
    </xf>
    <xf numFmtId="0" fontId="17" fillId="3" borderId="19" xfId="12" applyFont="1" applyFill="1" applyBorder="1" applyAlignment="1">
      <alignment horizontal="left" vertical="top"/>
    </xf>
    <xf numFmtId="0" fontId="17" fillId="3" borderId="21" xfId="12" applyFont="1" applyFill="1" applyBorder="1" applyAlignment="1">
      <alignment horizontal="left" vertical="top"/>
    </xf>
    <xf numFmtId="0" fontId="21" fillId="3" borderId="18" xfId="12" applyFont="1" applyFill="1" applyBorder="1" applyAlignment="1">
      <alignment horizontal="left" vertical="top"/>
    </xf>
    <xf numFmtId="0" fontId="21" fillId="3" borderId="17" xfId="12" applyFont="1" applyFill="1" applyBorder="1" applyAlignment="1">
      <alignment horizontal="left" vertical="top"/>
    </xf>
    <xf numFmtId="0" fontId="21" fillId="3" borderId="21" xfId="12" applyFont="1" applyFill="1" applyBorder="1" applyAlignment="1">
      <alignment horizontal="left" vertical="top"/>
    </xf>
    <xf numFmtId="0" fontId="21" fillId="3" borderId="20" xfId="12" applyFont="1" applyFill="1" applyBorder="1" applyAlignment="1">
      <alignment horizontal="left" vertical="top"/>
    </xf>
    <xf numFmtId="0" fontId="17" fillId="3" borderId="16" xfId="12" applyFont="1" applyFill="1" applyBorder="1" applyAlignment="1">
      <alignment horizontal="center" vertical="center"/>
    </xf>
    <xf numFmtId="0" fontId="17" fillId="3" borderId="18" xfId="12" applyFont="1" applyFill="1" applyBorder="1" applyAlignment="1">
      <alignment horizontal="center" vertical="center"/>
    </xf>
    <xf numFmtId="0" fontId="17" fillId="3" borderId="17" xfId="12" applyFont="1" applyFill="1" applyBorder="1" applyAlignment="1">
      <alignment horizontal="center" vertical="center"/>
    </xf>
    <xf numFmtId="0" fontId="1" fillId="3" borderId="6" xfId="11" applyFill="1" applyBorder="1" applyAlignment="1">
      <alignment horizontal="center"/>
    </xf>
    <xf numFmtId="0" fontId="1" fillId="3" borderId="7" xfId="11" applyFill="1" applyBorder="1" applyAlignment="1">
      <alignment horizontal="center"/>
    </xf>
    <xf numFmtId="0" fontId="18" fillId="0" borderId="5" xfId="0" applyFont="1" applyBorder="1" applyAlignment="1" applyProtection="1">
      <alignment horizontal="center" vertical="center" wrapText="1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165" fontId="17" fillId="3" borderId="25" xfId="12" applyNumberFormat="1" applyFont="1" applyFill="1" applyBorder="1" applyAlignment="1">
      <alignment horizontal="center" vertical="center" wrapText="1"/>
    </xf>
    <xf numFmtId="165" fontId="17" fillId="3" borderId="26" xfId="12" applyNumberFormat="1" applyFont="1" applyFill="1" applyBorder="1" applyAlignment="1">
      <alignment horizontal="center" vertical="center" wrapText="1"/>
    </xf>
    <xf numFmtId="165" fontId="17" fillId="3" borderId="18" xfId="12" applyNumberFormat="1" applyFont="1" applyFill="1" applyBorder="1" applyAlignment="1">
      <alignment horizontal="center" vertical="center" wrapText="1"/>
    </xf>
    <xf numFmtId="165" fontId="17" fillId="3" borderId="27" xfId="12" applyNumberFormat="1" applyFont="1" applyFill="1" applyBorder="1" applyAlignment="1">
      <alignment horizontal="center" vertical="center" wrapText="1"/>
    </xf>
    <xf numFmtId="0" fontId="22" fillId="3" borderId="18" xfId="12" applyFont="1" applyFill="1" applyBorder="1" applyAlignment="1">
      <alignment horizontal="center" vertical="center"/>
    </xf>
    <xf numFmtId="0" fontId="22" fillId="3" borderId="17" xfId="12" applyFont="1" applyFill="1" applyBorder="1" applyAlignment="1">
      <alignment horizontal="center" vertical="center"/>
    </xf>
    <xf numFmtId="0" fontId="22" fillId="3" borderId="0" xfId="12" applyFont="1" applyFill="1" applyAlignment="1">
      <alignment horizontal="center" vertical="center"/>
    </xf>
    <xf numFmtId="0" fontId="22" fillId="3" borderId="9" xfId="12" applyFont="1" applyFill="1" applyBorder="1" applyAlignment="1">
      <alignment horizontal="center" vertical="center"/>
    </xf>
    <xf numFmtId="0" fontId="22" fillId="3" borderId="21" xfId="12" applyFont="1" applyFill="1" applyBorder="1" applyAlignment="1">
      <alignment horizontal="center" vertical="center"/>
    </xf>
    <xf numFmtId="0" fontId="22" fillId="3" borderId="20" xfId="12" applyFont="1" applyFill="1" applyBorder="1" applyAlignment="1">
      <alignment horizontal="center" vertical="center"/>
    </xf>
    <xf numFmtId="0" fontId="23" fillId="3" borderId="28" xfId="11" applyFont="1" applyFill="1" applyBorder="1" applyAlignment="1">
      <alignment horizontal="center" vertical="center"/>
    </xf>
    <xf numFmtId="0" fontId="23" fillId="3" borderId="30" xfId="11" applyFont="1" applyFill="1" applyBorder="1" applyAlignment="1">
      <alignment horizontal="center" vertical="center"/>
    </xf>
    <xf numFmtId="0" fontId="17" fillId="3" borderId="29" xfId="12" applyFont="1" applyFill="1" applyBorder="1" applyAlignment="1">
      <alignment horizontal="center" vertical="center"/>
    </xf>
    <xf numFmtId="0" fontId="17" fillId="3" borderId="31" xfId="12" applyFont="1" applyFill="1" applyBorder="1" applyAlignment="1">
      <alignment horizontal="center" vertical="center"/>
    </xf>
    <xf numFmtId="0" fontId="17" fillId="3" borderId="3" xfId="12" applyFont="1" applyFill="1" applyBorder="1" applyAlignment="1">
      <alignment horizontal="center" vertical="center" wrapText="1"/>
    </xf>
    <xf numFmtId="0" fontId="17" fillId="3" borderId="4" xfId="12" applyFont="1" applyFill="1" applyBorder="1" applyAlignment="1">
      <alignment horizontal="center" vertical="center" wrapText="1"/>
    </xf>
    <xf numFmtId="49" fontId="4" fillId="3" borderId="16" xfId="11" applyNumberFormat="1" applyFont="1" applyFill="1" applyBorder="1" applyAlignment="1">
      <alignment horizontal="center"/>
    </xf>
    <xf numFmtId="0" fontId="4" fillId="3" borderId="17" xfId="11" applyFont="1" applyFill="1" applyBorder="1" applyAlignment="1">
      <alignment horizontal="center"/>
    </xf>
    <xf numFmtId="0" fontId="4" fillId="3" borderId="8" xfId="11" applyFont="1" applyFill="1" applyBorder="1" applyAlignment="1">
      <alignment horizontal="center"/>
    </xf>
    <xf numFmtId="0" fontId="4" fillId="3" borderId="9" xfId="11" applyFont="1" applyFill="1" applyBorder="1" applyAlignment="1">
      <alignment horizontal="center"/>
    </xf>
    <xf numFmtId="0" fontId="4" fillId="3" borderId="19" xfId="11" applyFont="1" applyFill="1" applyBorder="1" applyAlignment="1">
      <alignment horizontal="center"/>
    </xf>
    <xf numFmtId="0" fontId="4" fillId="3" borderId="20" xfId="11" applyFont="1" applyFill="1" applyBorder="1" applyAlignment="1">
      <alignment horizontal="center"/>
    </xf>
    <xf numFmtId="0" fontId="19" fillId="3" borderId="16" xfId="11" applyFont="1" applyFill="1" applyBorder="1" applyAlignment="1">
      <alignment horizontal="center" vertical="center"/>
    </xf>
    <xf numFmtId="0" fontId="19" fillId="3" borderId="18" xfId="11" applyFont="1" applyFill="1" applyBorder="1" applyAlignment="1">
      <alignment horizontal="center" vertical="center"/>
    </xf>
    <xf numFmtId="0" fontId="19" fillId="3" borderId="37" xfId="11" applyFont="1" applyFill="1" applyBorder="1" applyAlignment="1">
      <alignment horizontal="center" vertical="center"/>
    </xf>
    <xf numFmtId="0" fontId="19" fillId="3" borderId="8" xfId="11" applyFont="1" applyFill="1" applyBorder="1" applyAlignment="1">
      <alignment horizontal="center" vertical="center"/>
    </xf>
    <xf numFmtId="0" fontId="19" fillId="3" borderId="0" xfId="11" applyFont="1" applyFill="1" applyAlignment="1">
      <alignment horizontal="center" vertical="center"/>
    </xf>
    <xf numFmtId="0" fontId="19" fillId="3" borderId="38" xfId="11" applyFont="1" applyFill="1" applyBorder="1" applyAlignment="1">
      <alignment horizontal="center" vertical="center"/>
    </xf>
    <xf numFmtId="0" fontId="19" fillId="3" borderId="19" xfId="11" applyFont="1" applyFill="1" applyBorder="1" applyAlignment="1">
      <alignment horizontal="center" vertical="center"/>
    </xf>
    <xf numFmtId="0" fontId="19" fillId="3" borderId="21" xfId="11" applyFont="1" applyFill="1" applyBorder="1" applyAlignment="1">
      <alignment horizontal="center" vertical="center"/>
    </xf>
    <xf numFmtId="0" fontId="19" fillId="3" borderId="39" xfId="11" applyFont="1" applyFill="1" applyBorder="1" applyAlignment="1">
      <alignment horizontal="center" vertical="center"/>
    </xf>
    <xf numFmtId="44" fontId="4" fillId="3" borderId="40" xfId="11" applyNumberFormat="1" applyFont="1" applyFill="1" applyBorder="1" applyAlignment="1">
      <alignment horizontal="center"/>
    </xf>
    <xf numFmtId="0" fontId="4" fillId="3" borderId="32" xfId="11" applyFont="1" applyFill="1" applyBorder="1" applyAlignment="1">
      <alignment horizontal="center"/>
    </xf>
    <xf numFmtId="0" fontId="4" fillId="3" borderId="41" xfId="11" applyFont="1" applyFill="1" applyBorder="1" applyAlignment="1">
      <alignment horizontal="center"/>
    </xf>
    <xf numFmtId="0" fontId="17" fillId="3" borderId="10" xfId="12" applyFont="1" applyFill="1" applyBorder="1" applyAlignment="1">
      <alignment horizontal="left" vertical="center" wrapText="1"/>
    </xf>
    <xf numFmtId="0" fontId="17" fillId="3" borderId="11" xfId="12" applyFont="1" applyFill="1" applyBorder="1" applyAlignment="1">
      <alignment horizontal="left" vertical="center" wrapText="1"/>
    </xf>
    <xf numFmtId="0" fontId="17" fillId="3" borderId="49" xfId="12" applyFont="1" applyFill="1" applyBorder="1" applyAlignment="1">
      <alignment horizontal="center" vertical="center" wrapText="1"/>
    </xf>
    <xf numFmtId="0" fontId="17" fillId="3" borderId="50" xfId="12" applyFont="1" applyFill="1" applyBorder="1" applyAlignment="1">
      <alignment horizontal="center" vertical="center" wrapText="1"/>
    </xf>
    <xf numFmtId="0" fontId="21" fillId="3" borderId="47" xfId="12" applyFont="1" applyFill="1" applyBorder="1" applyAlignment="1">
      <alignment horizontal="left" vertical="center" wrapText="1"/>
    </xf>
    <xf numFmtId="0" fontId="21" fillId="3" borderId="51" xfId="12" applyFont="1" applyFill="1" applyBorder="1" applyAlignment="1">
      <alignment horizontal="left" vertical="center" wrapText="1"/>
    </xf>
    <xf numFmtId="0" fontId="17" fillId="3" borderId="23" xfId="12" applyFont="1" applyFill="1" applyBorder="1" applyAlignment="1">
      <alignment horizontal="center" vertical="center" wrapText="1"/>
    </xf>
    <xf numFmtId="0" fontId="17" fillId="3" borderId="24" xfId="12" applyFont="1" applyFill="1" applyBorder="1" applyAlignment="1">
      <alignment horizontal="center" vertical="center" wrapText="1"/>
    </xf>
    <xf numFmtId="0" fontId="30" fillId="9" borderId="49" xfId="0" applyFont="1" applyFill="1" applyBorder="1" applyAlignment="1">
      <alignment horizontal="center"/>
    </xf>
    <xf numFmtId="0" fontId="30" fillId="9" borderId="62" xfId="0" applyFont="1" applyFill="1" applyBorder="1" applyAlignment="1">
      <alignment horizontal="center"/>
    </xf>
    <xf numFmtId="0" fontId="30" fillId="9" borderId="48" xfId="0" applyFont="1" applyFill="1" applyBorder="1" applyAlignment="1">
      <alignment horizontal="center"/>
    </xf>
    <xf numFmtId="0" fontId="28" fillId="9" borderId="58" xfId="0" applyFont="1" applyFill="1" applyBorder="1" applyAlignment="1">
      <alignment horizontal="center" vertical="center"/>
    </xf>
    <xf numFmtId="0" fontId="28" fillId="9" borderId="59" xfId="0" applyFont="1" applyFill="1" applyBorder="1" applyAlignment="1">
      <alignment horizontal="center" vertical="center"/>
    </xf>
    <xf numFmtId="0" fontId="29" fillId="9" borderId="58" xfId="0" applyFont="1" applyFill="1" applyBorder="1" applyAlignment="1">
      <alignment horizontal="center" vertical="center" wrapText="1"/>
    </xf>
    <xf numFmtId="0" fontId="29" fillId="9" borderId="61" xfId="0" applyFont="1" applyFill="1" applyBorder="1" applyAlignment="1">
      <alignment horizontal="center" vertical="center" wrapText="1"/>
    </xf>
    <xf numFmtId="0" fontId="29" fillId="9" borderId="58" xfId="0" applyFont="1" applyFill="1" applyBorder="1" applyAlignment="1">
      <alignment horizontal="center" vertical="center"/>
    </xf>
    <xf numFmtId="0" fontId="29" fillId="9" borderId="61" xfId="0" applyFont="1" applyFill="1" applyBorder="1" applyAlignment="1">
      <alignment horizontal="center" vertical="center"/>
    </xf>
    <xf numFmtId="0" fontId="29" fillId="9" borderId="59" xfId="0" applyFont="1" applyFill="1" applyBorder="1" applyAlignment="1">
      <alignment horizontal="center" vertical="center"/>
    </xf>
    <xf numFmtId="0" fontId="29" fillId="9" borderId="59" xfId="0" applyFont="1" applyFill="1" applyBorder="1" applyAlignment="1">
      <alignment horizontal="center" vertical="center" wrapText="1"/>
    </xf>
    <xf numFmtId="0" fontId="30" fillId="9" borderId="54" xfId="0" applyFont="1" applyFill="1" applyBorder="1" applyAlignment="1">
      <alignment horizontal="right" vertical="center"/>
    </xf>
    <xf numFmtId="0" fontId="30" fillId="9" borderId="55" xfId="0" applyFont="1" applyFill="1" applyBorder="1" applyAlignment="1">
      <alignment horizontal="right" vertical="center"/>
    </xf>
    <xf numFmtId="0" fontId="30" fillId="9" borderId="56" xfId="0" applyFont="1" applyFill="1" applyBorder="1" applyAlignment="1">
      <alignment horizontal="right" vertical="center"/>
    </xf>
    <xf numFmtId="0" fontId="26" fillId="9" borderId="49" xfId="0" applyFont="1" applyFill="1" applyBorder="1" applyAlignment="1">
      <alignment horizontal="center"/>
    </xf>
    <xf numFmtId="0" fontId="26" fillId="9" borderId="62" xfId="0" applyFont="1" applyFill="1" applyBorder="1" applyAlignment="1">
      <alignment horizontal="center"/>
    </xf>
    <xf numFmtId="0" fontId="26" fillId="9" borderId="48" xfId="0" applyFont="1" applyFill="1" applyBorder="1" applyAlignment="1">
      <alignment horizontal="center"/>
    </xf>
    <xf numFmtId="0" fontId="27" fillId="9" borderId="54" xfId="0" applyFont="1" applyFill="1" applyBorder="1" applyAlignment="1">
      <alignment horizontal="center" vertical="center"/>
    </xf>
    <xf numFmtId="0" fontId="27" fillId="9" borderId="55" xfId="0" applyFont="1" applyFill="1" applyBorder="1" applyAlignment="1">
      <alignment horizontal="center" vertical="center"/>
    </xf>
    <xf numFmtId="0" fontId="27" fillId="9" borderId="5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7" fillId="7" borderId="55" xfId="0" applyFont="1" applyFill="1" applyBorder="1" applyAlignment="1">
      <alignment horizontal="center" vertical="center"/>
    </xf>
    <xf numFmtId="0" fontId="27" fillId="7" borderId="56" xfId="0" applyFont="1" applyFill="1" applyBorder="1" applyAlignment="1">
      <alignment horizontal="center" vertical="center"/>
    </xf>
    <xf numFmtId="0" fontId="28" fillId="9" borderId="54" xfId="0" applyFont="1" applyFill="1" applyBorder="1" applyAlignment="1">
      <alignment horizontal="center" vertical="center"/>
    </xf>
    <xf numFmtId="0" fontId="28" fillId="9" borderId="56" xfId="0" applyFont="1" applyFill="1" applyBorder="1" applyAlignment="1">
      <alignment horizontal="center" vertical="center"/>
    </xf>
    <xf numFmtId="0" fontId="29" fillId="0" borderId="54" xfId="0" applyFont="1" applyBorder="1" applyAlignment="1">
      <alignment horizontal="right" vertical="center"/>
    </xf>
    <xf numFmtId="0" fontId="29" fillId="0" borderId="55" xfId="0" applyFont="1" applyBorder="1" applyAlignment="1">
      <alignment horizontal="right" vertical="center"/>
    </xf>
    <xf numFmtId="0" fontId="29" fillId="0" borderId="56" xfId="0" applyFont="1" applyBorder="1" applyAlignment="1">
      <alignment horizontal="right" vertical="center"/>
    </xf>
    <xf numFmtId="0" fontId="29" fillId="9" borderId="64" xfId="0" applyFont="1" applyFill="1" applyBorder="1" applyAlignment="1">
      <alignment horizontal="right" vertical="center"/>
    </xf>
    <xf numFmtId="0" fontId="29" fillId="9" borderId="65" xfId="0" applyFont="1" applyFill="1" applyBorder="1" applyAlignment="1">
      <alignment horizontal="right" vertical="center"/>
    </xf>
    <xf numFmtId="0" fontId="29" fillId="9" borderId="66" xfId="0" applyFont="1" applyFill="1" applyBorder="1" applyAlignment="1">
      <alignment horizontal="right" vertical="center"/>
    </xf>
    <xf numFmtId="0" fontId="30" fillId="0" borderId="49" xfId="0" applyFont="1" applyBorder="1" applyAlignment="1">
      <alignment horizontal="center"/>
    </xf>
    <xf numFmtId="0" fontId="30" fillId="0" borderId="62" xfId="0" applyFont="1" applyBorder="1" applyAlignment="1">
      <alignment horizontal="center"/>
    </xf>
    <xf numFmtId="0" fontId="30" fillId="0" borderId="48" xfId="0" applyFont="1" applyBorder="1" applyAlignment="1">
      <alignment horizontal="center"/>
    </xf>
    <xf numFmtId="0" fontId="29" fillId="0" borderId="58" xfId="0" applyFont="1" applyBorder="1" applyAlignment="1">
      <alignment horizontal="center" vertical="center"/>
    </xf>
    <xf numFmtId="0" fontId="29" fillId="0" borderId="61" xfId="0" applyFont="1" applyBorder="1" applyAlignment="1">
      <alignment horizontal="center" vertical="center"/>
    </xf>
    <xf numFmtId="0" fontId="29" fillId="0" borderId="5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/>
    </xf>
    <xf numFmtId="0" fontId="30" fillId="0" borderId="21" xfId="0" applyFont="1" applyBorder="1" applyAlignment="1">
      <alignment horizontal="center"/>
    </xf>
    <xf numFmtId="0" fontId="30" fillId="0" borderId="20" xfId="0" applyFont="1" applyBorder="1" applyAlignment="1">
      <alignment horizontal="center"/>
    </xf>
    <xf numFmtId="0" fontId="28" fillId="8" borderId="58" xfId="0" applyFont="1" applyFill="1" applyBorder="1" applyAlignment="1">
      <alignment horizontal="center" vertical="center"/>
    </xf>
    <xf numFmtId="0" fontId="28" fillId="8" borderId="59" xfId="0" applyFont="1" applyFill="1" applyBorder="1" applyAlignment="1">
      <alignment horizontal="center" vertical="center"/>
    </xf>
    <xf numFmtId="0" fontId="17" fillId="3" borderId="46" xfId="12" applyFont="1" applyFill="1" applyBorder="1" applyAlignment="1">
      <alignment horizontal="left" vertical="center" wrapText="1"/>
    </xf>
    <xf numFmtId="0" fontId="17" fillId="3" borderId="47" xfId="12" applyFont="1" applyFill="1" applyBorder="1" applyAlignment="1">
      <alignment horizontal="left" vertical="center" wrapText="1"/>
    </xf>
    <xf numFmtId="0" fontId="17" fillId="3" borderId="52" xfId="12" applyFont="1" applyFill="1" applyBorder="1" applyAlignment="1">
      <alignment horizontal="center" vertical="center"/>
    </xf>
    <xf numFmtId="0" fontId="18" fillId="3" borderId="29" xfId="11" applyFont="1" applyFill="1" applyBorder="1" applyAlignment="1">
      <alignment horizontal="center" vertical="center" wrapText="1"/>
    </xf>
    <xf numFmtId="0" fontId="18" fillId="3" borderId="31" xfId="11" applyFont="1" applyFill="1" applyBorder="1" applyAlignment="1">
      <alignment horizontal="center" vertical="center" wrapText="1"/>
    </xf>
    <xf numFmtId="0" fontId="18" fillId="3" borderId="52" xfId="11" applyFont="1" applyFill="1" applyBorder="1" applyAlignment="1">
      <alignment horizontal="center" vertical="center" wrapText="1"/>
    </xf>
    <xf numFmtId="0" fontId="17" fillId="3" borderId="5" xfId="12" applyFont="1" applyFill="1" applyBorder="1" applyAlignment="1">
      <alignment horizontal="center" vertical="center"/>
    </xf>
    <xf numFmtId="0" fontId="17" fillId="3" borderId="6" xfId="12" applyFont="1" applyFill="1" applyBorder="1" applyAlignment="1">
      <alignment horizontal="center" vertical="center"/>
    </xf>
    <xf numFmtId="0" fontId="17" fillId="3" borderId="7" xfId="12" applyFont="1" applyFill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</cellXfs>
  <cellStyles count="30">
    <cellStyle name="Hipervínculo 2" xfId="7" xr:uid="{62566500-18DA-44B1-B0CD-7D52546993F8}"/>
    <cellStyle name="Millares [0] 2" xfId="20" xr:uid="{38ED5964-88E3-4EC0-9ED3-617E3D9EDB38}"/>
    <cellStyle name="Millares 10" xfId="15" xr:uid="{74DDC3EC-B208-46A9-A3F5-7ACF049FD43A}"/>
    <cellStyle name="Millares 2" xfId="28" xr:uid="{347A1467-3691-428F-A6C3-BE10572D8E0F}"/>
    <cellStyle name="Millares 3 2 2" xfId="17" xr:uid="{30D1BDFC-DB32-43FB-B59C-834495B7B65A}"/>
    <cellStyle name="Moneda" xfId="1" builtinId="4"/>
    <cellStyle name="Moneda [0] 2" xfId="8" xr:uid="{BC69156C-9005-43B2-9972-7DB6E82D98D1}"/>
    <cellStyle name="Moneda [0] 2 2" xfId="23" xr:uid="{8F5FD462-1592-428B-91D1-655494953B38}"/>
    <cellStyle name="Moneda [0] 3 2" xfId="19" xr:uid="{78AA9AA0-85D2-4B64-BF32-41CBAB6FA458}"/>
    <cellStyle name="Moneda 13" xfId="16" xr:uid="{45F24A48-69EC-42A7-9F89-C2682FC39F9A}"/>
    <cellStyle name="Moneda 2" xfId="29" xr:uid="{0B33C7CF-6348-467F-AB73-AE20E2A07FFC}"/>
    <cellStyle name="Moneda 2 11" xfId="25" xr:uid="{6B7318B1-55C0-43FF-AD63-EADAE6253805}"/>
    <cellStyle name="Moneda 2 2" xfId="22" xr:uid="{F35C4890-5B1C-4C75-BC70-5B79372D7010}"/>
    <cellStyle name="Moneda 3" xfId="26" xr:uid="{644EB8A3-625F-4134-A5AF-C7B5FCF8BBCD}"/>
    <cellStyle name="Moneda 5 2" xfId="10" xr:uid="{EC5EEA46-1F44-45E5-9FDA-7BD76AACC159}"/>
    <cellStyle name="Normal" xfId="0" builtinId="0"/>
    <cellStyle name="Normal 10" xfId="2" xr:uid="{F37ED677-BA0C-445D-8CE1-D3DC923224EA}"/>
    <cellStyle name="Normal 2" xfId="5" xr:uid="{B065C611-D62F-44F0-AC72-400F9BC3B87D}"/>
    <cellStyle name="Normal 2 10 2" xfId="12" xr:uid="{55AF0238-7C7A-4887-9995-01BA52E2A8BE}"/>
    <cellStyle name="Normal 2 13" xfId="24" xr:uid="{7926563C-51A6-4E5F-9BA1-0F9B0E066C94}"/>
    <cellStyle name="Normal 2 2" xfId="13" xr:uid="{DCEFBCC4-5C28-4911-B8EE-243A9853482F}"/>
    <cellStyle name="Normal 3" xfId="3" xr:uid="{E1A3D29A-ACDD-4D09-80B1-2B009D1C4F6C}"/>
    <cellStyle name="Normal 3 2 2" xfId="18" xr:uid="{F4982786-C3EF-45D7-82E5-33CED9E3A7E8}"/>
    <cellStyle name="Normal 4" xfId="4" xr:uid="{9F2D9AFD-9120-4FE9-BFBE-C6E1B8014D91}"/>
    <cellStyle name="Normal 5" xfId="6" xr:uid="{1B9784C4-7842-47ED-8C01-3E8479ED15BF}"/>
    <cellStyle name="Normal 5 2" xfId="14" xr:uid="{FED14959-A8D8-4BF6-9E19-44C519E44951}"/>
    <cellStyle name="Normal 7 8 4" xfId="11" xr:uid="{33EA6272-717D-48FC-8AF2-C0888152EF28}"/>
    <cellStyle name="Normal_CANTIDADES EQUIPOS AIRE ACONDICIONADO" xfId="9" xr:uid="{8CC20935-ECEC-4E26-9338-51D36B8974A3}"/>
    <cellStyle name="Notas" xfId="27" builtinId="10"/>
    <cellStyle name="Porcentual 10" xfId="21" xr:uid="{2AD3BFFF-3065-4D0C-B0FF-FBB6A0D4B1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22/10/relationships/richValueRel" Target="richData/richValueRel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22414</xdr:colOff>
      <xdr:row>38837</xdr:row>
      <xdr:rowOff>168088</xdr:rowOff>
    </xdr:from>
    <xdr:to>
      <xdr:col>34</xdr:col>
      <xdr:colOff>265672</xdr:colOff>
      <xdr:row>38881</xdr:row>
      <xdr:rowOff>150477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428418-F296-4BD6-B2C5-6F5DCD08C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949214" y="6708968488"/>
          <a:ext cx="5577258" cy="75261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746760</xdr:colOff>
      <xdr:row>3</xdr:row>
      <xdr:rowOff>95250</xdr:rowOff>
    </xdr:from>
    <xdr:to>
      <xdr:col>6</xdr:col>
      <xdr:colOff>558162</xdr:colOff>
      <xdr:row>6</xdr:row>
      <xdr:rowOff>142875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CEB73CFB-1C40-4B08-8DBA-C5803266F896}"/>
            </a:ext>
          </a:extLst>
        </xdr:cNvPr>
        <xdr:cNvSpPr txBox="1">
          <a:spLocks noChangeArrowheads="1"/>
        </xdr:cNvSpPr>
      </xdr:nvSpPr>
      <xdr:spPr bwMode="auto">
        <a:xfrm>
          <a:off x="1021080" y="659130"/>
          <a:ext cx="5404482" cy="550545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DE INFRAESTRUCTURA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796290</xdr:colOff>
      <xdr:row>3</xdr:row>
      <xdr:rowOff>131445</xdr:rowOff>
    </xdr:from>
    <xdr:to>
      <xdr:col>6</xdr:col>
      <xdr:colOff>615315</xdr:colOff>
      <xdr:row>7</xdr:row>
      <xdr:rowOff>9525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3612B130-04E6-4A36-A9F6-355B7A6A8735}"/>
            </a:ext>
          </a:extLst>
        </xdr:cNvPr>
        <xdr:cNvSpPr txBox="1">
          <a:spLocks noChangeArrowheads="1"/>
        </xdr:cNvSpPr>
      </xdr:nvSpPr>
      <xdr:spPr bwMode="auto">
        <a:xfrm>
          <a:off x="842010" y="695325"/>
          <a:ext cx="5213985" cy="548640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DE INFRAESTRUCTURA MUNICIPALES 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107577</xdr:colOff>
      <xdr:row>9</xdr:row>
      <xdr:rowOff>56816</xdr:rowOff>
    </xdr:from>
    <xdr:to>
      <xdr:col>11</xdr:col>
      <xdr:colOff>1335802</xdr:colOff>
      <xdr:row>18</xdr:row>
      <xdr:rowOff>53791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CAFEB1-593B-4D1B-A031-7188AC8B8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51977" y="2289028"/>
          <a:ext cx="2626719" cy="1610622"/>
        </a:xfrm>
        <a:prstGeom prst="rect">
          <a:avLst/>
        </a:prstGeom>
      </xdr:spPr>
    </xdr:pic>
    <xdr:clientData/>
  </xdr:twoCellAnchor>
  <xdr:twoCellAnchor editAs="oneCell">
    <xdr:from>
      <xdr:col>11</xdr:col>
      <xdr:colOff>1389531</xdr:colOff>
      <xdr:row>9</xdr:row>
      <xdr:rowOff>35859</xdr:rowOff>
    </xdr:from>
    <xdr:to>
      <xdr:col>13</xdr:col>
      <xdr:colOff>1183011</xdr:colOff>
      <xdr:row>18</xdr:row>
      <xdr:rowOff>107577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F07AAB2-3F64-4201-A900-EA1D6E48A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2425" y="2268071"/>
          <a:ext cx="2590468" cy="1685365"/>
        </a:xfrm>
        <a:prstGeom prst="rect">
          <a:avLst/>
        </a:prstGeom>
      </xdr:spPr>
    </xdr:pic>
    <xdr:clientData/>
  </xdr:twoCellAnchor>
  <xdr:twoCellAnchor editAs="oneCell">
    <xdr:from>
      <xdr:col>10</xdr:col>
      <xdr:colOff>107535</xdr:colOff>
      <xdr:row>18</xdr:row>
      <xdr:rowOff>107578</xdr:rowOff>
    </xdr:from>
    <xdr:to>
      <xdr:col>13</xdr:col>
      <xdr:colOff>707408</xdr:colOff>
      <xdr:row>47</xdr:row>
      <xdr:rowOff>35860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96DB89F-40D2-047D-6546-D442016E4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51935" y="3953437"/>
          <a:ext cx="4795355" cy="477818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89647</xdr:colOff>
      <xdr:row>9</xdr:row>
      <xdr:rowOff>74745</xdr:rowOff>
    </xdr:from>
    <xdr:to>
      <xdr:col>11</xdr:col>
      <xdr:colOff>1317872</xdr:colOff>
      <xdr:row>18</xdr:row>
      <xdr:rowOff>71720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17809B-F394-47E2-B58E-05A036C8B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34047" y="2217310"/>
          <a:ext cx="2626719" cy="1610622"/>
        </a:xfrm>
        <a:prstGeom prst="rect">
          <a:avLst/>
        </a:prstGeom>
      </xdr:spPr>
    </xdr:pic>
    <xdr:clientData/>
  </xdr:twoCellAnchor>
  <xdr:twoCellAnchor editAs="oneCell">
    <xdr:from>
      <xdr:col>11</xdr:col>
      <xdr:colOff>1371601</xdr:colOff>
      <xdr:row>9</xdr:row>
      <xdr:rowOff>53788</xdr:rowOff>
    </xdr:from>
    <xdr:to>
      <xdr:col>13</xdr:col>
      <xdr:colOff>1165081</xdr:colOff>
      <xdr:row>18</xdr:row>
      <xdr:rowOff>125506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FDA3730-F3BF-4B90-9C9C-E1EE9E7CF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14495" y="2196353"/>
          <a:ext cx="2590468" cy="1685365"/>
        </a:xfrm>
        <a:prstGeom prst="rect">
          <a:avLst/>
        </a:prstGeom>
      </xdr:spPr>
    </xdr:pic>
    <xdr:clientData/>
  </xdr:twoCellAnchor>
  <xdr:twoCellAnchor editAs="oneCell">
    <xdr:from>
      <xdr:col>10</xdr:col>
      <xdr:colOff>98612</xdr:colOff>
      <xdr:row>18</xdr:row>
      <xdr:rowOff>143436</xdr:rowOff>
    </xdr:from>
    <xdr:to>
      <xdr:col>12</xdr:col>
      <xdr:colOff>1277464</xdr:colOff>
      <xdr:row>42</xdr:row>
      <xdr:rowOff>160573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A35110B-D08F-9C40-C930-4BC35E3E5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43012" y="3899648"/>
          <a:ext cx="3975840" cy="396160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89647</xdr:colOff>
      <xdr:row>9</xdr:row>
      <xdr:rowOff>44824</xdr:rowOff>
    </xdr:from>
    <xdr:to>
      <xdr:col>14</xdr:col>
      <xdr:colOff>1770530</xdr:colOff>
      <xdr:row>28</xdr:row>
      <xdr:rowOff>34175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1658CAC-DA7F-AB3D-3956-A05A16744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02353" y="2487706"/>
          <a:ext cx="7821706" cy="3799351"/>
        </a:xfrm>
        <a:prstGeom prst="rect">
          <a:avLst/>
        </a:prstGeom>
      </xdr:spPr>
    </xdr:pic>
    <xdr:clientData/>
  </xdr:twoCellAnchor>
  <xdr:twoCellAnchor editAs="oneCell">
    <xdr:from>
      <xdr:col>13</xdr:col>
      <xdr:colOff>537882</xdr:colOff>
      <xdr:row>29</xdr:row>
      <xdr:rowOff>56031</xdr:rowOff>
    </xdr:from>
    <xdr:to>
      <xdr:col>14</xdr:col>
      <xdr:colOff>1796231</xdr:colOff>
      <xdr:row>44</xdr:row>
      <xdr:rowOff>70597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CE94B57-4F23-DB72-B75E-4DC9F106B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18323" y="6308913"/>
          <a:ext cx="3331437" cy="2872066"/>
        </a:xfrm>
        <a:prstGeom prst="rect">
          <a:avLst/>
        </a:prstGeom>
      </xdr:spPr>
    </xdr:pic>
    <xdr:clientData/>
  </xdr:twoCellAnchor>
  <xdr:twoCellAnchor editAs="oneCell">
    <xdr:from>
      <xdr:col>10</xdr:col>
      <xdr:colOff>44823</xdr:colOff>
      <xdr:row>29</xdr:row>
      <xdr:rowOff>59619</xdr:rowOff>
    </xdr:from>
    <xdr:to>
      <xdr:col>13</xdr:col>
      <xdr:colOff>470245</xdr:colOff>
      <xdr:row>40</xdr:row>
      <xdr:rowOff>170956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B177C4B-933A-1F92-94FA-DFF6B5D7C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57529" y="6312501"/>
          <a:ext cx="4493157" cy="2206837"/>
        </a:xfrm>
        <a:prstGeom prst="rect">
          <a:avLst/>
        </a:prstGeom>
      </xdr:spPr>
    </xdr:pic>
    <xdr:clientData/>
  </xdr:twoCellAnchor>
  <xdr:twoCellAnchor editAs="oneCell">
    <xdr:from>
      <xdr:col>10</xdr:col>
      <xdr:colOff>44824</xdr:colOff>
      <xdr:row>40</xdr:row>
      <xdr:rowOff>179294</xdr:rowOff>
    </xdr:from>
    <xdr:to>
      <xdr:col>13</xdr:col>
      <xdr:colOff>493059</xdr:colOff>
      <xdr:row>54</xdr:row>
      <xdr:rowOff>60215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C82FDD4-5524-8387-7472-565E945EC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57530" y="8527676"/>
          <a:ext cx="4515970" cy="2547921"/>
        </a:xfrm>
        <a:prstGeom prst="rect">
          <a:avLst/>
        </a:prstGeom>
      </xdr:spPr>
    </xdr:pic>
    <xdr:clientData/>
  </xdr:twoCellAnchor>
  <xdr:twoCellAnchor editAs="oneCell">
    <xdr:from>
      <xdr:col>13</xdr:col>
      <xdr:colOff>528755</xdr:colOff>
      <xdr:row>44</xdr:row>
      <xdr:rowOff>78441</xdr:rowOff>
    </xdr:from>
    <xdr:to>
      <xdr:col>14</xdr:col>
      <xdr:colOff>1804148</xdr:colOff>
      <xdr:row>57</xdr:row>
      <xdr:rowOff>88668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5ADA006-4276-1F4C-11F4-F91B3398D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609196" y="9188823"/>
          <a:ext cx="3348481" cy="2116933"/>
        </a:xfrm>
        <a:prstGeom prst="rect">
          <a:avLst/>
        </a:prstGeom>
      </xdr:spPr>
    </xdr:pic>
    <xdr:clientData/>
  </xdr:twoCellAnchor>
  <xdr:twoCellAnchor editAs="oneCell">
    <xdr:from>
      <xdr:col>10</xdr:col>
      <xdr:colOff>89647</xdr:colOff>
      <xdr:row>54</xdr:row>
      <xdr:rowOff>94137</xdr:rowOff>
    </xdr:from>
    <xdr:to>
      <xdr:col>12</xdr:col>
      <xdr:colOff>1064559</xdr:colOff>
      <xdr:row>66</xdr:row>
      <xdr:rowOff>149842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77F0C2F-2D9B-B96C-2C50-DF0988E40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102353" y="11300019"/>
          <a:ext cx="3686735" cy="1983117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0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76EBB-05E8-409B-8235-FC0E72189550}">
  <sheetPr codeName="Hoja1">
    <tabColor theme="4" tint="0.79998168889431442"/>
  </sheetPr>
  <dimension ref="A1:G13"/>
  <sheetViews>
    <sheetView tabSelected="1" zoomScale="120" zoomScaleNormal="120" workbookViewId="0">
      <pane ySplit="6" topLeftCell="A7" activePane="bottomLeft" state="frozen"/>
      <selection activeCell="B745" sqref="B745"/>
      <selection pane="bottomLeft" activeCell="D17" sqref="D17"/>
    </sheetView>
  </sheetViews>
  <sheetFormatPr baseColWidth="10" defaultColWidth="11.44140625" defaultRowHeight="10.199999999999999" outlineLevelRow="1" x14ac:dyDescent="0.3"/>
  <cols>
    <col min="1" max="1" width="5.44140625" style="38" bestFit="1" customWidth="1"/>
    <col min="2" max="2" width="56.6640625" style="6" customWidth="1"/>
    <col min="3" max="3" width="6.109375" style="7" customWidth="1"/>
    <col min="4" max="4" width="15.21875" style="7" customWidth="1"/>
    <col min="5" max="5" width="13" style="6" bestFit="1" customWidth="1"/>
    <col min="6" max="6" width="18.88671875" style="20" bestFit="1" customWidth="1"/>
    <col min="7" max="7" width="12" style="6" bestFit="1" customWidth="1"/>
    <col min="8" max="16384" width="11.44140625" style="6"/>
  </cols>
  <sheetData>
    <row r="1" spans="1:7" ht="32.25" customHeight="1" x14ac:dyDescent="0.3">
      <c r="A1" s="310"/>
      <c r="B1" s="324"/>
      <c r="C1" s="325"/>
      <c r="D1" s="325"/>
      <c r="E1" s="326"/>
      <c r="F1" s="312" t="e" vm="1">
        <v>#VALUE!</v>
      </c>
    </row>
    <row r="2" spans="1:7" ht="13.2" customHeight="1" x14ac:dyDescent="0.3">
      <c r="A2" s="311"/>
      <c r="B2" s="327"/>
      <c r="C2" s="328"/>
      <c r="D2" s="328"/>
      <c r="E2" s="329"/>
      <c r="F2" s="313"/>
    </row>
    <row r="3" spans="1:7" ht="14.4" customHeight="1" x14ac:dyDescent="0.3">
      <c r="A3" s="311"/>
      <c r="B3" s="62" t="s">
        <v>729</v>
      </c>
      <c r="C3" s="321">
        <v>2025</v>
      </c>
      <c r="D3" s="322"/>
      <c r="E3" s="323"/>
      <c r="F3" s="314"/>
    </row>
    <row r="4" spans="1:7" ht="8.25" customHeight="1" x14ac:dyDescent="0.3">
      <c r="A4" s="318"/>
      <c r="B4" s="319"/>
      <c r="C4" s="319"/>
      <c r="D4" s="319"/>
      <c r="E4" s="319"/>
      <c r="F4" s="320"/>
    </row>
    <row r="5" spans="1:7" ht="13.2" x14ac:dyDescent="0.3">
      <c r="A5" s="315" t="s">
        <v>0</v>
      </c>
      <c r="B5" s="316"/>
      <c r="C5" s="316"/>
      <c r="D5" s="316"/>
      <c r="E5" s="316"/>
      <c r="F5" s="317"/>
    </row>
    <row r="6" spans="1:7" ht="15" customHeight="1" x14ac:dyDescent="0.3">
      <c r="A6" s="37" t="s">
        <v>1</v>
      </c>
      <c r="B6" s="1" t="s">
        <v>2</v>
      </c>
      <c r="C6" s="1" t="s">
        <v>3</v>
      </c>
      <c r="D6" s="2" t="s">
        <v>4</v>
      </c>
      <c r="E6" s="3" t="s">
        <v>907</v>
      </c>
      <c r="F6" s="19" t="s">
        <v>5</v>
      </c>
    </row>
    <row r="7" spans="1:7" ht="9" customHeight="1" x14ac:dyDescent="0.3">
      <c r="A7" s="307"/>
      <c r="B7" s="308"/>
      <c r="C7" s="308"/>
      <c r="D7" s="308"/>
      <c r="E7" s="308"/>
      <c r="F7" s="309"/>
    </row>
    <row r="8" spans="1:7" x14ac:dyDescent="0.3">
      <c r="A8" s="205" t="s">
        <v>904</v>
      </c>
      <c r="B8" s="4" t="s">
        <v>744</v>
      </c>
      <c r="C8" s="8"/>
      <c r="D8" s="9"/>
      <c r="E8" s="5"/>
      <c r="F8" s="206"/>
    </row>
    <row r="9" spans="1:7" ht="30.6" outlineLevel="1" x14ac:dyDescent="0.3">
      <c r="A9" s="194" t="s">
        <v>743</v>
      </c>
      <c r="B9" s="195" t="s">
        <v>906</v>
      </c>
      <c r="C9" s="196" t="s">
        <v>745</v>
      </c>
      <c r="D9" s="197">
        <f>'1,1'!J10</f>
        <v>448.22</v>
      </c>
      <c r="E9" s="198">
        <f>+'APU 1,1'!H61</f>
        <v>37019.71</v>
      </c>
      <c r="F9" s="199">
        <f>D9*E9</f>
        <v>16592974.416200001</v>
      </c>
    </row>
    <row r="10" spans="1:7" ht="30.6" outlineLevel="1" x14ac:dyDescent="0.3">
      <c r="A10" s="194" t="s">
        <v>905</v>
      </c>
      <c r="B10" s="195" t="s">
        <v>898</v>
      </c>
      <c r="C10" s="196" t="s">
        <v>745</v>
      </c>
      <c r="D10" s="197">
        <f>'1,2'!J10</f>
        <v>224.11</v>
      </c>
      <c r="E10" s="198">
        <f>+'APU 1,2'!H61</f>
        <v>142527.35999999999</v>
      </c>
      <c r="F10" s="199">
        <f>D10*E10</f>
        <v>31941806.649599999</v>
      </c>
    </row>
    <row r="11" spans="1:7" ht="10.8" outlineLevel="1" thickBot="1" x14ac:dyDescent="0.35">
      <c r="A11" s="200"/>
      <c r="B11" s="201" t="s">
        <v>48</v>
      </c>
      <c r="C11" s="202"/>
      <c r="D11" s="203"/>
      <c r="E11" s="201"/>
      <c r="F11" s="204">
        <f>SUM(F9:F10)</f>
        <v>48534781.065799996</v>
      </c>
    </row>
    <row r="12" spans="1:7" x14ac:dyDescent="0.3">
      <c r="A12" s="39"/>
      <c r="B12" s="10" t="s">
        <v>908</v>
      </c>
      <c r="C12" s="11"/>
      <c r="D12" s="12"/>
      <c r="E12" s="12">
        <v>0.13320000000000001</v>
      </c>
      <c r="F12" s="13">
        <f>F11*E12</f>
        <v>6464832.8379645599</v>
      </c>
    </row>
    <row r="13" spans="1:7" ht="16.2" thickBot="1" x14ac:dyDescent="0.35">
      <c r="A13" s="40" t="s">
        <v>49</v>
      </c>
      <c r="B13" s="14" t="s">
        <v>51</v>
      </c>
      <c r="C13" s="15"/>
      <c r="D13" s="16"/>
      <c r="E13" s="17"/>
      <c r="F13" s="18">
        <f>F11+F12</f>
        <v>54999613.903764553</v>
      </c>
      <c r="G13" s="20"/>
    </row>
  </sheetData>
  <mergeCells count="7">
    <mergeCell ref="A7:F7"/>
    <mergeCell ref="A1:A3"/>
    <mergeCell ref="F1:F3"/>
    <mergeCell ref="A5:F5"/>
    <mergeCell ref="A4:F4"/>
    <mergeCell ref="C3:E3"/>
    <mergeCell ref="B1:E2"/>
  </mergeCells>
  <phoneticPr fontId="1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5635E-2329-43EC-92FE-DEA5093B2905}">
  <sheetPr codeName="Hoja2">
    <tabColor theme="4" tint="0.59999389629810485"/>
    <pageSetUpPr autoPageBreaks="0"/>
  </sheetPr>
  <dimension ref="A1:L46534"/>
  <sheetViews>
    <sheetView view="pageBreakPreview" topLeftCell="A414" zoomScaleNormal="85" zoomScaleSheetLayoutView="100" workbookViewId="0">
      <selection activeCell="C517" sqref="C517:F517"/>
    </sheetView>
  </sheetViews>
  <sheetFormatPr baseColWidth="10" defaultColWidth="10" defaultRowHeight="13.8" outlineLevelRow="1" x14ac:dyDescent="0.3"/>
  <cols>
    <col min="1" max="1" width="2.88671875" style="185" customWidth="1"/>
    <col min="2" max="2" width="27.5546875" style="186" bestFit="1" customWidth="1"/>
    <col min="3" max="3" width="16.109375" style="96" customWidth="1"/>
    <col min="4" max="4" width="14.33203125" style="96" customWidth="1"/>
    <col min="5" max="5" width="13.44140625" style="96" customWidth="1"/>
    <col min="6" max="6" width="15.88671875" style="96" bestFit="1" customWidth="1"/>
    <col min="7" max="7" width="15.6640625" style="96" customWidth="1"/>
    <col min="8" max="8" width="17.5546875" style="187" bestFit="1" customWidth="1"/>
    <col min="9" max="9" width="5" style="96" customWidth="1"/>
    <col min="10" max="10" width="15.44140625" style="95" bestFit="1" customWidth="1"/>
    <col min="11" max="16384" width="10" style="96"/>
  </cols>
  <sheetData>
    <row r="1" spans="1:9" x14ac:dyDescent="0.3">
      <c r="A1" s="89"/>
      <c r="B1" s="90"/>
      <c r="C1" s="91"/>
      <c r="D1" s="92"/>
      <c r="E1" s="92"/>
      <c r="F1" s="92"/>
      <c r="G1" s="91"/>
      <c r="H1" s="93"/>
      <c r="I1" s="94"/>
    </row>
    <row r="2" spans="1:9" x14ac:dyDescent="0.3">
      <c r="A2" s="97"/>
      <c r="B2" s="98" t="s">
        <v>52</v>
      </c>
      <c r="C2" s="335" t="s">
        <v>53</v>
      </c>
      <c r="D2" s="335"/>
      <c r="E2" s="335"/>
      <c r="F2" s="335"/>
      <c r="G2" s="335"/>
      <c r="H2" s="99"/>
      <c r="I2" s="100"/>
    </row>
    <row r="3" spans="1:9" x14ac:dyDescent="0.3">
      <c r="A3" s="97"/>
      <c r="B3" s="98" t="s">
        <v>52</v>
      </c>
      <c r="C3" s="336" t="s">
        <v>54</v>
      </c>
      <c r="D3" s="336"/>
      <c r="E3" s="336"/>
      <c r="F3" s="336"/>
      <c r="G3" s="336"/>
      <c r="H3" s="336"/>
      <c r="I3" s="101"/>
    </row>
    <row r="4" spans="1:9" x14ac:dyDescent="0.3">
      <c r="A4" s="97"/>
      <c r="B4" s="102"/>
      <c r="C4" s="103"/>
      <c r="D4" s="104"/>
      <c r="E4" s="104"/>
      <c r="F4" s="104"/>
      <c r="G4" s="105"/>
      <c r="H4" s="99"/>
      <c r="I4" s="100"/>
    </row>
    <row r="5" spans="1:9" ht="14.4" thickBot="1" x14ac:dyDescent="0.35">
      <c r="A5" s="97"/>
      <c r="B5" s="98" t="s">
        <v>52</v>
      </c>
      <c r="C5" s="337" t="s">
        <v>55</v>
      </c>
      <c r="D5" s="337"/>
      <c r="E5" s="337"/>
      <c r="F5" s="337"/>
      <c r="G5" s="105" t="s">
        <v>56</v>
      </c>
      <c r="H5" s="106" t="s">
        <v>57</v>
      </c>
      <c r="I5" s="100"/>
    </row>
    <row r="6" spans="1:9" s="95" customFormat="1" x14ac:dyDescent="0.3">
      <c r="A6" s="107"/>
      <c r="B6" s="108"/>
      <c r="C6" s="109"/>
      <c r="D6" s="109"/>
      <c r="E6" s="109"/>
      <c r="F6" s="109"/>
      <c r="G6" s="110"/>
      <c r="H6" s="111"/>
      <c r="I6" s="112"/>
    </row>
    <row r="7" spans="1:9" s="95" customFormat="1" ht="90" customHeight="1" thickBot="1" x14ac:dyDescent="0.35">
      <c r="A7" s="113"/>
      <c r="B7" s="114" t="s">
        <v>58</v>
      </c>
      <c r="C7" s="334" t="s">
        <v>6</v>
      </c>
      <c r="D7" s="334"/>
      <c r="E7" s="334"/>
      <c r="F7" s="334"/>
      <c r="G7" s="116" t="s">
        <v>59</v>
      </c>
      <c r="H7" s="117" t="s">
        <v>60</v>
      </c>
      <c r="I7" s="118"/>
    </row>
    <row r="8" spans="1:9" s="95" customFormat="1" ht="14.4" hidden="1" outlineLevel="1" thickBot="1" x14ac:dyDescent="0.35">
      <c r="A8" s="119"/>
      <c r="B8" s="120"/>
      <c r="C8" s="121"/>
      <c r="D8" s="121"/>
      <c r="E8" s="121"/>
      <c r="F8" s="121"/>
      <c r="G8" s="122"/>
      <c r="H8" s="123"/>
      <c r="I8" s="124"/>
    </row>
    <row r="9" spans="1:9" s="95" customFormat="1" ht="14.4" hidden="1" outlineLevel="1" thickBot="1" x14ac:dyDescent="0.35">
      <c r="A9" s="125"/>
      <c r="B9" s="115"/>
      <c r="C9" s="126"/>
      <c r="D9" s="126"/>
      <c r="E9" s="126"/>
      <c r="F9" s="126"/>
      <c r="G9" s="127"/>
      <c r="H9" s="117"/>
      <c r="I9" s="118"/>
    </row>
    <row r="10" spans="1:9" s="95" customFormat="1" hidden="1" outlineLevel="1" x14ac:dyDescent="0.3">
      <c r="A10" s="125"/>
      <c r="B10" s="128" t="s">
        <v>61</v>
      </c>
      <c r="C10" s="129"/>
      <c r="D10" s="129"/>
      <c r="E10" s="129"/>
      <c r="F10" s="129"/>
      <c r="G10" s="130"/>
      <c r="H10" s="117"/>
      <c r="I10" s="118"/>
    </row>
    <row r="11" spans="1:9" s="95" customFormat="1" hidden="1" outlineLevel="1" x14ac:dyDescent="0.3">
      <c r="A11" s="125"/>
      <c r="B11" s="131" t="s">
        <v>62</v>
      </c>
      <c r="C11" s="132"/>
      <c r="D11" s="132" t="s">
        <v>3</v>
      </c>
      <c r="E11" s="132" t="s">
        <v>63</v>
      </c>
      <c r="F11" s="132" t="s">
        <v>64</v>
      </c>
      <c r="G11" s="133" t="s">
        <v>65</v>
      </c>
      <c r="H11" s="117"/>
      <c r="I11" s="118"/>
    </row>
    <row r="12" spans="1:9" s="95" customFormat="1" hidden="1" outlineLevel="1" x14ac:dyDescent="0.3">
      <c r="A12" s="125"/>
      <c r="B12" s="330" t="s">
        <v>66</v>
      </c>
      <c r="C12" s="331"/>
      <c r="D12" s="135" t="s">
        <v>67</v>
      </c>
      <c r="E12" s="135">
        <v>1</v>
      </c>
      <c r="F12" s="136">
        <v>1000</v>
      </c>
      <c r="G12" s="137">
        <f t="shared" ref="G12:G19" si="0">F12*E12</f>
        <v>1000</v>
      </c>
      <c r="H12" s="117"/>
      <c r="I12" s="118"/>
    </row>
    <row r="13" spans="1:9" s="95" customFormat="1" hidden="1" outlineLevel="1" x14ac:dyDescent="0.3">
      <c r="A13" s="125"/>
      <c r="B13" s="330" t="s">
        <v>68</v>
      </c>
      <c r="C13" s="331"/>
      <c r="D13" s="135" t="s">
        <v>69</v>
      </c>
      <c r="E13" s="135">
        <v>0.1</v>
      </c>
      <c r="F13" s="136">
        <v>12000</v>
      </c>
      <c r="G13" s="137">
        <f t="shared" si="0"/>
        <v>1200</v>
      </c>
      <c r="H13" s="117"/>
      <c r="I13" s="118"/>
    </row>
    <row r="14" spans="1:9" s="95" customFormat="1" ht="16.5" hidden="1" customHeight="1" outlineLevel="1" x14ac:dyDescent="0.3">
      <c r="A14" s="125"/>
      <c r="B14" s="330"/>
      <c r="C14" s="331"/>
      <c r="D14" s="135"/>
      <c r="E14" s="135"/>
      <c r="F14" s="136"/>
      <c r="G14" s="137">
        <f t="shared" si="0"/>
        <v>0</v>
      </c>
      <c r="H14" s="138"/>
      <c r="I14" s="139"/>
    </row>
    <row r="15" spans="1:9" s="95" customFormat="1" hidden="1" outlineLevel="1" x14ac:dyDescent="0.3">
      <c r="A15" s="125"/>
      <c r="B15" s="330"/>
      <c r="C15" s="331"/>
      <c r="D15" s="135"/>
      <c r="E15" s="135"/>
      <c r="F15" s="136"/>
      <c r="G15" s="137">
        <f t="shared" si="0"/>
        <v>0</v>
      </c>
      <c r="H15" s="117"/>
      <c r="I15" s="118"/>
    </row>
    <row r="16" spans="1:9" s="95" customFormat="1" hidden="1" outlineLevel="1" x14ac:dyDescent="0.3">
      <c r="A16" s="125"/>
      <c r="B16" s="330"/>
      <c r="C16" s="331"/>
      <c r="D16" s="135"/>
      <c r="E16" s="135"/>
      <c r="F16" s="136"/>
      <c r="G16" s="137">
        <f t="shared" si="0"/>
        <v>0</v>
      </c>
      <c r="H16" s="117"/>
      <c r="I16" s="118"/>
    </row>
    <row r="17" spans="1:9" s="95" customFormat="1" hidden="1" outlineLevel="1" x14ac:dyDescent="0.3">
      <c r="A17" s="125"/>
      <c r="B17" s="330"/>
      <c r="C17" s="331"/>
      <c r="D17" s="135"/>
      <c r="E17" s="135"/>
      <c r="F17" s="136"/>
      <c r="G17" s="137">
        <f t="shared" si="0"/>
        <v>0</v>
      </c>
      <c r="H17" s="117"/>
      <c r="I17" s="118"/>
    </row>
    <row r="18" spans="1:9" s="95" customFormat="1" hidden="1" outlineLevel="1" x14ac:dyDescent="0.3">
      <c r="A18" s="125"/>
      <c r="B18" s="330"/>
      <c r="C18" s="331"/>
      <c r="D18" s="135"/>
      <c r="E18" s="135"/>
      <c r="F18" s="136"/>
      <c r="G18" s="137">
        <f t="shared" si="0"/>
        <v>0</v>
      </c>
      <c r="H18" s="117"/>
      <c r="I18" s="118"/>
    </row>
    <row r="19" spans="1:9" s="95" customFormat="1" ht="14.4" hidden="1" outlineLevel="1" thickBot="1" x14ac:dyDescent="0.35">
      <c r="A19" s="125"/>
      <c r="B19" s="332"/>
      <c r="C19" s="333"/>
      <c r="D19" s="141"/>
      <c r="E19" s="141"/>
      <c r="F19" s="142"/>
      <c r="G19" s="143">
        <f t="shared" si="0"/>
        <v>0</v>
      </c>
      <c r="H19" s="117"/>
      <c r="I19" s="118"/>
    </row>
    <row r="20" spans="1:9" s="95" customFormat="1" hidden="1" outlineLevel="1" x14ac:dyDescent="0.3">
      <c r="A20" s="125"/>
      <c r="B20" s="115"/>
      <c r="C20" s="126"/>
      <c r="D20" s="126"/>
      <c r="E20" s="126"/>
      <c r="F20" s="126"/>
      <c r="G20" s="144" t="s">
        <v>70</v>
      </c>
      <c r="H20" s="117">
        <f>SUM(G12:G19)</f>
        <v>2200</v>
      </c>
      <c r="I20" s="118"/>
    </row>
    <row r="21" spans="1:9" s="95" customFormat="1" ht="14.4" hidden="1" outlineLevel="1" thickBot="1" x14ac:dyDescent="0.35">
      <c r="A21" s="125"/>
      <c r="B21" s="115"/>
      <c r="C21" s="126"/>
      <c r="D21" s="126"/>
      <c r="E21" s="126"/>
      <c r="F21" s="126"/>
      <c r="G21" s="127"/>
      <c r="H21" s="117"/>
      <c r="I21" s="118"/>
    </row>
    <row r="22" spans="1:9" s="95" customFormat="1" hidden="1" outlineLevel="1" x14ac:dyDescent="0.3">
      <c r="A22" s="125"/>
      <c r="B22" s="128" t="s">
        <v>71</v>
      </c>
      <c r="C22" s="129"/>
      <c r="D22" s="129"/>
      <c r="E22" s="129"/>
      <c r="F22" s="129"/>
      <c r="G22" s="130"/>
      <c r="H22" s="117"/>
      <c r="I22" s="118"/>
    </row>
    <row r="23" spans="1:9" s="95" customFormat="1" hidden="1" outlineLevel="1" x14ac:dyDescent="0.3">
      <c r="A23" s="125"/>
      <c r="B23" s="131" t="s">
        <v>62</v>
      </c>
      <c r="C23" s="132" t="s">
        <v>72</v>
      </c>
      <c r="D23" s="132" t="s">
        <v>73</v>
      </c>
      <c r="E23" s="132" t="s">
        <v>63</v>
      </c>
      <c r="F23" s="132" t="s">
        <v>74</v>
      </c>
      <c r="G23" s="133" t="s">
        <v>65</v>
      </c>
      <c r="H23" s="117"/>
      <c r="I23" s="118"/>
    </row>
    <row r="24" spans="1:9" s="95" customFormat="1" hidden="1" outlineLevel="1" x14ac:dyDescent="0.3">
      <c r="A24" s="125"/>
      <c r="B24" s="145" t="s">
        <v>75</v>
      </c>
      <c r="C24" s="136">
        <v>6250</v>
      </c>
      <c r="D24" s="146">
        <v>1.8</v>
      </c>
      <c r="E24" s="135">
        <v>2</v>
      </c>
      <c r="F24" s="147">
        <v>0.02</v>
      </c>
      <c r="G24" s="148">
        <f>F24*E24*D24*C24</f>
        <v>450.00000000000006</v>
      </c>
      <c r="H24" s="117"/>
      <c r="I24" s="118"/>
    </row>
    <row r="25" spans="1:9" s="95" customFormat="1" hidden="1" outlineLevel="1" x14ac:dyDescent="0.3">
      <c r="A25" s="125"/>
      <c r="B25" s="145" t="s">
        <v>76</v>
      </c>
      <c r="C25" s="136">
        <v>4200</v>
      </c>
      <c r="D25" s="146">
        <v>1.8</v>
      </c>
      <c r="E25" s="135">
        <v>1</v>
      </c>
      <c r="F25" s="147">
        <f>+F24</f>
        <v>0.02</v>
      </c>
      <c r="G25" s="148">
        <f>F25*E25*D25*C25</f>
        <v>151.20000000000002</v>
      </c>
      <c r="H25" s="117"/>
      <c r="I25" s="118"/>
    </row>
    <row r="26" spans="1:9" s="95" customFormat="1" hidden="1" outlineLevel="1" x14ac:dyDescent="0.3">
      <c r="A26" s="125"/>
      <c r="B26" s="145" t="s">
        <v>77</v>
      </c>
      <c r="C26" s="136">
        <v>5946</v>
      </c>
      <c r="D26" s="146">
        <v>1.8</v>
      </c>
      <c r="E26" s="135">
        <v>1</v>
      </c>
      <c r="F26" s="147">
        <f>+F25</f>
        <v>0.02</v>
      </c>
      <c r="G26" s="148">
        <f>F26*E26*D26*C26</f>
        <v>214.05600000000001</v>
      </c>
      <c r="H26" s="117"/>
      <c r="I26" s="118"/>
    </row>
    <row r="27" spans="1:9" s="95" customFormat="1" hidden="1" outlineLevel="1" x14ac:dyDescent="0.3">
      <c r="A27" s="125"/>
      <c r="B27" s="145"/>
      <c r="C27" s="136"/>
      <c r="D27" s="146"/>
      <c r="E27" s="135"/>
      <c r="F27" s="147"/>
      <c r="G27" s="148">
        <f>F27*E27*D27*C27</f>
        <v>0</v>
      </c>
      <c r="H27" s="117"/>
      <c r="I27" s="118"/>
    </row>
    <row r="28" spans="1:9" s="95" customFormat="1" ht="14.4" hidden="1" outlineLevel="1" thickBot="1" x14ac:dyDescent="0.35">
      <c r="A28" s="125"/>
      <c r="B28" s="149"/>
      <c r="C28" s="142"/>
      <c r="D28" s="150"/>
      <c r="E28" s="141"/>
      <c r="F28" s="151"/>
      <c r="G28" s="152">
        <f>F28*E28*D28*C28</f>
        <v>0</v>
      </c>
      <c r="H28" s="117"/>
      <c r="I28" s="118"/>
    </row>
    <row r="29" spans="1:9" s="95" customFormat="1" hidden="1" outlineLevel="1" x14ac:dyDescent="0.3">
      <c r="A29" s="125"/>
      <c r="B29" s="115"/>
      <c r="C29" s="126"/>
      <c r="D29" s="126"/>
      <c r="E29" s="126"/>
      <c r="F29" s="126"/>
      <c r="G29" s="144" t="s">
        <v>78</v>
      </c>
      <c r="H29" s="117">
        <f>SUM(G24:G28)</f>
        <v>815.25600000000009</v>
      </c>
      <c r="I29" s="118"/>
    </row>
    <row r="30" spans="1:9" s="95" customFormat="1" ht="14.4" hidden="1" outlineLevel="1" thickBot="1" x14ac:dyDescent="0.35">
      <c r="A30" s="125"/>
      <c r="B30" s="115"/>
      <c r="C30" s="126"/>
      <c r="D30" s="126"/>
      <c r="E30" s="126"/>
      <c r="F30" s="126"/>
      <c r="G30" s="127"/>
      <c r="H30" s="117"/>
      <c r="I30" s="118"/>
    </row>
    <row r="31" spans="1:9" s="95" customFormat="1" hidden="1" outlineLevel="1" x14ac:dyDescent="0.3">
      <c r="A31" s="125"/>
      <c r="B31" s="128" t="s">
        <v>79</v>
      </c>
      <c r="C31" s="129"/>
      <c r="D31" s="129"/>
      <c r="E31" s="129"/>
      <c r="F31" s="129"/>
      <c r="G31" s="130"/>
      <c r="H31" s="117"/>
      <c r="I31" s="118"/>
    </row>
    <row r="32" spans="1:9" s="95" customFormat="1" hidden="1" outlineLevel="1" x14ac:dyDescent="0.3">
      <c r="A32" s="125"/>
      <c r="B32" s="131" t="s">
        <v>62</v>
      </c>
      <c r="C32" s="132"/>
      <c r="D32" s="132" t="s">
        <v>80</v>
      </c>
      <c r="E32" s="132" t="s">
        <v>81</v>
      </c>
      <c r="F32" s="132" t="s">
        <v>74</v>
      </c>
      <c r="G32" s="133" t="s">
        <v>65</v>
      </c>
      <c r="H32" s="117"/>
      <c r="I32" s="118"/>
    </row>
    <row r="33" spans="1:9" s="95" customFormat="1" hidden="1" outlineLevel="1" x14ac:dyDescent="0.3">
      <c r="A33" s="125"/>
      <c r="B33" s="134" t="s">
        <v>82</v>
      </c>
      <c r="C33" s="153"/>
      <c r="D33" s="135"/>
      <c r="E33" s="154"/>
      <c r="F33" s="147"/>
      <c r="G33" s="148">
        <v>81.525600000000011</v>
      </c>
      <c r="H33" s="117"/>
      <c r="I33" s="118"/>
    </row>
    <row r="34" spans="1:9" s="95" customFormat="1" hidden="1" outlineLevel="1" x14ac:dyDescent="0.3">
      <c r="A34" s="125"/>
      <c r="B34" s="330" t="s">
        <v>83</v>
      </c>
      <c r="C34" s="331"/>
      <c r="D34" s="135" t="s">
        <v>84</v>
      </c>
      <c r="E34" s="154">
        <v>12000</v>
      </c>
      <c r="F34" s="147">
        <f>+F26</f>
        <v>0.02</v>
      </c>
      <c r="G34" s="148">
        <f>F34*E34</f>
        <v>240</v>
      </c>
      <c r="H34" s="117"/>
      <c r="I34" s="118"/>
    </row>
    <row r="35" spans="1:9" s="95" customFormat="1" hidden="1" outlineLevel="1" x14ac:dyDescent="0.3">
      <c r="A35" s="125"/>
      <c r="B35" s="330"/>
      <c r="C35" s="331"/>
      <c r="D35" s="135"/>
      <c r="E35" s="154"/>
      <c r="F35" s="147"/>
      <c r="G35" s="148">
        <f>F35*E35</f>
        <v>0</v>
      </c>
      <c r="H35" s="117"/>
      <c r="I35" s="118"/>
    </row>
    <row r="36" spans="1:9" s="95" customFormat="1" hidden="1" outlineLevel="1" x14ac:dyDescent="0.3">
      <c r="A36" s="125"/>
      <c r="B36" s="330"/>
      <c r="C36" s="331"/>
      <c r="D36" s="135"/>
      <c r="E36" s="154"/>
      <c r="F36" s="147"/>
      <c r="G36" s="148">
        <f>F36*E36</f>
        <v>0</v>
      </c>
      <c r="H36" s="117"/>
      <c r="I36" s="118"/>
    </row>
    <row r="37" spans="1:9" s="95" customFormat="1" hidden="1" outlineLevel="1" x14ac:dyDescent="0.3">
      <c r="A37" s="125"/>
      <c r="B37" s="330"/>
      <c r="C37" s="331"/>
      <c r="D37" s="135"/>
      <c r="E37" s="154"/>
      <c r="F37" s="147"/>
      <c r="G37" s="148">
        <f>F37*E37</f>
        <v>0</v>
      </c>
      <c r="H37" s="117"/>
      <c r="I37" s="118"/>
    </row>
    <row r="38" spans="1:9" s="95" customFormat="1" ht="14.4" hidden="1" outlineLevel="1" thickBot="1" x14ac:dyDescent="0.35">
      <c r="A38" s="125"/>
      <c r="B38" s="332"/>
      <c r="C38" s="333"/>
      <c r="D38" s="141"/>
      <c r="E38" s="155"/>
      <c r="F38" s="151"/>
      <c r="G38" s="152">
        <f>F38*E38</f>
        <v>0</v>
      </c>
      <c r="H38" s="117"/>
      <c r="I38" s="118"/>
    </row>
    <row r="39" spans="1:9" s="95" customFormat="1" hidden="1" outlineLevel="1" x14ac:dyDescent="0.3">
      <c r="A39" s="125"/>
      <c r="B39" s="115"/>
      <c r="C39" s="126"/>
      <c r="D39" s="126"/>
      <c r="E39" s="126"/>
      <c r="F39" s="126"/>
      <c r="G39" s="144" t="s">
        <v>85</v>
      </c>
      <c r="H39" s="117">
        <f>SUM(G33:G38)</f>
        <v>321.5256</v>
      </c>
      <c r="I39" s="118"/>
    </row>
    <row r="40" spans="1:9" s="95" customFormat="1" ht="14.4" hidden="1" outlineLevel="1" thickBot="1" x14ac:dyDescent="0.35">
      <c r="A40" s="125"/>
      <c r="B40" s="115"/>
      <c r="C40" s="126"/>
      <c r="D40" s="126"/>
      <c r="E40" s="126"/>
      <c r="F40" s="126"/>
      <c r="G40" s="127"/>
      <c r="H40" s="117"/>
      <c r="I40" s="118"/>
    </row>
    <row r="41" spans="1:9" s="95" customFormat="1" hidden="1" outlineLevel="1" x14ac:dyDescent="0.3">
      <c r="A41" s="125"/>
      <c r="B41" s="128" t="s">
        <v>86</v>
      </c>
      <c r="C41" s="129"/>
      <c r="D41" s="129"/>
      <c r="E41" s="129"/>
      <c r="F41" s="129"/>
      <c r="G41" s="130"/>
      <c r="H41" s="117"/>
      <c r="I41" s="118"/>
    </row>
    <row r="42" spans="1:9" s="95" customFormat="1" hidden="1" outlineLevel="1" x14ac:dyDescent="0.3">
      <c r="A42" s="125"/>
      <c r="B42" s="131" t="s">
        <v>87</v>
      </c>
      <c r="C42" s="132"/>
      <c r="D42" s="132" t="s">
        <v>88</v>
      </c>
      <c r="E42" s="132" t="s">
        <v>89</v>
      </c>
      <c r="F42" s="132" t="s">
        <v>90</v>
      </c>
      <c r="G42" s="133" t="s">
        <v>64</v>
      </c>
      <c r="H42" s="117"/>
      <c r="I42" s="118"/>
    </row>
    <row r="43" spans="1:9" s="95" customFormat="1" hidden="1" outlineLevel="1" x14ac:dyDescent="0.3">
      <c r="A43" s="125"/>
      <c r="B43" s="156"/>
      <c r="C43" s="153"/>
      <c r="D43" s="135"/>
      <c r="E43" s="135"/>
      <c r="F43" s="137"/>
      <c r="G43" s="137">
        <f>F43*E43*D43</f>
        <v>0</v>
      </c>
      <c r="H43" s="117"/>
      <c r="I43" s="118"/>
    </row>
    <row r="44" spans="1:9" s="95" customFormat="1" ht="14.4" hidden="1" outlineLevel="1" thickBot="1" x14ac:dyDescent="0.35">
      <c r="A44" s="125"/>
      <c r="B44" s="157"/>
      <c r="C44" s="158"/>
      <c r="D44" s="141"/>
      <c r="E44" s="141"/>
      <c r="F44" s="143"/>
      <c r="G44" s="143">
        <f>F44*E44*D44</f>
        <v>0</v>
      </c>
      <c r="H44" s="117"/>
      <c r="I44" s="118"/>
    </row>
    <row r="45" spans="1:9" s="95" customFormat="1" hidden="1" outlineLevel="1" x14ac:dyDescent="0.3">
      <c r="A45" s="125"/>
      <c r="B45" s="115"/>
      <c r="C45" s="126"/>
      <c r="D45" s="126"/>
      <c r="E45" s="126"/>
      <c r="F45" s="126"/>
      <c r="G45" s="144" t="s">
        <v>91</v>
      </c>
      <c r="H45" s="117">
        <f>SUM(G43:G44)</f>
        <v>0</v>
      </c>
      <c r="I45" s="118"/>
    </row>
    <row r="46" spans="1:9" s="95" customFormat="1" ht="14.4" hidden="1" outlineLevel="1" thickBot="1" x14ac:dyDescent="0.35">
      <c r="A46" s="125"/>
      <c r="B46" s="115"/>
      <c r="C46" s="126"/>
      <c r="D46" s="126"/>
      <c r="E46" s="126"/>
      <c r="F46" s="126"/>
      <c r="G46" s="127"/>
      <c r="H46" s="117"/>
      <c r="I46" s="118"/>
    </row>
    <row r="47" spans="1:9" s="95" customFormat="1" ht="14.4" hidden="1" outlineLevel="1" thickBot="1" x14ac:dyDescent="0.35">
      <c r="A47" s="125"/>
      <c r="B47" s="115"/>
      <c r="C47" s="126"/>
      <c r="D47" s="126"/>
      <c r="E47" s="126"/>
      <c r="F47" s="126"/>
      <c r="G47" s="159" t="s">
        <v>92</v>
      </c>
      <c r="H47" s="160">
        <f>SUM(H20:H45)</f>
        <v>3336.7816000000003</v>
      </c>
      <c r="I47" s="118"/>
    </row>
    <row r="48" spans="1:9" s="95" customFormat="1" ht="14.4" hidden="1" outlineLevel="1" thickBot="1" x14ac:dyDescent="0.35">
      <c r="A48" s="125"/>
      <c r="B48" s="115"/>
      <c r="C48" s="126"/>
      <c r="D48" s="126"/>
      <c r="E48" s="126"/>
      <c r="F48" s="126"/>
      <c r="G48" s="127"/>
      <c r="H48" s="117"/>
      <c r="I48" s="118"/>
    </row>
    <row r="49" spans="1:9" s="95" customFormat="1" hidden="1" outlineLevel="1" x14ac:dyDescent="0.3">
      <c r="A49" s="125"/>
      <c r="B49" s="161" t="s">
        <v>93</v>
      </c>
      <c r="C49" s="109"/>
      <c r="D49" s="109"/>
      <c r="E49" s="109"/>
      <c r="F49" s="109"/>
      <c r="G49" s="162"/>
      <c r="H49" s="117"/>
      <c r="I49" s="118"/>
    </row>
    <row r="50" spans="1:9" s="95" customFormat="1" hidden="1" outlineLevel="1" x14ac:dyDescent="0.3">
      <c r="A50" s="125"/>
      <c r="B50" s="163" t="s">
        <v>62</v>
      </c>
      <c r="C50" s="126"/>
      <c r="D50" s="126" t="s">
        <v>94</v>
      </c>
      <c r="E50" s="126"/>
      <c r="F50" s="126" t="s">
        <v>95</v>
      </c>
      <c r="G50" s="164"/>
      <c r="H50" s="117"/>
      <c r="I50" s="118"/>
    </row>
    <row r="51" spans="1:9" s="95" customFormat="1" hidden="1" outlineLevel="1" x14ac:dyDescent="0.3">
      <c r="A51" s="125"/>
      <c r="B51" s="131" t="s">
        <v>96</v>
      </c>
      <c r="C51" s="165"/>
      <c r="D51" s="166">
        <v>0.24</v>
      </c>
      <c r="E51" s="165"/>
      <c r="F51" s="167">
        <f>D51*H47</f>
        <v>800.827584</v>
      </c>
      <c r="G51" s="133"/>
      <c r="H51" s="117"/>
      <c r="I51" s="118"/>
    </row>
    <row r="52" spans="1:9" s="95" customFormat="1" hidden="1" outlineLevel="1" x14ac:dyDescent="0.3">
      <c r="A52" s="125"/>
      <c r="B52" s="134" t="s">
        <v>97</v>
      </c>
      <c r="C52" s="153"/>
      <c r="D52" s="168">
        <v>0.01</v>
      </c>
      <c r="E52" s="153"/>
      <c r="F52" s="167">
        <f>D52*H47</f>
        <v>33.367816000000005</v>
      </c>
      <c r="G52" s="148"/>
      <c r="H52" s="117"/>
      <c r="I52" s="118"/>
    </row>
    <row r="53" spans="1:9" s="95" customFormat="1" hidden="1" outlineLevel="1" x14ac:dyDescent="0.3">
      <c r="A53" s="125"/>
      <c r="B53" s="134" t="s">
        <v>50</v>
      </c>
      <c r="C53" s="153"/>
      <c r="D53" s="168">
        <v>0.05</v>
      </c>
      <c r="E53" s="153"/>
      <c r="F53" s="167">
        <f>D53*H47</f>
        <v>166.83908000000002</v>
      </c>
      <c r="G53" s="148"/>
      <c r="H53" s="117"/>
      <c r="I53" s="118"/>
    </row>
    <row r="54" spans="1:9" s="95" customFormat="1" hidden="1" outlineLevel="1" x14ac:dyDescent="0.3">
      <c r="A54" s="125"/>
      <c r="B54" s="169" t="s">
        <v>98</v>
      </c>
      <c r="C54" s="170"/>
      <c r="D54" s="171">
        <v>0.19</v>
      </c>
      <c r="E54" s="170"/>
      <c r="F54" s="167">
        <f>D54*F53</f>
        <v>31.699425200000004</v>
      </c>
      <c r="G54" s="172"/>
      <c r="H54" s="117"/>
      <c r="I54" s="118"/>
    </row>
    <row r="55" spans="1:9" s="95" customFormat="1" ht="14.4" hidden="1" outlineLevel="1" thickBot="1" x14ac:dyDescent="0.35">
      <c r="A55" s="125"/>
      <c r="B55" s="140"/>
      <c r="C55" s="158"/>
      <c r="D55" s="173"/>
      <c r="E55" s="158"/>
      <c r="F55" s="174"/>
      <c r="G55" s="152"/>
      <c r="H55" s="117"/>
      <c r="I55" s="118"/>
    </row>
    <row r="56" spans="1:9" s="95" customFormat="1" ht="14.4" hidden="1" outlineLevel="1" thickBot="1" x14ac:dyDescent="0.35">
      <c r="A56" s="125"/>
      <c r="B56" s="115"/>
      <c r="C56" s="126"/>
      <c r="D56" s="126"/>
      <c r="E56" s="126"/>
      <c r="F56" s="126"/>
      <c r="G56" s="159" t="s">
        <v>99</v>
      </c>
      <c r="H56" s="160">
        <f>SUM(F51:F55)</f>
        <v>1032.7339052</v>
      </c>
      <c r="I56" s="118"/>
    </row>
    <row r="57" spans="1:9" s="95" customFormat="1" ht="14.4" hidden="1" outlineLevel="1" thickBot="1" x14ac:dyDescent="0.35">
      <c r="A57" s="125"/>
      <c r="B57" s="115"/>
      <c r="C57" s="126"/>
      <c r="D57" s="126"/>
      <c r="E57" s="126"/>
      <c r="F57" s="126"/>
      <c r="G57" s="127"/>
      <c r="H57" s="117"/>
      <c r="I57" s="118"/>
    </row>
    <row r="58" spans="1:9" s="95" customFormat="1" ht="14.4" collapsed="1" thickBot="1" x14ac:dyDescent="0.35">
      <c r="A58" s="125"/>
      <c r="B58" s="115"/>
      <c r="C58" s="126"/>
      <c r="D58" s="126"/>
      <c r="E58" s="126"/>
      <c r="F58" s="126"/>
      <c r="G58" s="159" t="s">
        <v>100</v>
      </c>
      <c r="H58" s="175">
        <f>H56+H47</f>
        <v>4369.5155052</v>
      </c>
      <c r="I58" s="118"/>
    </row>
    <row r="59" spans="1:9" s="95" customFormat="1" ht="14.4" thickBot="1" x14ac:dyDescent="0.35">
      <c r="A59" s="119"/>
      <c r="B59" s="176"/>
      <c r="C59" s="121"/>
      <c r="D59" s="121"/>
      <c r="E59" s="121"/>
      <c r="F59" s="121"/>
      <c r="G59" s="177"/>
      <c r="H59" s="123"/>
      <c r="I59" s="124"/>
    </row>
    <row r="60" spans="1:9" s="95" customFormat="1" x14ac:dyDescent="0.3">
      <c r="A60" s="107"/>
      <c r="B60" s="108"/>
      <c r="C60" s="109"/>
      <c r="D60" s="109"/>
      <c r="E60" s="109"/>
      <c r="F60" s="109"/>
      <c r="G60" s="110"/>
      <c r="H60" s="111"/>
      <c r="I60" s="112"/>
    </row>
    <row r="61" spans="1:9" s="95" customFormat="1" ht="57" customHeight="1" thickBot="1" x14ac:dyDescent="0.35">
      <c r="A61" s="113"/>
      <c r="B61" s="114" t="s">
        <v>101</v>
      </c>
      <c r="C61" s="334" t="s">
        <v>8</v>
      </c>
      <c r="D61" s="334"/>
      <c r="E61" s="334"/>
      <c r="F61" s="334"/>
      <c r="G61" s="116" t="s">
        <v>59</v>
      </c>
      <c r="H61" s="117" t="s">
        <v>69</v>
      </c>
      <c r="I61" s="118"/>
    </row>
    <row r="62" spans="1:9" s="95" customFormat="1" ht="14.4" hidden="1" outlineLevel="1" thickBot="1" x14ac:dyDescent="0.35">
      <c r="A62" s="119"/>
      <c r="B62" s="120"/>
      <c r="C62" s="121"/>
      <c r="D62" s="121"/>
      <c r="E62" s="121"/>
      <c r="F62" s="121"/>
      <c r="G62" s="122"/>
      <c r="H62" s="123"/>
      <c r="I62" s="124"/>
    </row>
    <row r="63" spans="1:9" s="95" customFormat="1" ht="14.4" hidden="1" outlineLevel="1" thickBot="1" x14ac:dyDescent="0.35">
      <c r="A63" s="125"/>
      <c r="B63" s="115"/>
      <c r="C63" s="126"/>
      <c r="D63" s="126"/>
      <c r="E63" s="126"/>
      <c r="F63" s="126"/>
      <c r="G63" s="127"/>
      <c r="H63" s="117"/>
      <c r="I63" s="118"/>
    </row>
    <row r="64" spans="1:9" s="95" customFormat="1" hidden="1" outlineLevel="1" x14ac:dyDescent="0.3">
      <c r="A64" s="125"/>
      <c r="B64" s="128" t="s">
        <v>61</v>
      </c>
      <c r="C64" s="129"/>
      <c r="D64" s="129"/>
      <c r="E64" s="129"/>
      <c r="F64" s="129"/>
      <c r="G64" s="130"/>
      <c r="H64" s="117"/>
      <c r="I64" s="118"/>
    </row>
    <row r="65" spans="1:9" s="95" customFormat="1" hidden="1" outlineLevel="1" x14ac:dyDescent="0.3">
      <c r="A65" s="125"/>
      <c r="B65" s="131" t="s">
        <v>62</v>
      </c>
      <c r="C65" s="132"/>
      <c r="D65" s="132" t="s">
        <v>3</v>
      </c>
      <c r="E65" s="132" t="s">
        <v>63</v>
      </c>
      <c r="F65" s="132" t="s">
        <v>64</v>
      </c>
      <c r="G65" s="133" t="s">
        <v>65</v>
      </c>
      <c r="H65" s="117"/>
      <c r="I65" s="118"/>
    </row>
    <row r="66" spans="1:9" s="95" customFormat="1" hidden="1" outlineLevel="1" x14ac:dyDescent="0.3">
      <c r="A66" s="125"/>
      <c r="B66" s="330" t="s">
        <v>102</v>
      </c>
      <c r="C66" s="331"/>
      <c r="D66" s="135" t="s">
        <v>69</v>
      </c>
      <c r="E66" s="135">
        <v>1</v>
      </c>
      <c r="F66" s="136">
        <v>2878</v>
      </c>
      <c r="G66" s="137">
        <f t="shared" ref="G66:G73" si="1">F66*E66</f>
        <v>2878</v>
      </c>
      <c r="H66" s="117"/>
      <c r="I66" s="118"/>
    </row>
    <row r="67" spans="1:9" s="95" customFormat="1" hidden="1" outlineLevel="1" x14ac:dyDescent="0.3">
      <c r="A67" s="125"/>
      <c r="B67" s="330" t="s">
        <v>103</v>
      </c>
      <c r="C67" s="331"/>
      <c r="D67" s="135" t="s">
        <v>104</v>
      </c>
      <c r="E67" s="135">
        <v>0.02</v>
      </c>
      <c r="F67" s="136">
        <v>13000</v>
      </c>
      <c r="G67" s="137">
        <f t="shared" si="1"/>
        <v>260</v>
      </c>
      <c r="H67" s="117"/>
      <c r="I67" s="118"/>
    </row>
    <row r="68" spans="1:9" s="95" customFormat="1" hidden="1" outlineLevel="1" x14ac:dyDescent="0.3">
      <c r="A68" s="125"/>
      <c r="B68" s="330" t="s">
        <v>105</v>
      </c>
      <c r="C68" s="331"/>
      <c r="D68" s="135" t="s">
        <v>106</v>
      </c>
      <c r="E68" s="135">
        <v>0.02</v>
      </c>
      <c r="F68" s="136">
        <v>40285</v>
      </c>
      <c r="G68" s="137">
        <f t="shared" si="1"/>
        <v>805.7</v>
      </c>
      <c r="H68" s="138"/>
      <c r="I68" s="139"/>
    </row>
    <row r="69" spans="1:9" s="95" customFormat="1" hidden="1" outlineLevel="1" x14ac:dyDescent="0.3">
      <c r="A69" s="125"/>
      <c r="B69" s="330" t="s">
        <v>107</v>
      </c>
      <c r="C69" s="331"/>
      <c r="D69" s="135" t="s">
        <v>3</v>
      </c>
      <c r="E69" s="135">
        <v>0.4</v>
      </c>
      <c r="F69" s="136">
        <v>10359</v>
      </c>
      <c r="G69" s="137">
        <f t="shared" si="1"/>
        <v>4143.6000000000004</v>
      </c>
      <c r="H69" s="117"/>
      <c r="I69" s="118"/>
    </row>
    <row r="70" spans="1:9" s="95" customFormat="1" hidden="1" outlineLevel="1" x14ac:dyDescent="0.3">
      <c r="A70" s="125"/>
      <c r="B70" s="330"/>
      <c r="C70" s="331"/>
      <c r="D70" s="135"/>
      <c r="E70" s="135"/>
      <c r="F70" s="136"/>
      <c r="G70" s="137">
        <f t="shared" si="1"/>
        <v>0</v>
      </c>
      <c r="H70" s="117"/>
      <c r="I70" s="118"/>
    </row>
    <row r="71" spans="1:9" s="95" customFormat="1" hidden="1" outlineLevel="1" x14ac:dyDescent="0.3">
      <c r="A71" s="125"/>
      <c r="B71" s="330"/>
      <c r="C71" s="331"/>
      <c r="D71" s="135"/>
      <c r="E71" s="135"/>
      <c r="F71" s="136"/>
      <c r="G71" s="137">
        <f t="shared" si="1"/>
        <v>0</v>
      </c>
      <c r="H71" s="117"/>
      <c r="I71" s="118"/>
    </row>
    <row r="72" spans="1:9" s="95" customFormat="1" hidden="1" outlineLevel="1" x14ac:dyDescent="0.3">
      <c r="A72" s="125"/>
      <c r="B72" s="330"/>
      <c r="C72" s="331"/>
      <c r="D72" s="135"/>
      <c r="E72" s="135"/>
      <c r="F72" s="136"/>
      <c r="G72" s="137">
        <f t="shared" si="1"/>
        <v>0</v>
      </c>
      <c r="H72" s="117"/>
      <c r="I72" s="118"/>
    </row>
    <row r="73" spans="1:9" s="95" customFormat="1" ht="14.4" hidden="1" outlineLevel="1" thickBot="1" x14ac:dyDescent="0.35">
      <c r="A73" s="125"/>
      <c r="B73" s="332"/>
      <c r="C73" s="333"/>
      <c r="D73" s="141"/>
      <c r="E73" s="141"/>
      <c r="F73" s="142"/>
      <c r="G73" s="143">
        <f t="shared" si="1"/>
        <v>0</v>
      </c>
      <c r="H73" s="117"/>
      <c r="I73" s="118"/>
    </row>
    <row r="74" spans="1:9" s="95" customFormat="1" hidden="1" outlineLevel="1" x14ac:dyDescent="0.3">
      <c r="A74" s="125"/>
      <c r="B74" s="115"/>
      <c r="C74" s="126"/>
      <c r="D74" s="126"/>
      <c r="E74" s="126"/>
      <c r="F74" s="126"/>
      <c r="G74" s="144" t="s">
        <v>70</v>
      </c>
      <c r="H74" s="117">
        <f>SUM(G66:G73)</f>
        <v>8087.3</v>
      </c>
      <c r="I74" s="118"/>
    </row>
    <row r="75" spans="1:9" s="95" customFormat="1" ht="14.4" hidden="1" outlineLevel="1" thickBot="1" x14ac:dyDescent="0.35">
      <c r="A75" s="125"/>
      <c r="B75" s="115"/>
      <c r="C75" s="126"/>
      <c r="D75" s="126"/>
      <c r="E75" s="126"/>
      <c r="F75" s="126"/>
      <c r="G75" s="127"/>
      <c r="H75" s="117"/>
      <c r="I75" s="118"/>
    </row>
    <row r="76" spans="1:9" s="95" customFormat="1" hidden="1" outlineLevel="1" x14ac:dyDescent="0.3">
      <c r="A76" s="125"/>
      <c r="B76" s="128" t="s">
        <v>71</v>
      </c>
      <c r="C76" s="129"/>
      <c r="D76" s="129"/>
      <c r="E76" s="129"/>
      <c r="F76" s="129"/>
      <c r="G76" s="130"/>
      <c r="H76" s="117"/>
      <c r="I76" s="118"/>
    </row>
    <row r="77" spans="1:9" s="95" customFormat="1" hidden="1" outlineLevel="1" x14ac:dyDescent="0.3">
      <c r="A77" s="125"/>
      <c r="B77" s="131" t="s">
        <v>62</v>
      </c>
      <c r="C77" s="132" t="s">
        <v>72</v>
      </c>
      <c r="D77" s="132" t="s">
        <v>73</v>
      </c>
      <c r="E77" s="132" t="s">
        <v>63</v>
      </c>
      <c r="F77" s="132" t="s">
        <v>74</v>
      </c>
      <c r="G77" s="133" t="s">
        <v>65</v>
      </c>
      <c r="H77" s="117"/>
      <c r="I77" s="118"/>
    </row>
    <row r="78" spans="1:9" s="95" customFormat="1" hidden="1" outlineLevel="1" x14ac:dyDescent="0.3">
      <c r="A78" s="125"/>
      <c r="B78" s="145" t="s">
        <v>75</v>
      </c>
      <c r="C78" s="136">
        <v>6250</v>
      </c>
      <c r="D78" s="146">
        <v>1.8</v>
      </c>
      <c r="E78" s="135">
        <v>1</v>
      </c>
      <c r="F78" s="147">
        <v>0.1333</v>
      </c>
      <c r="G78" s="148">
        <f>F78*E78*D78*C78</f>
        <v>1499.625</v>
      </c>
      <c r="H78" s="117"/>
      <c r="I78" s="118"/>
    </row>
    <row r="79" spans="1:9" s="95" customFormat="1" hidden="1" outlineLevel="1" x14ac:dyDescent="0.3">
      <c r="A79" s="125"/>
      <c r="B79" s="145" t="s">
        <v>108</v>
      </c>
      <c r="C79" s="136">
        <v>12500</v>
      </c>
      <c r="D79" s="146">
        <v>1.8</v>
      </c>
      <c r="E79" s="135">
        <v>1</v>
      </c>
      <c r="F79" s="147">
        <f>+F78</f>
        <v>0.1333</v>
      </c>
      <c r="G79" s="148">
        <f>F79*E79*D79*C79</f>
        <v>2999.25</v>
      </c>
      <c r="H79" s="117"/>
      <c r="I79" s="118"/>
    </row>
    <row r="80" spans="1:9" s="95" customFormat="1" hidden="1" outlineLevel="1" x14ac:dyDescent="0.3">
      <c r="A80" s="125"/>
      <c r="B80" s="145"/>
      <c r="C80" s="136"/>
      <c r="D80" s="146"/>
      <c r="E80" s="135"/>
      <c r="F80" s="147"/>
      <c r="G80" s="148">
        <f>F80*E80*D80*C80</f>
        <v>0</v>
      </c>
      <c r="H80" s="117"/>
      <c r="I80" s="118"/>
    </row>
    <row r="81" spans="1:9" s="95" customFormat="1" hidden="1" outlineLevel="1" x14ac:dyDescent="0.3">
      <c r="A81" s="125"/>
      <c r="B81" s="145"/>
      <c r="C81" s="136"/>
      <c r="D81" s="146"/>
      <c r="E81" s="135"/>
      <c r="F81" s="147"/>
      <c r="G81" s="148">
        <f>F81*E81*D81*C81</f>
        <v>0</v>
      </c>
      <c r="H81" s="117"/>
      <c r="I81" s="118"/>
    </row>
    <row r="82" spans="1:9" s="95" customFormat="1" ht="14.4" hidden="1" outlineLevel="1" thickBot="1" x14ac:dyDescent="0.35">
      <c r="A82" s="125"/>
      <c r="B82" s="149"/>
      <c r="C82" s="142"/>
      <c r="D82" s="150"/>
      <c r="E82" s="141"/>
      <c r="F82" s="151"/>
      <c r="G82" s="152">
        <f>F82*E82*D82*C82</f>
        <v>0</v>
      </c>
      <c r="H82" s="117"/>
      <c r="I82" s="118"/>
    </row>
    <row r="83" spans="1:9" s="95" customFormat="1" hidden="1" outlineLevel="1" x14ac:dyDescent="0.3">
      <c r="A83" s="125"/>
      <c r="B83" s="115"/>
      <c r="C83" s="126"/>
      <c r="D83" s="126"/>
      <c r="E83" s="126"/>
      <c r="F83" s="126"/>
      <c r="G83" s="144" t="s">
        <v>78</v>
      </c>
      <c r="H83" s="117">
        <f>SUM(G78:G82)</f>
        <v>4498.875</v>
      </c>
      <c r="I83" s="118"/>
    </row>
    <row r="84" spans="1:9" s="95" customFormat="1" ht="14.4" hidden="1" outlineLevel="1" thickBot="1" x14ac:dyDescent="0.35">
      <c r="A84" s="125"/>
      <c r="B84" s="115"/>
      <c r="C84" s="126"/>
      <c r="D84" s="126"/>
      <c r="E84" s="126"/>
      <c r="F84" s="126"/>
      <c r="G84" s="127"/>
      <c r="H84" s="117"/>
      <c r="I84" s="118"/>
    </row>
    <row r="85" spans="1:9" s="95" customFormat="1" hidden="1" outlineLevel="1" x14ac:dyDescent="0.3">
      <c r="A85" s="125"/>
      <c r="B85" s="128" t="s">
        <v>79</v>
      </c>
      <c r="C85" s="129"/>
      <c r="D85" s="129"/>
      <c r="E85" s="129"/>
      <c r="F85" s="129"/>
      <c r="G85" s="130"/>
      <c r="H85" s="117"/>
      <c r="I85" s="118"/>
    </row>
    <row r="86" spans="1:9" s="95" customFormat="1" hidden="1" outlineLevel="1" x14ac:dyDescent="0.3">
      <c r="A86" s="125"/>
      <c r="B86" s="131" t="s">
        <v>62</v>
      </c>
      <c r="C86" s="132"/>
      <c r="D86" s="132" t="s">
        <v>80</v>
      </c>
      <c r="E86" s="132" t="s">
        <v>81</v>
      </c>
      <c r="F86" s="132" t="s">
        <v>74</v>
      </c>
      <c r="G86" s="133" t="s">
        <v>65</v>
      </c>
      <c r="H86" s="117"/>
      <c r="I86" s="118"/>
    </row>
    <row r="87" spans="1:9" s="95" customFormat="1" hidden="1" outlineLevel="1" x14ac:dyDescent="0.3">
      <c r="A87" s="125"/>
      <c r="B87" s="134" t="s">
        <v>82</v>
      </c>
      <c r="C87" s="153"/>
      <c r="D87" s="135"/>
      <c r="E87" s="154"/>
      <c r="F87" s="147"/>
      <c r="G87" s="148">
        <v>449.88750000000005</v>
      </c>
      <c r="H87" s="117"/>
      <c r="I87" s="118"/>
    </row>
    <row r="88" spans="1:9" s="95" customFormat="1" hidden="1" outlineLevel="1" x14ac:dyDescent="0.3">
      <c r="A88" s="125"/>
      <c r="B88" s="330"/>
      <c r="C88" s="331"/>
      <c r="D88" s="135"/>
      <c r="E88" s="154"/>
      <c r="F88" s="147"/>
      <c r="G88" s="148">
        <f>F88*E88</f>
        <v>0</v>
      </c>
      <c r="H88" s="117"/>
      <c r="I88" s="118"/>
    </row>
    <row r="89" spans="1:9" s="95" customFormat="1" hidden="1" outlineLevel="1" x14ac:dyDescent="0.3">
      <c r="A89" s="125"/>
      <c r="B89" s="330"/>
      <c r="C89" s="331"/>
      <c r="D89" s="135"/>
      <c r="E89" s="154"/>
      <c r="F89" s="147"/>
      <c r="G89" s="148">
        <f>F89*E89</f>
        <v>0</v>
      </c>
      <c r="H89" s="117"/>
      <c r="I89" s="118"/>
    </row>
    <row r="90" spans="1:9" s="95" customFormat="1" hidden="1" outlineLevel="1" x14ac:dyDescent="0.3">
      <c r="A90" s="125"/>
      <c r="B90" s="330"/>
      <c r="C90" s="331"/>
      <c r="D90" s="135"/>
      <c r="E90" s="154"/>
      <c r="F90" s="147"/>
      <c r="G90" s="148">
        <f>F90*E90</f>
        <v>0</v>
      </c>
      <c r="H90" s="117"/>
      <c r="I90" s="118"/>
    </row>
    <row r="91" spans="1:9" s="95" customFormat="1" hidden="1" outlineLevel="1" x14ac:dyDescent="0.3">
      <c r="A91" s="125"/>
      <c r="B91" s="330"/>
      <c r="C91" s="331"/>
      <c r="D91" s="135"/>
      <c r="E91" s="154"/>
      <c r="F91" s="147"/>
      <c r="G91" s="148">
        <f>F91*E91</f>
        <v>0</v>
      </c>
      <c r="H91" s="117"/>
      <c r="I91" s="118"/>
    </row>
    <row r="92" spans="1:9" s="95" customFormat="1" ht="14.4" hidden="1" outlineLevel="1" thickBot="1" x14ac:dyDescent="0.35">
      <c r="A92" s="125"/>
      <c r="B92" s="332"/>
      <c r="C92" s="333"/>
      <c r="D92" s="141"/>
      <c r="E92" s="155"/>
      <c r="F92" s="151"/>
      <c r="G92" s="152">
        <f>F92*E92</f>
        <v>0</v>
      </c>
      <c r="H92" s="117"/>
      <c r="I92" s="118"/>
    </row>
    <row r="93" spans="1:9" s="95" customFormat="1" hidden="1" outlineLevel="1" x14ac:dyDescent="0.3">
      <c r="A93" s="125"/>
      <c r="B93" s="115"/>
      <c r="C93" s="126"/>
      <c r="D93" s="126"/>
      <c r="E93" s="126"/>
      <c r="F93" s="126"/>
      <c r="G93" s="144" t="s">
        <v>85</v>
      </c>
      <c r="H93" s="117">
        <f>SUM(G87:G92)</f>
        <v>449.88750000000005</v>
      </c>
      <c r="I93" s="118"/>
    </row>
    <row r="94" spans="1:9" s="95" customFormat="1" ht="14.4" hidden="1" outlineLevel="1" thickBot="1" x14ac:dyDescent="0.35">
      <c r="A94" s="125"/>
      <c r="B94" s="115"/>
      <c r="C94" s="126"/>
      <c r="D94" s="126"/>
      <c r="E94" s="126"/>
      <c r="F94" s="126"/>
      <c r="G94" s="127"/>
      <c r="H94" s="117"/>
      <c r="I94" s="118"/>
    </row>
    <row r="95" spans="1:9" s="95" customFormat="1" hidden="1" outlineLevel="1" x14ac:dyDescent="0.3">
      <c r="A95" s="125"/>
      <c r="B95" s="128" t="s">
        <v>86</v>
      </c>
      <c r="C95" s="129"/>
      <c r="D95" s="129"/>
      <c r="E95" s="129"/>
      <c r="F95" s="129"/>
      <c r="G95" s="130"/>
      <c r="H95" s="117"/>
      <c r="I95" s="118"/>
    </row>
    <row r="96" spans="1:9" s="95" customFormat="1" hidden="1" outlineLevel="1" x14ac:dyDescent="0.3">
      <c r="A96" s="125"/>
      <c r="B96" s="131" t="s">
        <v>87</v>
      </c>
      <c r="C96" s="132"/>
      <c r="D96" s="132" t="s">
        <v>88</v>
      </c>
      <c r="E96" s="132" t="s">
        <v>89</v>
      </c>
      <c r="F96" s="132" t="s">
        <v>90</v>
      </c>
      <c r="G96" s="133" t="s">
        <v>64</v>
      </c>
      <c r="H96" s="117"/>
      <c r="I96" s="118"/>
    </row>
    <row r="97" spans="1:9" s="95" customFormat="1" hidden="1" outlineLevel="1" x14ac:dyDescent="0.3">
      <c r="A97" s="125"/>
      <c r="B97" s="156"/>
      <c r="C97" s="153"/>
      <c r="D97" s="135"/>
      <c r="E97" s="135"/>
      <c r="F97" s="137"/>
      <c r="G97" s="137">
        <f>F97*E97*D97</f>
        <v>0</v>
      </c>
      <c r="H97" s="117"/>
      <c r="I97" s="118"/>
    </row>
    <row r="98" spans="1:9" s="95" customFormat="1" ht="14.4" hidden="1" outlineLevel="1" thickBot="1" x14ac:dyDescent="0.35">
      <c r="A98" s="125"/>
      <c r="B98" s="157"/>
      <c r="C98" s="158"/>
      <c r="D98" s="141"/>
      <c r="E98" s="141"/>
      <c r="F98" s="143"/>
      <c r="G98" s="143">
        <f>F98*E98*D98</f>
        <v>0</v>
      </c>
      <c r="H98" s="117"/>
      <c r="I98" s="118"/>
    </row>
    <row r="99" spans="1:9" s="95" customFormat="1" hidden="1" outlineLevel="1" x14ac:dyDescent="0.3">
      <c r="A99" s="125"/>
      <c r="B99" s="115"/>
      <c r="C99" s="126"/>
      <c r="D99" s="126"/>
      <c r="E99" s="126"/>
      <c r="F99" s="126"/>
      <c r="G99" s="144" t="s">
        <v>91</v>
      </c>
      <c r="H99" s="117">
        <f>SUM(G97:G98)</f>
        <v>0</v>
      </c>
      <c r="I99" s="118"/>
    </row>
    <row r="100" spans="1:9" s="95" customFormat="1" ht="14.4" hidden="1" outlineLevel="1" thickBot="1" x14ac:dyDescent="0.35">
      <c r="A100" s="125"/>
      <c r="B100" s="115"/>
      <c r="C100" s="126"/>
      <c r="D100" s="126"/>
      <c r="E100" s="126"/>
      <c r="F100" s="126"/>
      <c r="G100" s="127"/>
      <c r="H100" s="117"/>
      <c r="I100" s="118"/>
    </row>
    <row r="101" spans="1:9" s="95" customFormat="1" ht="14.4" hidden="1" outlineLevel="1" thickBot="1" x14ac:dyDescent="0.35">
      <c r="A101" s="125"/>
      <c r="B101" s="115"/>
      <c r="C101" s="126"/>
      <c r="D101" s="126"/>
      <c r="E101" s="126"/>
      <c r="F101" s="126"/>
      <c r="G101" s="159" t="s">
        <v>92</v>
      </c>
      <c r="H101" s="160">
        <f>SUM(H74:H99)</f>
        <v>13036.0625</v>
      </c>
      <c r="I101" s="118"/>
    </row>
    <row r="102" spans="1:9" s="95" customFormat="1" ht="14.4" hidden="1" outlineLevel="1" thickBot="1" x14ac:dyDescent="0.35">
      <c r="A102" s="125"/>
      <c r="B102" s="115"/>
      <c r="C102" s="126"/>
      <c r="D102" s="126"/>
      <c r="E102" s="126"/>
      <c r="F102" s="126"/>
      <c r="G102" s="127"/>
      <c r="H102" s="117"/>
      <c r="I102" s="118"/>
    </row>
    <row r="103" spans="1:9" s="95" customFormat="1" hidden="1" outlineLevel="1" x14ac:dyDescent="0.3">
      <c r="A103" s="125"/>
      <c r="B103" s="161" t="s">
        <v>93</v>
      </c>
      <c r="C103" s="109"/>
      <c r="D103" s="109"/>
      <c r="E103" s="109"/>
      <c r="F103" s="109"/>
      <c r="G103" s="162"/>
      <c r="H103" s="117"/>
      <c r="I103" s="118"/>
    </row>
    <row r="104" spans="1:9" s="95" customFormat="1" hidden="1" outlineLevel="1" x14ac:dyDescent="0.3">
      <c r="A104" s="125"/>
      <c r="B104" s="163" t="s">
        <v>62</v>
      </c>
      <c r="C104" s="126"/>
      <c r="D104" s="126" t="s">
        <v>94</v>
      </c>
      <c r="E104" s="126"/>
      <c r="F104" s="126" t="s">
        <v>95</v>
      </c>
      <c r="G104" s="164"/>
      <c r="H104" s="117"/>
      <c r="I104" s="118"/>
    </row>
    <row r="105" spans="1:9" s="95" customFormat="1" hidden="1" outlineLevel="1" x14ac:dyDescent="0.3">
      <c r="A105" s="125"/>
      <c r="B105" s="131" t="s">
        <v>96</v>
      </c>
      <c r="C105" s="165"/>
      <c r="D105" s="166">
        <v>0.24</v>
      </c>
      <c r="E105" s="165"/>
      <c r="F105" s="167">
        <f>D105*H101</f>
        <v>3128.6549999999997</v>
      </c>
      <c r="G105" s="133"/>
      <c r="H105" s="117"/>
      <c r="I105" s="118"/>
    </row>
    <row r="106" spans="1:9" s="95" customFormat="1" hidden="1" outlineLevel="1" x14ac:dyDescent="0.3">
      <c r="A106" s="125"/>
      <c r="B106" s="134" t="s">
        <v>97</v>
      </c>
      <c r="C106" s="153"/>
      <c r="D106" s="168">
        <v>0.01</v>
      </c>
      <c r="E106" s="153"/>
      <c r="F106" s="167">
        <f>D106*H101</f>
        <v>130.360625</v>
      </c>
      <c r="G106" s="148"/>
      <c r="H106" s="117"/>
      <c r="I106" s="118"/>
    </row>
    <row r="107" spans="1:9" s="95" customFormat="1" hidden="1" outlineLevel="1" x14ac:dyDescent="0.3">
      <c r="A107" s="125"/>
      <c r="B107" s="134" t="s">
        <v>50</v>
      </c>
      <c r="C107" s="153"/>
      <c r="D107" s="168">
        <v>0.05</v>
      </c>
      <c r="E107" s="153"/>
      <c r="F107" s="167">
        <f>D107*H101</f>
        <v>651.80312500000002</v>
      </c>
      <c r="G107" s="148"/>
      <c r="H107" s="117"/>
      <c r="I107" s="118"/>
    </row>
    <row r="108" spans="1:9" s="95" customFormat="1" hidden="1" outlineLevel="1" x14ac:dyDescent="0.3">
      <c r="A108" s="125"/>
      <c r="B108" s="169" t="s">
        <v>98</v>
      </c>
      <c r="C108" s="170"/>
      <c r="D108" s="171">
        <v>0.19</v>
      </c>
      <c r="E108" s="170"/>
      <c r="F108" s="167">
        <f>D108*F107</f>
        <v>123.84259375000001</v>
      </c>
      <c r="G108" s="172"/>
      <c r="H108" s="117"/>
      <c r="I108" s="118"/>
    </row>
    <row r="109" spans="1:9" s="95" customFormat="1" ht="14.4" hidden="1" outlineLevel="1" thickBot="1" x14ac:dyDescent="0.35">
      <c r="A109" s="125"/>
      <c r="B109" s="140"/>
      <c r="C109" s="158"/>
      <c r="D109" s="173"/>
      <c r="E109" s="158"/>
      <c r="F109" s="174"/>
      <c r="G109" s="152"/>
      <c r="H109" s="117"/>
      <c r="I109" s="118"/>
    </row>
    <row r="110" spans="1:9" s="95" customFormat="1" ht="14.4" hidden="1" outlineLevel="1" thickBot="1" x14ac:dyDescent="0.35">
      <c r="A110" s="125"/>
      <c r="B110" s="115"/>
      <c r="C110" s="126"/>
      <c r="D110" s="126"/>
      <c r="E110" s="126"/>
      <c r="F110" s="126"/>
      <c r="G110" s="159" t="s">
        <v>99</v>
      </c>
      <c r="H110" s="160">
        <f>SUM(F105:F109)</f>
        <v>4034.6613437499996</v>
      </c>
      <c r="I110" s="118"/>
    </row>
    <row r="111" spans="1:9" s="95" customFormat="1" ht="14.4" hidden="1" outlineLevel="1" thickBot="1" x14ac:dyDescent="0.35">
      <c r="A111" s="125"/>
      <c r="B111" s="115"/>
      <c r="C111" s="126"/>
      <c r="D111" s="126"/>
      <c r="E111" s="126"/>
      <c r="F111" s="126"/>
      <c r="G111" s="127"/>
      <c r="H111" s="117"/>
      <c r="I111" s="118"/>
    </row>
    <row r="112" spans="1:9" s="95" customFormat="1" ht="14.4" collapsed="1" thickBot="1" x14ac:dyDescent="0.35">
      <c r="A112" s="125"/>
      <c r="B112" s="115"/>
      <c r="C112" s="126"/>
      <c r="D112" s="126"/>
      <c r="E112" s="126"/>
      <c r="F112" s="126"/>
      <c r="G112" s="159" t="s">
        <v>100</v>
      </c>
      <c r="H112" s="175">
        <f>H110+H101</f>
        <v>17070.723843749998</v>
      </c>
      <c r="I112" s="118"/>
    </row>
    <row r="113" spans="1:9" s="95" customFormat="1" ht="14.4" thickBot="1" x14ac:dyDescent="0.35">
      <c r="A113" s="119"/>
      <c r="B113" s="176"/>
      <c r="C113" s="121"/>
      <c r="D113" s="121"/>
      <c r="E113" s="121"/>
      <c r="F113" s="121"/>
      <c r="G113" s="177"/>
      <c r="H113" s="123"/>
      <c r="I113" s="124"/>
    </row>
    <row r="114" spans="1:9" s="95" customFormat="1" x14ac:dyDescent="0.3">
      <c r="A114" s="107"/>
      <c r="B114" s="108"/>
      <c r="C114" s="109"/>
      <c r="D114" s="109"/>
      <c r="E114" s="109"/>
      <c r="F114" s="109"/>
      <c r="G114" s="110"/>
      <c r="H114" s="111"/>
      <c r="I114" s="112"/>
    </row>
    <row r="115" spans="1:9" s="95" customFormat="1" ht="69" customHeight="1" thickBot="1" x14ac:dyDescent="0.35">
      <c r="A115" s="113"/>
      <c r="B115" s="114" t="s">
        <v>109</v>
      </c>
      <c r="C115" s="334" t="s">
        <v>10</v>
      </c>
      <c r="D115" s="334"/>
      <c r="E115" s="334"/>
      <c r="F115" s="334"/>
      <c r="G115" s="116" t="s">
        <v>59</v>
      </c>
      <c r="H115" s="117" t="s">
        <v>110</v>
      </c>
      <c r="I115" s="118"/>
    </row>
    <row r="116" spans="1:9" s="95" customFormat="1" ht="14.4" hidden="1" outlineLevel="1" thickBot="1" x14ac:dyDescent="0.35">
      <c r="A116" s="119"/>
      <c r="B116" s="120"/>
      <c r="C116" s="121"/>
      <c r="D116" s="121"/>
      <c r="E116" s="121"/>
      <c r="F116" s="121"/>
      <c r="G116" s="122"/>
      <c r="H116" s="123"/>
      <c r="I116" s="124"/>
    </row>
    <row r="117" spans="1:9" s="95" customFormat="1" ht="14.4" hidden="1" outlineLevel="1" thickBot="1" x14ac:dyDescent="0.35">
      <c r="A117" s="125"/>
      <c r="B117" s="115"/>
      <c r="C117" s="126"/>
      <c r="D117" s="126"/>
      <c r="E117" s="126"/>
      <c r="F117" s="126"/>
      <c r="G117" s="127"/>
      <c r="H117" s="117"/>
      <c r="I117" s="118"/>
    </row>
    <row r="118" spans="1:9" s="95" customFormat="1" hidden="1" outlineLevel="1" x14ac:dyDescent="0.3">
      <c r="A118" s="125"/>
      <c r="B118" s="128" t="s">
        <v>61</v>
      </c>
      <c r="C118" s="129"/>
      <c r="D118" s="129"/>
      <c r="E118" s="129"/>
      <c r="F118" s="129"/>
      <c r="G118" s="130"/>
      <c r="H118" s="117"/>
      <c r="I118" s="118"/>
    </row>
    <row r="119" spans="1:9" s="95" customFormat="1" hidden="1" outlineLevel="1" x14ac:dyDescent="0.3">
      <c r="A119" s="125"/>
      <c r="B119" s="131" t="s">
        <v>62</v>
      </c>
      <c r="C119" s="132"/>
      <c r="D119" s="132" t="s">
        <v>3</v>
      </c>
      <c r="E119" s="132" t="s">
        <v>63</v>
      </c>
      <c r="F119" s="132" t="s">
        <v>64</v>
      </c>
      <c r="G119" s="133" t="s">
        <v>65</v>
      </c>
      <c r="H119" s="117"/>
      <c r="I119" s="118"/>
    </row>
    <row r="120" spans="1:9" s="95" customFormat="1" ht="30" hidden="1" customHeight="1" outlineLevel="1" x14ac:dyDescent="0.3">
      <c r="A120" s="125"/>
      <c r="B120" s="338" t="s">
        <v>111</v>
      </c>
      <c r="C120" s="339"/>
      <c r="D120" s="180" t="s">
        <v>112</v>
      </c>
      <c r="E120" s="180">
        <v>100</v>
      </c>
      <c r="F120" s="181">
        <v>8000</v>
      </c>
      <c r="G120" s="182">
        <f t="shared" ref="G120:G131" si="2">F120*E120</f>
        <v>800000</v>
      </c>
      <c r="H120" s="117"/>
      <c r="I120" s="118"/>
    </row>
    <row r="121" spans="1:9" s="95" customFormat="1" ht="14.4" hidden="1" outlineLevel="1" x14ac:dyDescent="0.3">
      <c r="A121" s="125"/>
      <c r="B121" s="340" t="s">
        <v>113</v>
      </c>
      <c r="C121" s="341"/>
      <c r="D121" s="135" t="s">
        <v>114</v>
      </c>
      <c r="E121" s="135">
        <v>1</v>
      </c>
      <c r="F121" s="136">
        <v>300000</v>
      </c>
      <c r="G121" s="137">
        <f t="shared" si="2"/>
        <v>300000</v>
      </c>
      <c r="H121" s="117"/>
      <c r="I121" s="118"/>
    </row>
    <row r="122" spans="1:9" s="95" customFormat="1" ht="15" hidden="1" customHeight="1" outlineLevel="1" x14ac:dyDescent="0.3">
      <c r="A122" s="125"/>
      <c r="B122" s="340" t="s">
        <v>115</v>
      </c>
      <c r="C122" s="341"/>
      <c r="D122" s="135" t="s">
        <v>116</v>
      </c>
      <c r="E122" s="135">
        <v>1</v>
      </c>
      <c r="F122" s="136">
        <v>200000</v>
      </c>
      <c r="G122" s="137">
        <f t="shared" si="2"/>
        <v>200000</v>
      </c>
      <c r="H122" s="138"/>
      <c r="I122" s="139"/>
    </row>
    <row r="123" spans="1:9" s="95" customFormat="1" ht="14.4" hidden="1" outlineLevel="1" x14ac:dyDescent="0.3">
      <c r="A123" s="125"/>
      <c r="B123" s="340" t="s">
        <v>117</v>
      </c>
      <c r="C123" s="341"/>
      <c r="D123" s="135" t="s">
        <v>11</v>
      </c>
      <c r="E123" s="135">
        <v>1</v>
      </c>
      <c r="F123" s="136">
        <v>100000</v>
      </c>
      <c r="G123" s="137">
        <f t="shared" si="2"/>
        <v>100000</v>
      </c>
      <c r="H123" s="117"/>
      <c r="I123" s="118"/>
    </row>
    <row r="124" spans="1:9" s="95" customFormat="1" ht="15" hidden="1" customHeight="1" outlineLevel="1" x14ac:dyDescent="0.3">
      <c r="A124" s="125"/>
      <c r="B124" s="340" t="s">
        <v>118</v>
      </c>
      <c r="C124" s="341"/>
      <c r="D124" s="135" t="s">
        <v>119</v>
      </c>
      <c r="E124" s="135">
        <v>4</v>
      </c>
      <c r="F124" s="136">
        <v>150000</v>
      </c>
      <c r="G124" s="137">
        <f t="shared" si="2"/>
        <v>600000</v>
      </c>
      <c r="H124" s="117"/>
      <c r="I124" s="118"/>
    </row>
    <row r="125" spans="1:9" s="95" customFormat="1" ht="14.4" hidden="1" outlineLevel="1" x14ac:dyDescent="0.3">
      <c r="A125" s="125"/>
      <c r="B125" s="340" t="s">
        <v>120</v>
      </c>
      <c r="C125" s="341"/>
      <c r="D125" s="135" t="s">
        <v>11</v>
      </c>
      <c r="E125" s="135">
        <v>1</v>
      </c>
      <c r="F125" s="136">
        <v>180000</v>
      </c>
      <c r="G125" s="137">
        <f t="shared" si="2"/>
        <v>180000</v>
      </c>
      <c r="H125" s="117"/>
      <c r="I125" s="118"/>
    </row>
    <row r="126" spans="1:9" s="95" customFormat="1" ht="15" hidden="1" customHeight="1" outlineLevel="1" x14ac:dyDescent="0.3">
      <c r="A126" s="125"/>
      <c r="B126" s="340" t="s">
        <v>121</v>
      </c>
      <c r="C126" s="341"/>
      <c r="D126" s="135" t="s">
        <v>11</v>
      </c>
      <c r="E126" s="135">
        <v>1</v>
      </c>
      <c r="F126" s="136">
        <v>100000</v>
      </c>
      <c r="G126" s="137">
        <f t="shared" si="2"/>
        <v>100000</v>
      </c>
      <c r="H126" s="117"/>
      <c r="I126" s="118"/>
    </row>
    <row r="127" spans="1:9" s="95" customFormat="1" hidden="1" outlineLevel="1" x14ac:dyDescent="0.3">
      <c r="A127" s="125"/>
      <c r="B127" s="330"/>
      <c r="C127" s="331"/>
      <c r="D127" s="135"/>
      <c r="E127" s="135"/>
      <c r="F127" s="136"/>
      <c r="G127" s="137">
        <f t="shared" si="2"/>
        <v>0</v>
      </c>
      <c r="H127" s="117"/>
      <c r="I127" s="118"/>
    </row>
    <row r="128" spans="1:9" s="95" customFormat="1" hidden="1" outlineLevel="1" x14ac:dyDescent="0.3">
      <c r="A128" s="125"/>
      <c r="B128" s="330"/>
      <c r="C128" s="331"/>
      <c r="D128" s="135"/>
      <c r="E128" s="135"/>
      <c r="F128" s="136"/>
      <c r="G128" s="137">
        <f t="shared" si="2"/>
        <v>0</v>
      </c>
      <c r="H128" s="117"/>
      <c r="I128" s="118"/>
    </row>
    <row r="129" spans="1:9" s="95" customFormat="1" hidden="1" outlineLevel="1" x14ac:dyDescent="0.3">
      <c r="A129" s="125"/>
      <c r="B129" s="330"/>
      <c r="C129" s="331"/>
      <c r="D129" s="135"/>
      <c r="E129" s="135"/>
      <c r="F129" s="136"/>
      <c r="G129" s="137">
        <f t="shared" si="2"/>
        <v>0</v>
      </c>
      <c r="H129" s="117"/>
      <c r="I129" s="118"/>
    </row>
    <row r="130" spans="1:9" s="95" customFormat="1" hidden="1" outlineLevel="1" x14ac:dyDescent="0.3">
      <c r="A130" s="125"/>
      <c r="B130" s="330"/>
      <c r="C130" s="331"/>
      <c r="D130" s="135"/>
      <c r="E130" s="135"/>
      <c r="F130" s="136"/>
      <c r="G130" s="137">
        <f t="shared" si="2"/>
        <v>0</v>
      </c>
      <c r="H130" s="117"/>
      <c r="I130" s="118"/>
    </row>
    <row r="131" spans="1:9" s="95" customFormat="1" ht="14.4" hidden="1" outlineLevel="1" thickBot="1" x14ac:dyDescent="0.35">
      <c r="A131" s="125"/>
      <c r="B131" s="332"/>
      <c r="C131" s="333"/>
      <c r="D131" s="141"/>
      <c r="E131" s="141"/>
      <c r="F131" s="142"/>
      <c r="G131" s="143">
        <f t="shared" si="2"/>
        <v>0</v>
      </c>
      <c r="H131" s="117"/>
      <c r="I131" s="118"/>
    </row>
    <row r="132" spans="1:9" s="95" customFormat="1" hidden="1" outlineLevel="1" x14ac:dyDescent="0.3">
      <c r="A132" s="125"/>
      <c r="B132" s="115"/>
      <c r="C132" s="126"/>
      <c r="D132" s="126"/>
      <c r="E132" s="126"/>
      <c r="F132" s="126"/>
      <c r="G132" s="144" t="s">
        <v>70</v>
      </c>
      <c r="H132" s="117">
        <f>SUM(G120:G131)</f>
        <v>2280000</v>
      </c>
      <c r="I132" s="118"/>
    </row>
    <row r="133" spans="1:9" s="95" customFormat="1" ht="14.4" hidden="1" outlineLevel="1" thickBot="1" x14ac:dyDescent="0.35">
      <c r="A133" s="125"/>
      <c r="B133" s="115"/>
      <c r="C133" s="126"/>
      <c r="D133" s="126"/>
      <c r="E133" s="126"/>
      <c r="F133" s="126"/>
      <c r="G133" s="127"/>
      <c r="H133" s="117"/>
      <c r="I133" s="118"/>
    </row>
    <row r="134" spans="1:9" s="95" customFormat="1" hidden="1" outlineLevel="1" x14ac:dyDescent="0.3">
      <c r="A134" s="125"/>
      <c r="B134" s="128" t="s">
        <v>71</v>
      </c>
      <c r="C134" s="129"/>
      <c r="D134" s="129"/>
      <c r="E134" s="129"/>
      <c r="F134" s="129"/>
      <c r="G134" s="130"/>
      <c r="H134" s="117"/>
      <c r="I134" s="118"/>
    </row>
    <row r="135" spans="1:9" s="95" customFormat="1" hidden="1" outlineLevel="1" x14ac:dyDescent="0.3">
      <c r="A135" s="125"/>
      <c r="B135" s="131" t="s">
        <v>62</v>
      </c>
      <c r="C135" s="132" t="s">
        <v>72</v>
      </c>
      <c r="D135" s="132" t="s">
        <v>73</v>
      </c>
      <c r="E135" s="132" t="s">
        <v>63</v>
      </c>
      <c r="F135" s="132" t="s">
        <v>74</v>
      </c>
      <c r="G135" s="133" t="s">
        <v>65</v>
      </c>
      <c r="H135" s="117"/>
      <c r="I135" s="118"/>
    </row>
    <row r="136" spans="1:9" s="95" customFormat="1" hidden="1" outlineLevel="1" x14ac:dyDescent="0.3">
      <c r="A136" s="125"/>
      <c r="B136" s="145" t="s">
        <v>75</v>
      </c>
      <c r="C136" s="136">
        <v>6250</v>
      </c>
      <c r="D136" s="146">
        <v>1.8</v>
      </c>
      <c r="E136" s="135">
        <v>1</v>
      </c>
      <c r="F136" s="147">
        <v>10</v>
      </c>
      <c r="G136" s="148">
        <f>F136*E136*D136*C136</f>
        <v>112500</v>
      </c>
      <c r="H136" s="117"/>
      <c r="I136" s="118"/>
    </row>
    <row r="137" spans="1:9" s="95" customFormat="1" hidden="1" outlineLevel="1" x14ac:dyDescent="0.3">
      <c r="A137" s="125"/>
      <c r="B137" s="145" t="s">
        <v>108</v>
      </c>
      <c r="C137" s="136">
        <v>12500</v>
      </c>
      <c r="D137" s="146">
        <v>1.8</v>
      </c>
      <c r="E137" s="135">
        <v>1</v>
      </c>
      <c r="F137" s="147">
        <v>5</v>
      </c>
      <c r="G137" s="148">
        <f>F137*E137*D137*C137</f>
        <v>112500</v>
      </c>
      <c r="H137" s="117"/>
      <c r="I137" s="118"/>
    </row>
    <row r="138" spans="1:9" s="95" customFormat="1" hidden="1" outlineLevel="1" x14ac:dyDescent="0.3">
      <c r="A138" s="125"/>
      <c r="B138" s="145"/>
      <c r="C138" s="136"/>
      <c r="D138" s="146"/>
      <c r="E138" s="135"/>
      <c r="F138" s="147"/>
      <c r="G138" s="148">
        <f>F138*E138*D138*C138</f>
        <v>0</v>
      </c>
      <c r="H138" s="117"/>
      <c r="I138" s="118"/>
    </row>
    <row r="139" spans="1:9" s="95" customFormat="1" hidden="1" outlineLevel="1" x14ac:dyDescent="0.3">
      <c r="A139" s="125"/>
      <c r="B139" s="145"/>
      <c r="C139" s="136"/>
      <c r="D139" s="146"/>
      <c r="E139" s="135"/>
      <c r="F139" s="147"/>
      <c r="G139" s="148">
        <f>F139*E139*D139*C139</f>
        <v>0</v>
      </c>
      <c r="H139" s="117"/>
      <c r="I139" s="118"/>
    </row>
    <row r="140" spans="1:9" s="95" customFormat="1" ht="14.4" hidden="1" outlineLevel="1" thickBot="1" x14ac:dyDescent="0.35">
      <c r="A140" s="125"/>
      <c r="B140" s="149"/>
      <c r="C140" s="142"/>
      <c r="D140" s="150"/>
      <c r="E140" s="141"/>
      <c r="F140" s="151"/>
      <c r="G140" s="152">
        <f>F140*E140*D140*C140</f>
        <v>0</v>
      </c>
      <c r="H140" s="117"/>
      <c r="I140" s="118"/>
    </row>
    <row r="141" spans="1:9" s="95" customFormat="1" hidden="1" outlineLevel="1" x14ac:dyDescent="0.3">
      <c r="A141" s="125"/>
      <c r="B141" s="115"/>
      <c r="C141" s="126"/>
      <c r="D141" s="126"/>
      <c r="E141" s="126"/>
      <c r="F141" s="126"/>
      <c r="G141" s="144" t="s">
        <v>78</v>
      </c>
      <c r="H141" s="117">
        <f>SUM(G136:G140)</f>
        <v>225000</v>
      </c>
      <c r="I141" s="118"/>
    </row>
    <row r="142" spans="1:9" s="95" customFormat="1" ht="14.4" hidden="1" outlineLevel="1" thickBot="1" x14ac:dyDescent="0.35">
      <c r="A142" s="125"/>
      <c r="B142" s="115"/>
      <c r="C142" s="126"/>
      <c r="D142" s="126"/>
      <c r="E142" s="126"/>
      <c r="F142" s="126"/>
      <c r="G142" s="127"/>
      <c r="H142" s="117"/>
      <c r="I142" s="118"/>
    </row>
    <row r="143" spans="1:9" s="95" customFormat="1" hidden="1" outlineLevel="1" x14ac:dyDescent="0.3">
      <c r="A143" s="125"/>
      <c r="B143" s="128" t="s">
        <v>79</v>
      </c>
      <c r="C143" s="129"/>
      <c r="D143" s="129"/>
      <c r="E143" s="129"/>
      <c r="F143" s="129"/>
      <c r="G143" s="130"/>
      <c r="H143" s="117"/>
      <c r="I143" s="118"/>
    </row>
    <row r="144" spans="1:9" s="95" customFormat="1" hidden="1" outlineLevel="1" x14ac:dyDescent="0.3">
      <c r="A144" s="125"/>
      <c r="B144" s="131" t="s">
        <v>62</v>
      </c>
      <c r="C144" s="132"/>
      <c r="D144" s="132" t="s">
        <v>80</v>
      </c>
      <c r="E144" s="132" t="s">
        <v>81</v>
      </c>
      <c r="F144" s="132" t="s">
        <v>74</v>
      </c>
      <c r="G144" s="133" t="s">
        <v>65</v>
      </c>
      <c r="H144" s="117"/>
      <c r="I144" s="118"/>
    </row>
    <row r="145" spans="1:9" s="95" customFormat="1" hidden="1" outlineLevel="1" x14ac:dyDescent="0.3">
      <c r="A145" s="125"/>
      <c r="B145" s="134" t="s">
        <v>82</v>
      </c>
      <c r="C145" s="153"/>
      <c r="D145" s="135"/>
      <c r="E145" s="154"/>
      <c r="F145" s="147"/>
      <c r="G145" s="148">
        <v>22500</v>
      </c>
      <c r="H145" s="117"/>
      <c r="I145" s="118"/>
    </row>
    <row r="146" spans="1:9" s="95" customFormat="1" hidden="1" outlineLevel="1" x14ac:dyDescent="0.3">
      <c r="A146" s="125"/>
      <c r="B146" s="330"/>
      <c r="C146" s="331"/>
      <c r="D146" s="135"/>
      <c r="E146" s="154"/>
      <c r="F146" s="147"/>
      <c r="G146" s="148">
        <f>F146*E146</f>
        <v>0</v>
      </c>
      <c r="H146" s="117"/>
      <c r="I146" s="118"/>
    </row>
    <row r="147" spans="1:9" s="95" customFormat="1" hidden="1" outlineLevel="1" x14ac:dyDescent="0.3">
      <c r="A147" s="125"/>
      <c r="B147" s="330"/>
      <c r="C147" s="331"/>
      <c r="D147" s="135"/>
      <c r="E147" s="154"/>
      <c r="F147" s="147"/>
      <c r="G147" s="148">
        <f>F147*E147</f>
        <v>0</v>
      </c>
      <c r="H147" s="117"/>
      <c r="I147" s="118"/>
    </row>
    <row r="148" spans="1:9" s="95" customFormat="1" hidden="1" outlineLevel="1" x14ac:dyDescent="0.3">
      <c r="A148" s="125"/>
      <c r="B148" s="330"/>
      <c r="C148" s="331"/>
      <c r="D148" s="135"/>
      <c r="E148" s="154"/>
      <c r="F148" s="147"/>
      <c r="G148" s="148">
        <f>F148*E148</f>
        <v>0</v>
      </c>
      <c r="H148" s="117"/>
      <c r="I148" s="118"/>
    </row>
    <row r="149" spans="1:9" s="95" customFormat="1" hidden="1" outlineLevel="1" x14ac:dyDescent="0.3">
      <c r="A149" s="125"/>
      <c r="B149" s="330"/>
      <c r="C149" s="331"/>
      <c r="D149" s="135"/>
      <c r="E149" s="154"/>
      <c r="F149" s="147"/>
      <c r="G149" s="148">
        <f>F149*E149</f>
        <v>0</v>
      </c>
      <c r="H149" s="117"/>
      <c r="I149" s="118"/>
    </row>
    <row r="150" spans="1:9" s="95" customFormat="1" ht="14.4" hidden="1" outlineLevel="1" thickBot="1" x14ac:dyDescent="0.35">
      <c r="A150" s="125"/>
      <c r="B150" s="332"/>
      <c r="C150" s="333"/>
      <c r="D150" s="141"/>
      <c r="E150" s="155"/>
      <c r="F150" s="151"/>
      <c r="G150" s="152">
        <f>F150*E150</f>
        <v>0</v>
      </c>
      <c r="H150" s="117"/>
      <c r="I150" s="118"/>
    </row>
    <row r="151" spans="1:9" s="95" customFormat="1" hidden="1" outlineLevel="1" x14ac:dyDescent="0.3">
      <c r="A151" s="125"/>
      <c r="B151" s="115"/>
      <c r="C151" s="126"/>
      <c r="D151" s="126"/>
      <c r="E151" s="126"/>
      <c r="F151" s="126"/>
      <c r="G151" s="144" t="s">
        <v>85</v>
      </c>
      <c r="H151" s="117">
        <f>SUM(G145:G150)</f>
        <v>22500</v>
      </c>
      <c r="I151" s="118"/>
    </row>
    <row r="152" spans="1:9" s="95" customFormat="1" ht="14.4" hidden="1" outlineLevel="1" thickBot="1" x14ac:dyDescent="0.35">
      <c r="A152" s="125"/>
      <c r="B152" s="115"/>
      <c r="C152" s="126"/>
      <c r="D152" s="126"/>
      <c r="E152" s="126"/>
      <c r="F152" s="126"/>
      <c r="G152" s="127"/>
      <c r="H152" s="117"/>
      <c r="I152" s="118"/>
    </row>
    <row r="153" spans="1:9" s="95" customFormat="1" hidden="1" outlineLevel="1" x14ac:dyDescent="0.3">
      <c r="A153" s="125"/>
      <c r="B153" s="128" t="s">
        <v>86</v>
      </c>
      <c r="C153" s="129"/>
      <c r="D153" s="129"/>
      <c r="E153" s="129"/>
      <c r="F153" s="129"/>
      <c r="G153" s="130"/>
      <c r="H153" s="117"/>
      <c r="I153" s="118"/>
    </row>
    <row r="154" spans="1:9" s="95" customFormat="1" hidden="1" outlineLevel="1" x14ac:dyDescent="0.3">
      <c r="A154" s="125"/>
      <c r="B154" s="131" t="s">
        <v>87</v>
      </c>
      <c r="C154" s="132"/>
      <c r="D154" s="132" t="s">
        <v>88</v>
      </c>
      <c r="E154" s="132" t="s">
        <v>89</v>
      </c>
      <c r="F154" s="132" t="s">
        <v>90</v>
      </c>
      <c r="G154" s="133" t="s">
        <v>64</v>
      </c>
      <c r="H154" s="117"/>
      <c r="I154" s="118"/>
    </row>
    <row r="155" spans="1:9" s="95" customFormat="1" hidden="1" outlineLevel="1" x14ac:dyDescent="0.3">
      <c r="A155" s="125"/>
      <c r="B155" s="156"/>
      <c r="C155" s="153"/>
      <c r="D155" s="135"/>
      <c r="E155" s="135"/>
      <c r="F155" s="137"/>
      <c r="G155" s="137">
        <f>F155*E155*D155</f>
        <v>0</v>
      </c>
      <c r="H155" s="117"/>
      <c r="I155" s="118"/>
    </row>
    <row r="156" spans="1:9" s="95" customFormat="1" ht="14.4" hidden="1" outlineLevel="1" thickBot="1" x14ac:dyDescent="0.35">
      <c r="A156" s="125"/>
      <c r="B156" s="157"/>
      <c r="C156" s="158"/>
      <c r="D156" s="141"/>
      <c r="E156" s="141"/>
      <c r="F156" s="143"/>
      <c r="G156" s="143">
        <f>F156*E156*D156</f>
        <v>0</v>
      </c>
      <c r="H156" s="117"/>
      <c r="I156" s="118"/>
    </row>
    <row r="157" spans="1:9" s="95" customFormat="1" hidden="1" outlineLevel="1" x14ac:dyDescent="0.3">
      <c r="A157" s="125"/>
      <c r="B157" s="115"/>
      <c r="C157" s="126"/>
      <c r="D157" s="126"/>
      <c r="E157" s="126"/>
      <c r="F157" s="126"/>
      <c r="G157" s="144" t="s">
        <v>91</v>
      </c>
      <c r="H157" s="117">
        <f>SUM(G155:G156)</f>
        <v>0</v>
      </c>
      <c r="I157" s="118"/>
    </row>
    <row r="158" spans="1:9" s="95" customFormat="1" ht="14.4" hidden="1" outlineLevel="1" thickBot="1" x14ac:dyDescent="0.35">
      <c r="A158" s="125"/>
      <c r="B158" s="115"/>
      <c r="C158" s="126"/>
      <c r="D158" s="126"/>
      <c r="E158" s="126"/>
      <c r="F158" s="126"/>
      <c r="G158" s="127"/>
      <c r="H158" s="117"/>
      <c r="I158" s="118"/>
    </row>
    <row r="159" spans="1:9" s="95" customFormat="1" ht="14.4" hidden="1" outlineLevel="1" thickBot="1" x14ac:dyDescent="0.35">
      <c r="A159" s="125"/>
      <c r="B159" s="115"/>
      <c r="C159" s="126"/>
      <c r="D159" s="126"/>
      <c r="E159" s="126"/>
      <c r="F159" s="126"/>
      <c r="G159" s="159" t="s">
        <v>92</v>
      </c>
      <c r="H159" s="160">
        <f>SUM(H132:H157)</f>
        <v>2527500</v>
      </c>
      <c r="I159" s="118"/>
    </row>
    <row r="160" spans="1:9" s="95" customFormat="1" ht="14.4" hidden="1" outlineLevel="1" thickBot="1" x14ac:dyDescent="0.35">
      <c r="A160" s="125"/>
      <c r="B160" s="115"/>
      <c r="C160" s="126"/>
      <c r="D160" s="126"/>
      <c r="E160" s="126"/>
      <c r="F160" s="126"/>
      <c r="G160" s="127"/>
      <c r="H160" s="117"/>
      <c r="I160" s="118"/>
    </row>
    <row r="161" spans="1:9" s="95" customFormat="1" hidden="1" outlineLevel="1" x14ac:dyDescent="0.3">
      <c r="A161" s="125"/>
      <c r="B161" s="161" t="s">
        <v>93</v>
      </c>
      <c r="C161" s="109"/>
      <c r="D161" s="109"/>
      <c r="E161" s="109"/>
      <c r="F161" s="109"/>
      <c r="G161" s="162"/>
      <c r="H161" s="117"/>
      <c r="I161" s="118"/>
    </row>
    <row r="162" spans="1:9" s="95" customFormat="1" hidden="1" outlineLevel="1" x14ac:dyDescent="0.3">
      <c r="A162" s="125"/>
      <c r="B162" s="163" t="s">
        <v>62</v>
      </c>
      <c r="C162" s="126"/>
      <c r="D162" s="126" t="s">
        <v>94</v>
      </c>
      <c r="E162" s="126"/>
      <c r="F162" s="126" t="s">
        <v>95</v>
      </c>
      <c r="G162" s="164"/>
      <c r="H162" s="117"/>
      <c r="I162" s="118"/>
    </row>
    <row r="163" spans="1:9" s="95" customFormat="1" hidden="1" outlineLevel="1" x14ac:dyDescent="0.3">
      <c r="A163" s="125"/>
      <c r="B163" s="131" t="s">
        <v>96</v>
      </c>
      <c r="C163" s="165"/>
      <c r="D163" s="166">
        <v>0.24</v>
      </c>
      <c r="E163" s="165"/>
      <c r="F163" s="167">
        <f>D163*H159</f>
        <v>606600</v>
      </c>
      <c r="G163" s="133"/>
      <c r="H163" s="117"/>
      <c r="I163" s="118"/>
    </row>
    <row r="164" spans="1:9" s="95" customFormat="1" hidden="1" outlineLevel="1" x14ac:dyDescent="0.3">
      <c r="A164" s="125"/>
      <c r="B164" s="134" t="s">
        <v>97</v>
      </c>
      <c r="C164" s="153"/>
      <c r="D164" s="168">
        <v>0.01</v>
      </c>
      <c r="E164" s="153"/>
      <c r="F164" s="167">
        <f>D164*H159</f>
        <v>25275</v>
      </c>
      <c r="G164" s="148"/>
      <c r="H164" s="117"/>
      <c r="I164" s="118"/>
    </row>
    <row r="165" spans="1:9" s="95" customFormat="1" hidden="1" outlineLevel="1" x14ac:dyDescent="0.3">
      <c r="A165" s="125"/>
      <c r="B165" s="134" t="s">
        <v>50</v>
      </c>
      <c r="C165" s="153"/>
      <c r="D165" s="168">
        <v>0.05</v>
      </c>
      <c r="E165" s="153"/>
      <c r="F165" s="167">
        <f>D165*H159</f>
        <v>126375</v>
      </c>
      <c r="G165" s="148"/>
      <c r="H165" s="117"/>
      <c r="I165" s="118"/>
    </row>
    <row r="166" spans="1:9" s="95" customFormat="1" hidden="1" outlineLevel="1" x14ac:dyDescent="0.3">
      <c r="A166" s="125"/>
      <c r="B166" s="169" t="s">
        <v>98</v>
      </c>
      <c r="C166" s="170"/>
      <c r="D166" s="171">
        <v>0.19</v>
      </c>
      <c r="E166" s="170"/>
      <c r="F166" s="167">
        <f>D166*F165</f>
        <v>24011.25</v>
      </c>
      <c r="G166" s="172"/>
      <c r="H166" s="117"/>
      <c r="I166" s="118"/>
    </row>
    <row r="167" spans="1:9" s="95" customFormat="1" ht="14.4" hidden="1" outlineLevel="1" thickBot="1" x14ac:dyDescent="0.35">
      <c r="A167" s="125"/>
      <c r="B167" s="140"/>
      <c r="C167" s="158"/>
      <c r="D167" s="173"/>
      <c r="E167" s="158"/>
      <c r="F167" s="174"/>
      <c r="G167" s="152"/>
      <c r="H167" s="117"/>
      <c r="I167" s="118"/>
    </row>
    <row r="168" spans="1:9" s="95" customFormat="1" ht="14.4" hidden="1" outlineLevel="1" thickBot="1" x14ac:dyDescent="0.35">
      <c r="A168" s="125"/>
      <c r="B168" s="115"/>
      <c r="C168" s="126"/>
      <c r="D168" s="126"/>
      <c r="E168" s="126"/>
      <c r="F168" s="126"/>
      <c r="G168" s="159" t="s">
        <v>99</v>
      </c>
      <c r="H168" s="160">
        <f>SUM(F163:F167)</f>
        <v>782261.25</v>
      </c>
      <c r="I168" s="118"/>
    </row>
    <row r="169" spans="1:9" s="95" customFormat="1" ht="14.4" hidden="1" outlineLevel="1" thickBot="1" x14ac:dyDescent="0.35">
      <c r="A169" s="125"/>
      <c r="B169" s="115"/>
      <c r="C169" s="126"/>
      <c r="D169" s="126"/>
      <c r="E169" s="126"/>
      <c r="F169" s="126"/>
      <c r="G169" s="127"/>
      <c r="H169" s="117"/>
      <c r="I169" s="118"/>
    </row>
    <row r="170" spans="1:9" s="95" customFormat="1" ht="14.4" collapsed="1" thickBot="1" x14ac:dyDescent="0.35">
      <c r="A170" s="125"/>
      <c r="B170" s="115"/>
      <c r="C170" s="126"/>
      <c r="D170" s="126"/>
      <c r="E170" s="126"/>
      <c r="F170" s="126"/>
      <c r="G170" s="159" t="s">
        <v>100</v>
      </c>
      <c r="H170" s="175">
        <f>H168+H159</f>
        <v>3309761.25</v>
      </c>
      <c r="I170" s="118"/>
    </row>
    <row r="171" spans="1:9" s="95" customFormat="1" ht="14.4" thickBot="1" x14ac:dyDescent="0.35">
      <c r="A171" s="119"/>
      <c r="B171" s="176"/>
      <c r="C171" s="121"/>
      <c r="D171" s="121"/>
      <c r="E171" s="121"/>
      <c r="F171" s="121"/>
      <c r="G171" s="177"/>
      <c r="H171" s="123"/>
      <c r="I171" s="124"/>
    </row>
    <row r="172" spans="1:9" s="95" customFormat="1" x14ac:dyDescent="0.3">
      <c r="A172" s="107"/>
      <c r="B172" s="108"/>
      <c r="C172" s="109"/>
      <c r="D172" s="109"/>
      <c r="E172" s="109"/>
      <c r="F172" s="109"/>
      <c r="G172" s="110"/>
      <c r="H172" s="111"/>
      <c r="I172" s="112"/>
    </row>
    <row r="173" spans="1:9" s="95" customFormat="1" ht="69" customHeight="1" thickBot="1" x14ac:dyDescent="0.35">
      <c r="A173" s="113"/>
      <c r="B173" s="114" t="s">
        <v>122</v>
      </c>
      <c r="C173" s="334" t="s">
        <v>12</v>
      </c>
      <c r="D173" s="334"/>
      <c r="E173" s="334"/>
      <c r="F173" s="334"/>
      <c r="G173" s="116" t="s">
        <v>59</v>
      </c>
      <c r="H173" s="117" t="s">
        <v>110</v>
      </c>
      <c r="I173" s="118"/>
    </row>
    <row r="174" spans="1:9" s="95" customFormat="1" ht="14.4" hidden="1" outlineLevel="1" thickBot="1" x14ac:dyDescent="0.35">
      <c r="A174" s="119"/>
      <c r="B174" s="120"/>
      <c r="C174" s="121"/>
      <c r="D174" s="121"/>
      <c r="E174" s="121"/>
      <c r="F174" s="121"/>
      <c r="G174" s="122"/>
      <c r="H174" s="123"/>
      <c r="I174" s="124"/>
    </row>
    <row r="175" spans="1:9" s="95" customFormat="1" ht="14.4" hidden="1" outlineLevel="1" thickBot="1" x14ac:dyDescent="0.35">
      <c r="A175" s="125"/>
      <c r="B175" s="115"/>
      <c r="C175" s="126"/>
      <c r="D175" s="126"/>
      <c r="E175" s="126"/>
      <c r="F175" s="126"/>
      <c r="G175" s="127"/>
      <c r="H175" s="117"/>
      <c r="I175" s="118"/>
    </row>
    <row r="176" spans="1:9" s="95" customFormat="1" hidden="1" outlineLevel="1" x14ac:dyDescent="0.3">
      <c r="A176" s="125"/>
      <c r="B176" s="128" t="s">
        <v>61</v>
      </c>
      <c r="C176" s="129"/>
      <c r="D176" s="129"/>
      <c r="E176" s="129"/>
      <c r="F176" s="129"/>
      <c r="G176" s="130"/>
      <c r="H176" s="117"/>
      <c r="I176" s="118"/>
    </row>
    <row r="177" spans="1:9" s="95" customFormat="1" hidden="1" outlineLevel="1" x14ac:dyDescent="0.3">
      <c r="A177" s="125"/>
      <c r="B177" s="131" t="s">
        <v>62</v>
      </c>
      <c r="C177" s="132" t="s">
        <v>123</v>
      </c>
      <c r="D177" s="132" t="s">
        <v>63</v>
      </c>
      <c r="E177" s="132" t="s">
        <v>124</v>
      </c>
      <c r="F177" s="132" t="s">
        <v>125</v>
      </c>
      <c r="G177" s="133" t="s">
        <v>65</v>
      </c>
      <c r="H177" s="117"/>
      <c r="I177" s="118"/>
    </row>
    <row r="178" spans="1:9" s="95" customFormat="1" ht="30" hidden="1" customHeight="1" outlineLevel="1" x14ac:dyDescent="0.3">
      <c r="A178" s="125"/>
      <c r="B178" s="178" t="s">
        <v>126</v>
      </c>
      <c r="C178" s="179" t="s">
        <v>9</v>
      </c>
      <c r="D178" s="180">
        <v>60</v>
      </c>
      <c r="E178" s="180">
        <v>1</v>
      </c>
      <c r="F178" s="181">
        <v>14000</v>
      </c>
      <c r="G178" s="182">
        <f>F178*E178*D178</f>
        <v>840000</v>
      </c>
      <c r="H178" s="117"/>
      <c r="I178" s="118"/>
    </row>
    <row r="179" spans="1:9" s="95" customFormat="1" ht="28.8" hidden="1" outlineLevel="1" x14ac:dyDescent="0.3">
      <c r="A179" s="125"/>
      <c r="B179" s="183" t="s">
        <v>127</v>
      </c>
      <c r="C179" s="184" t="s">
        <v>9</v>
      </c>
      <c r="D179" s="135">
        <v>50</v>
      </c>
      <c r="E179" s="135">
        <v>1</v>
      </c>
      <c r="F179" s="136">
        <v>6000</v>
      </c>
      <c r="G179" s="182">
        <f t="shared" ref="G179:G184" si="3">F179*E179*D179</f>
        <v>300000</v>
      </c>
      <c r="H179" s="117"/>
      <c r="I179" s="118"/>
    </row>
    <row r="180" spans="1:9" s="95" customFormat="1" ht="15" hidden="1" customHeight="1" outlineLevel="1" x14ac:dyDescent="0.3">
      <c r="A180" s="125"/>
      <c r="B180" s="183" t="s">
        <v>128</v>
      </c>
      <c r="C180" s="184" t="s">
        <v>129</v>
      </c>
      <c r="D180" s="135">
        <v>1</v>
      </c>
      <c r="E180" s="135">
        <v>1</v>
      </c>
      <c r="F180" s="136">
        <v>200000</v>
      </c>
      <c r="G180" s="182">
        <f t="shared" si="3"/>
        <v>200000</v>
      </c>
      <c r="H180" s="138"/>
      <c r="I180" s="139"/>
    </row>
    <row r="181" spans="1:9" s="95" customFormat="1" ht="28.8" hidden="1" outlineLevel="1" x14ac:dyDescent="0.3">
      <c r="A181" s="125"/>
      <c r="B181" s="183" t="s">
        <v>130</v>
      </c>
      <c r="C181" s="184" t="s">
        <v>22</v>
      </c>
      <c r="D181" s="135">
        <v>2</v>
      </c>
      <c r="E181" s="135">
        <v>1</v>
      </c>
      <c r="F181" s="136">
        <v>80000</v>
      </c>
      <c r="G181" s="182">
        <f t="shared" si="3"/>
        <v>160000</v>
      </c>
      <c r="H181" s="117"/>
      <c r="I181" s="118"/>
    </row>
    <row r="182" spans="1:9" s="95" customFormat="1" ht="15" hidden="1" customHeight="1" outlineLevel="1" x14ac:dyDescent="0.3">
      <c r="A182" s="125"/>
      <c r="B182" s="183" t="s">
        <v>131</v>
      </c>
      <c r="C182" s="184" t="s">
        <v>129</v>
      </c>
      <c r="D182" s="135">
        <v>1</v>
      </c>
      <c r="E182" s="135">
        <v>1</v>
      </c>
      <c r="F182" s="136">
        <v>120000</v>
      </c>
      <c r="G182" s="182">
        <f t="shared" si="3"/>
        <v>120000</v>
      </c>
      <c r="H182" s="117"/>
      <c r="I182" s="118"/>
    </row>
    <row r="183" spans="1:9" s="95" customFormat="1" ht="28.8" hidden="1" outlineLevel="1" x14ac:dyDescent="0.3">
      <c r="A183" s="125"/>
      <c r="B183" s="183" t="s">
        <v>132</v>
      </c>
      <c r="C183" s="184" t="s">
        <v>129</v>
      </c>
      <c r="D183" s="135">
        <v>1</v>
      </c>
      <c r="E183" s="135">
        <v>1</v>
      </c>
      <c r="F183" s="136">
        <v>180000</v>
      </c>
      <c r="G183" s="182">
        <f t="shared" si="3"/>
        <v>180000</v>
      </c>
      <c r="H183" s="117"/>
      <c r="I183" s="118"/>
    </row>
    <row r="184" spans="1:9" s="95" customFormat="1" ht="15" hidden="1" customHeight="1" outlineLevel="1" x14ac:dyDescent="0.3">
      <c r="A184" s="125"/>
      <c r="B184" s="183" t="s">
        <v>133</v>
      </c>
      <c r="C184" s="184" t="s">
        <v>129</v>
      </c>
      <c r="D184" s="135">
        <v>1</v>
      </c>
      <c r="E184" s="135">
        <v>1</v>
      </c>
      <c r="F184" s="136">
        <v>100000</v>
      </c>
      <c r="G184" s="182">
        <f t="shared" si="3"/>
        <v>100000</v>
      </c>
      <c r="H184" s="117"/>
      <c r="I184" s="118"/>
    </row>
    <row r="185" spans="1:9" s="95" customFormat="1" hidden="1" outlineLevel="1" x14ac:dyDescent="0.3">
      <c r="A185" s="125"/>
      <c r="B185" s="330"/>
      <c r="C185" s="331"/>
      <c r="D185" s="135"/>
      <c r="E185" s="135"/>
      <c r="F185" s="136"/>
      <c r="G185" s="137">
        <f t="shared" ref="G185:G189" si="4">F185*E185</f>
        <v>0</v>
      </c>
      <c r="H185" s="117"/>
      <c r="I185" s="118"/>
    </row>
    <row r="186" spans="1:9" s="95" customFormat="1" hidden="1" outlineLevel="1" x14ac:dyDescent="0.3">
      <c r="A186" s="125"/>
      <c r="B186" s="330"/>
      <c r="C186" s="331"/>
      <c r="D186" s="135"/>
      <c r="E186" s="135"/>
      <c r="F186" s="136"/>
      <c r="G186" s="137">
        <f t="shared" si="4"/>
        <v>0</v>
      </c>
      <c r="H186" s="117"/>
      <c r="I186" s="118"/>
    </row>
    <row r="187" spans="1:9" s="95" customFormat="1" hidden="1" outlineLevel="1" x14ac:dyDescent="0.3">
      <c r="A187" s="125"/>
      <c r="B187" s="330"/>
      <c r="C187" s="331"/>
      <c r="D187" s="135"/>
      <c r="E187" s="135"/>
      <c r="F187" s="136"/>
      <c r="G187" s="137">
        <f t="shared" si="4"/>
        <v>0</v>
      </c>
      <c r="H187" s="117"/>
      <c r="I187" s="118"/>
    </row>
    <row r="188" spans="1:9" s="95" customFormat="1" hidden="1" outlineLevel="1" x14ac:dyDescent="0.3">
      <c r="A188" s="125"/>
      <c r="B188" s="330"/>
      <c r="C188" s="331"/>
      <c r="D188" s="135"/>
      <c r="E188" s="135"/>
      <c r="F188" s="136"/>
      <c r="G188" s="137">
        <f t="shared" si="4"/>
        <v>0</v>
      </c>
      <c r="H188" s="117"/>
      <c r="I188" s="118"/>
    </row>
    <row r="189" spans="1:9" s="95" customFormat="1" ht="14.4" hidden="1" outlineLevel="1" thickBot="1" x14ac:dyDescent="0.35">
      <c r="A189" s="125"/>
      <c r="B189" s="332"/>
      <c r="C189" s="333"/>
      <c r="D189" s="141"/>
      <c r="E189" s="141"/>
      <c r="F189" s="142"/>
      <c r="G189" s="143">
        <f t="shared" si="4"/>
        <v>0</v>
      </c>
      <c r="H189" s="117"/>
      <c r="I189" s="118"/>
    </row>
    <row r="190" spans="1:9" s="95" customFormat="1" hidden="1" outlineLevel="1" x14ac:dyDescent="0.3">
      <c r="A190" s="125"/>
      <c r="B190" s="115"/>
      <c r="C190" s="126"/>
      <c r="D190" s="126"/>
      <c r="E190" s="126"/>
      <c r="F190" s="126"/>
      <c r="G190" s="144" t="s">
        <v>70</v>
      </c>
      <c r="H190" s="117">
        <f>SUM(G178:G189)</f>
        <v>1900000</v>
      </c>
      <c r="I190" s="118"/>
    </row>
    <row r="191" spans="1:9" s="95" customFormat="1" ht="14.4" hidden="1" outlineLevel="1" thickBot="1" x14ac:dyDescent="0.35">
      <c r="A191" s="125"/>
      <c r="B191" s="115"/>
      <c r="C191" s="126"/>
      <c r="D191" s="126"/>
      <c r="E191" s="126"/>
      <c r="F191" s="126"/>
      <c r="G191" s="127"/>
      <c r="H191" s="117"/>
      <c r="I191" s="118"/>
    </row>
    <row r="192" spans="1:9" s="95" customFormat="1" hidden="1" outlineLevel="1" x14ac:dyDescent="0.3">
      <c r="A192" s="125"/>
      <c r="B192" s="128" t="s">
        <v>71</v>
      </c>
      <c r="C192" s="129"/>
      <c r="D192" s="129"/>
      <c r="E192" s="129"/>
      <c r="F192" s="129"/>
      <c r="G192" s="130"/>
      <c r="H192" s="117"/>
      <c r="I192" s="118"/>
    </row>
    <row r="193" spans="1:9" s="95" customFormat="1" ht="27.6" hidden="1" outlineLevel="1" x14ac:dyDescent="0.3">
      <c r="A193" s="125"/>
      <c r="B193" s="131" t="s">
        <v>62</v>
      </c>
      <c r="C193" s="132" t="s">
        <v>72</v>
      </c>
      <c r="D193" s="132" t="s">
        <v>73</v>
      </c>
      <c r="E193" s="188" t="s">
        <v>134</v>
      </c>
      <c r="F193" s="132" t="s">
        <v>74</v>
      </c>
      <c r="G193" s="133" t="s">
        <v>65</v>
      </c>
      <c r="H193" s="117"/>
      <c r="I193" s="118"/>
    </row>
    <row r="194" spans="1:9" s="95" customFormat="1" hidden="1" outlineLevel="1" x14ac:dyDescent="0.3">
      <c r="A194" s="125"/>
      <c r="B194" s="145" t="s">
        <v>75</v>
      </c>
      <c r="C194" s="136">
        <v>15000</v>
      </c>
      <c r="D194" s="146">
        <v>1.8</v>
      </c>
      <c r="E194" s="135">
        <v>12</v>
      </c>
      <c r="F194" s="147">
        <v>1</v>
      </c>
      <c r="G194" s="148">
        <f>F194*E194*D194*C194</f>
        <v>324000</v>
      </c>
      <c r="H194" s="117"/>
      <c r="I194" s="118"/>
    </row>
    <row r="195" spans="1:9" s="95" customFormat="1" hidden="1" outlineLevel="1" x14ac:dyDescent="0.3">
      <c r="A195" s="125"/>
      <c r="B195" s="145" t="s">
        <v>108</v>
      </c>
      <c r="C195" s="136">
        <v>25000</v>
      </c>
      <c r="D195" s="146">
        <v>1.8</v>
      </c>
      <c r="E195" s="135">
        <v>8</v>
      </c>
      <c r="F195" s="147">
        <v>1</v>
      </c>
      <c r="G195" s="148">
        <f>F195*E195*D195*C195</f>
        <v>360000</v>
      </c>
      <c r="H195" s="117"/>
      <c r="I195" s="118"/>
    </row>
    <row r="196" spans="1:9" s="95" customFormat="1" hidden="1" outlineLevel="1" x14ac:dyDescent="0.3">
      <c r="A196" s="125"/>
      <c r="B196" s="145"/>
      <c r="C196" s="136"/>
      <c r="D196" s="146"/>
      <c r="E196" s="135"/>
      <c r="F196" s="147"/>
      <c r="G196" s="148">
        <f>F196*E196*D196*C196</f>
        <v>0</v>
      </c>
      <c r="H196" s="117"/>
      <c r="I196" s="118"/>
    </row>
    <row r="197" spans="1:9" s="95" customFormat="1" hidden="1" outlineLevel="1" x14ac:dyDescent="0.3">
      <c r="A197" s="125"/>
      <c r="B197" s="145"/>
      <c r="C197" s="136"/>
      <c r="D197" s="146"/>
      <c r="E197" s="135"/>
      <c r="F197" s="147"/>
      <c r="G197" s="148">
        <f>F197*E197*D197*C197</f>
        <v>0</v>
      </c>
      <c r="H197" s="117"/>
      <c r="I197" s="118"/>
    </row>
    <row r="198" spans="1:9" s="95" customFormat="1" ht="14.4" hidden="1" outlineLevel="1" thickBot="1" x14ac:dyDescent="0.35">
      <c r="A198" s="125"/>
      <c r="B198" s="149"/>
      <c r="C198" s="142"/>
      <c r="D198" s="150"/>
      <c r="E198" s="141"/>
      <c r="F198" s="151"/>
      <c r="G198" s="152">
        <f>F198*E198*D198*C198</f>
        <v>0</v>
      </c>
      <c r="H198" s="117"/>
      <c r="I198" s="118"/>
    </row>
    <row r="199" spans="1:9" s="95" customFormat="1" hidden="1" outlineLevel="1" x14ac:dyDescent="0.3">
      <c r="A199" s="125"/>
      <c r="B199" s="115"/>
      <c r="C199" s="126"/>
      <c r="D199" s="126"/>
      <c r="E199" s="126"/>
      <c r="F199" s="126"/>
      <c r="G199" s="144" t="s">
        <v>78</v>
      </c>
      <c r="H199" s="117">
        <f>SUM(G194:G198)</f>
        <v>684000</v>
      </c>
      <c r="I199" s="118"/>
    </row>
    <row r="200" spans="1:9" s="95" customFormat="1" ht="14.4" hidden="1" outlineLevel="1" thickBot="1" x14ac:dyDescent="0.35">
      <c r="A200" s="125"/>
      <c r="B200" s="115"/>
      <c r="C200" s="126"/>
      <c r="D200" s="126"/>
      <c r="E200" s="126"/>
      <c r="F200" s="126"/>
      <c r="G200" s="127"/>
      <c r="H200" s="117"/>
      <c r="I200" s="118"/>
    </row>
    <row r="201" spans="1:9" s="95" customFormat="1" hidden="1" outlineLevel="1" x14ac:dyDescent="0.3">
      <c r="A201" s="125"/>
      <c r="B201" s="128" t="s">
        <v>79</v>
      </c>
      <c r="C201" s="129"/>
      <c r="D201" s="129"/>
      <c r="E201" s="129"/>
      <c r="F201" s="129"/>
      <c r="G201" s="130"/>
      <c r="H201" s="117"/>
      <c r="I201" s="118"/>
    </row>
    <row r="202" spans="1:9" s="95" customFormat="1" hidden="1" outlineLevel="1" x14ac:dyDescent="0.3">
      <c r="A202" s="125"/>
      <c r="B202" s="131" t="s">
        <v>62</v>
      </c>
      <c r="C202" s="132"/>
      <c r="D202" s="132" t="s">
        <v>80</v>
      </c>
      <c r="E202" s="132" t="s">
        <v>81</v>
      </c>
      <c r="F202" s="132" t="s">
        <v>74</v>
      </c>
      <c r="G202" s="133" t="s">
        <v>65</v>
      </c>
      <c r="H202" s="117"/>
      <c r="I202" s="118"/>
    </row>
    <row r="203" spans="1:9" s="95" customFormat="1" hidden="1" outlineLevel="1" x14ac:dyDescent="0.3">
      <c r="A203" s="125"/>
      <c r="B203" s="134" t="s">
        <v>82</v>
      </c>
      <c r="C203" s="153"/>
      <c r="D203" s="135"/>
      <c r="E203" s="154"/>
      <c r="F203" s="147"/>
      <c r="G203" s="148">
        <f>+H199*0.1</f>
        <v>68400</v>
      </c>
      <c r="H203" s="117"/>
      <c r="I203" s="118"/>
    </row>
    <row r="204" spans="1:9" s="95" customFormat="1" hidden="1" outlineLevel="1" x14ac:dyDescent="0.3">
      <c r="A204" s="125"/>
      <c r="B204" s="330"/>
      <c r="C204" s="331"/>
      <c r="D204" s="135"/>
      <c r="E204" s="154"/>
      <c r="F204" s="147"/>
      <c r="G204" s="148">
        <f>F204*E204</f>
        <v>0</v>
      </c>
      <c r="H204" s="117"/>
      <c r="I204" s="118"/>
    </row>
    <row r="205" spans="1:9" s="95" customFormat="1" hidden="1" outlineLevel="1" x14ac:dyDescent="0.3">
      <c r="A205" s="125"/>
      <c r="B205" s="330"/>
      <c r="C205" s="331"/>
      <c r="D205" s="135"/>
      <c r="E205" s="154"/>
      <c r="F205" s="147"/>
      <c r="G205" s="148">
        <f>F205*E205</f>
        <v>0</v>
      </c>
      <c r="H205" s="117"/>
      <c r="I205" s="118"/>
    </row>
    <row r="206" spans="1:9" s="95" customFormat="1" hidden="1" outlineLevel="1" x14ac:dyDescent="0.3">
      <c r="A206" s="125"/>
      <c r="B206" s="330"/>
      <c r="C206" s="331"/>
      <c r="D206" s="135"/>
      <c r="E206" s="154"/>
      <c r="F206" s="147"/>
      <c r="G206" s="148">
        <f>F206*E206</f>
        <v>0</v>
      </c>
      <c r="H206" s="117"/>
      <c r="I206" s="118"/>
    </row>
    <row r="207" spans="1:9" s="95" customFormat="1" hidden="1" outlineLevel="1" x14ac:dyDescent="0.3">
      <c r="A207" s="125"/>
      <c r="B207" s="330"/>
      <c r="C207" s="331"/>
      <c r="D207" s="135"/>
      <c r="E207" s="154"/>
      <c r="F207" s="147"/>
      <c r="G207" s="148">
        <f>F207*E207</f>
        <v>0</v>
      </c>
      <c r="H207" s="117"/>
      <c r="I207" s="118"/>
    </row>
    <row r="208" spans="1:9" s="95" customFormat="1" ht="14.4" hidden="1" outlineLevel="1" thickBot="1" x14ac:dyDescent="0.35">
      <c r="A208" s="125"/>
      <c r="B208" s="332"/>
      <c r="C208" s="333"/>
      <c r="D208" s="141"/>
      <c r="E208" s="155"/>
      <c r="F208" s="151"/>
      <c r="G208" s="152">
        <f>F208*E208</f>
        <v>0</v>
      </c>
      <c r="H208" s="117"/>
      <c r="I208" s="118"/>
    </row>
    <row r="209" spans="1:9" s="95" customFormat="1" hidden="1" outlineLevel="1" x14ac:dyDescent="0.3">
      <c r="A209" s="125"/>
      <c r="B209" s="115"/>
      <c r="C209" s="126"/>
      <c r="D209" s="126"/>
      <c r="E209" s="126"/>
      <c r="F209" s="126"/>
      <c r="G209" s="144" t="s">
        <v>85</v>
      </c>
      <c r="H209" s="117">
        <f>SUM(G203:G208)</f>
        <v>68400</v>
      </c>
      <c r="I209" s="118"/>
    </row>
    <row r="210" spans="1:9" s="95" customFormat="1" ht="14.4" hidden="1" outlineLevel="1" thickBot="1" x14ac:dyDescent="0.35">
      <c r="A210" s="125"/>
      <c r="B210" s="115"/>
      <c r="C210" s="126"/>
      <c r="D210" s="126"/>
      <c r="E210" s="126"/>
      <c r="F210" s="126"/>
      <c r="G210" s="127"/>
      <c r="H210" s="117"/>
      <c r="I210" s="118"/>
    </row>
    <row r="211" spans="1:9" s="95" customFormat="1" hidden="1" outlineLevel="1" x14ac:dyDescent="0.3">
      <c r="A211" s="125"/>
      <c r="B211" s="128" t="s">
        <v>86</v>
      </c>
      <c r="C211" s="129"/>
      <c r="D211" s="129"/>
      <c r="E211" s="129"/>
      <c r="F211" s="129"/>
      <c r="G211" s="130"/>
      <c r="H211" s="117"/>
      <c r="I211" s="118"/>
    </row>
    <row r="212" spans="1:9" s="95" customFormat="1" hidden="1" outlineLevel="1" x14ac:dyDescent="0.3">
      <c r="A212" s="125"/>
      <c r="B212" s="131" t="s">
        <v>87</v>
      </c>
      <c r="C212" s="132"/>
      <c r="D212" s="132" t="s">
        <v>88</v>
      </c>
      <c r="E212" s="132" t="s">
        <v>89</v>
      </c>
      <c r="F212" s="132" t="s">
        <v>90</v>
      </c>
      <c r="G212" s="133" t="s">
        <v>64</v>
      </c>
      <c r="H212" s="117"/>
      <c r="I212" s="118"/>
    </row>
    <row r="213" spans="1:9" s="95" customFormat="1" hidden="1" outlineLevel="1" x14ac:dyDescent="0.3">
      <c r="A213" s="125"/>
      <c r="B213" s="156"/>
      <c r="C213" s="153"/>
      <c r="D213" s="135"/>
      <c r="E213" s="135"/>
      <c r="F213" s="137"/>
      <c r="G213" s="137">
        <f>F213*E213*D213</f>
        <v>0</v>
      </c>
      <c r="H213" s="117"/>
      <c r="I213" s="118"/>
    </row>
    <row r="214" spans="1:9" s="95" customFormat="1" ht="14.4" hidden="1" outlineLevel="1" thickBot="1" x14ac:dyDescent="0.35">
      <c r="A214" s="125"/>
      <c r="B214" s="157"/>
      <c r="C214" s="158"/>
      <c r="D214" s="141"/>
      <c r="E214" s="141"/>
      <c r="F214" s="143"/>
      <c r="G214" s="143">
        <f>F214*E214*D214</f>
        <v>0</v>
      </c>
      <c r="H214" s="117"/>
      <c r="I214" s="118"/>
    </row>
    <row r="215" spans="1:9" s="95" customFormat="1" hidden="1" outlineLevel="1" x14ac:dyDescent="0.3">
      <c r="A215" s="125"/>
      <c r="B215" s="115"/>
      <c r="C215" s="126"/>
      <c r="D215" s="126"/>
      <c r="E215" s="126"/>
      <c r="F215" s="126"/>
      <c r="G215" s="144" t="s">
        <v>91</v>
      </c>
      <c r="H215" s="117">
        <f>SUM(G213:G214)</f>
        <v>0</v>
      </c>
      <c r="I215" s="118"/>
    </row>
    <row r="216" spans="1:9" s="95" customFormat="1" ht="14.4" hidden="1" outlineLevel="1" thickBot="1" x14ac:dyDescent="0.35">
      <c r="A216" s="125"/>
      <c r="B216" s="115"/>
      <c r="C216" s="126"/>
      <c r="D216" s="126"/>
      <c r="E216" s="126"/>
      <c r="F216" s="126"/>
      <c r="G216" s="127"/>
      <c r="H216" s="117"/>
      <c r="I216" s="118"/>
    </row>
    <row r="217" spans="1:9" s="95" customFormat="1" ht="14.4" hidden="1" outlineLevel="1" thickBot="1" x14ac:dyDescent="0.35">
      <c r="A217" s="125"/>
      <c r="B217" s="115"/>
      <c r="C217" s="126"/>
      <c r="D217" s="126"/>
      <c r="E217" s="126"/>
      <c r="F217" s="126"/>
      <c r="G217" s="159" t="s">
        <v>92</v>
      </c>
      <c r="H217" s="160">
        <f>SUM(H190:H215)</f>
        <v>2652400</v>
      </c>
      <c r="I217" s="118"/>
    </row>
    <row r="218" spans="1:9" s="95" customFormat="1" ht="14.4" hidden="1" outlineLevel="1" thickBot="1" x14ac:dyDescent="0.35">
      <c r="A218" s="125"/>
      <c r="B218" s="115"/>
      <c r="C218" s="126"/>
      <c r="D218" s="126"/>
      <c r="E218" s="126"/>
      <c r="F218" s="126"/>
      <c r="G218" s="127"/>
      <c r="H218" s="117"/>
      <c r="I218" s="118"/>
    </row>
    <row r="219" spans="1:9" s="95" customFormat="1" hidden="1" outlineLevel="1" x14ac:dyDescent="0.3">
      <c r="A219" s="125"/>
      <c r="B219" s="161" t="s">
        <v>93</v>
      </c>
      <c r="C219" s="109"/>
      <c r="D219" s="109"/>
      <c r="E219" s="109"/>
      <c r="F219" s="109"/>
      <c r="G219" s="162"/>
      <c r="H219" s="117"/>
      <c r="I219" s="118"/>
    </row>
    <row r="220" spans="1:9" s="95" customFormat="1" hidden="1" outlineLevel="1" x14ac:dyDescent="0.3">
      <c r="A220" s="125"/>
      <c r="B220" s="163" t="s">
        <v>62</v>
      </c>
      <c r="C220" s="126"/>
      <c r="D220" s="126" t="s">
        <v>94</v>
      </c>
      <c r="E220" s="126"/>
      <c r="F220" s="126" t="s">
        <v>95</v>
      </c>
      <c r="G220" s="164"/>
      <c r="H220" s="117"/>
      <c r="I220" s="118"/>
    </row>
    <row r="221" spans="1:9" s="95" customFormat="1" hidden="1" outlineLevel="1" x14ac:dyDescent="0.3">
      <c r="A221" s="125"/>
      <c r="B221" s="131" t="s">
        <v>96</v>
      </c>
      <c r="C221" s="165"/>
      <c r="D221" s="166">
        <v>0.24</v>
      </c>
      <c r="E221" s="165"/>
      <c r="F221" s="167">
        <f>D221*H217</f>
        <v>636576</v>
      </c>
      <c r="G221" s="133"/>
      <c r="H221" s="117"/>
      <c r="I221" s="118"/>
    </row>
    <row r="222" spans="1:9" s="95" customFormat="1" hidden="1" outlineLevel="1" x14ac:dyDescent="0.3">
      <c r="A222" s="125"/>
      <c r="B222" s="134" t="s">
        <v>97</v>
      </c>
      <c r="C222" s="153"/>
      <c r="D222" s="168">
        <v>0.01</v>
      </c>
      <c r="E222" s="153"/>
      <c r="F222" s="167">
        <f>D222*H217</f>
        <v>26524</v>
      </c>
      <c r="G222" s="148"/>
      <c r="H222" s="117"/>
      <c r="I222" s="118"/>
    </row>
    <row r="223" spans="1:9" s="95" customFormat="1" hidden="1" outlineLevel="1" x14ac:dyDescent="0.3">
      <c r="A223" s="125"/>
      <c r="B223" s="134" t="s">
        <v>50</v>
      </c>
      <c r="C223" s="153"/>
      <c r="D223" s="168">
        <v>0.05</v>
      </c>
      <c r="E223" s="153"/>
      <c r="F223" s="167">
        <f>D223*H217</f>
        <v>132620</v>
      </c>
      <c r="G223" s="148"/>
      <c r="H223" s="117"/>
      <c r="I223" s="118"/>
    </row>
    <row r="224" spans="1:9" s="95" customFormat="1" hidden="1" outlineLevel="1" x14ac:dyDescent="0.3">
      <c r="A224" s="125"/>
      <c r="B224" s="169" t="s">
        <v>98</v>
      </c>
      <c r="C224" s="170"/>
      <c r="D224" s="171">
        <v>0.19</v>
      </c>
      <c r="E224" s="170"/>
      <c r="F224" s="167">
        <f>D224*F223</f>
        <v>25197.8</v>
      </c>
      <c r="G224" s="172"/>
      <c r="H224" s="117"/>
      <c r="I224" s="118"/>
    </row>
    <row r="225" spans="1:9" s="95" customFormat="1" ht="14.4" hidden="1" outlineLevel="1" thickBot="1" x14ac:dyDescent="0.35">
      <c r="A225" s="125"/>
      <c r="B225" s="140"/>
      <c r="C225" s="158"/>
      <c r="D225" s="173"/>
      <c r="E225" s="158"/>
      <c r="F225" s="174"/>
      <c r="G225" s="152"/>
      <c r="H225" s="117"/>
      <c r="I225" s="118"/>
    </row>
    <row r="226" spans="1:9" s="95" customFormat="1" ht="14.4" hidden="1" outlineLevel="1" thickBot="1" x14ac:dyDescent="0.35">
      <c r="A226" s="125"/>
      <c r="B226" s="115"/>
      <c r="C226" s="126"/>
      <c r="D226" s="126"/>
      <c r="E226" s="126"/>
      <c r="F226" s="126"/>
      <c r="G226" s="159" t="s">
        <v>99</v>
      </c>
      <c r="H226" s="160">
        <f>SUM(F221:F225)</f>
        <v>820917.8</v>
      </c>
      <c r="I226" s="118"/>
    </row>
    <row r="227" spans="1:9" s="95" customFormat="1" ht="14.4" hidden="1" outlineLevel="1" thickBot="1" x14ac:dyDescent="0.35">
      <c r="A227" s="125"/>
      <c r="B227" s="115"/>
      <c r="C227" s="126"/>
      <c r="D227" s="126"/>
      <c r="E227" s="126"/>
      <c r="F227" s="126"/>
      <c r="G227" s="127"/>
      <c r="H227" s="117"/>
      <c r="I227" s="118"/>
    </row>
    <row r="228" spans="1:9" s="95" customFormat="1" ht="14.4" collapsed="1" thickBot="1" x14ac:dyDescent="0.35">
      <c r="A228" s="125"/>
      <c r="B228" s="115"/>
      <c r="C228" s="126"/>
      <c r="D228" s="126"/>
      <c r="E228" s="126"/>
      <c r="F228" s="126"/>
      <c r="G228" s="159" t="s">
        <v>100</v>
      </c>
      <c r="H228" s="175">
        <f>H226+H217</f>
        <v>3473317.8</v>
      </c>
      <c r="I228" s="118"/>
    </row>
    <row r="229" spans="1:9" s="95" customFormat="1" ht="14.4" thickBot="1" x14ac:dyDescent="0.35">
      <c r="A229" s="119"/>
      <c r="B229" s="176"/>
      <c r="C229" s="121"/>
      <c r="D229" s="121"/>
      <c r="E229" s="121"/>
      <c r="F229" s="121"/>
      <c r="G229" s="177"/>
      <c r="H229" s="123"/>
      <c r="I229" s="124"/>
    </row>
    <row r="230" spans="1:9" s="95" customFormat="1" x14ac:dyDescent="0.3">
      <c r="A230" s="107"/>
      <c r="B230" s="108"/>
      <c r="C230" s="109"/>
      <c r="D230" s="109"/>
      <c r="E230" s="109"/>
      <c r="F230" s="109"/>
      <c r="G230" s="110"/>
      <c r="H230" s="111"/>
      <c r="I230" s="112"/>
    </row>
    <row r="231" spans="1:9" s="95" customFormat="1" ht="90" customHeight="1" thickBot="1" x14ac:dyDescent="0.35">
      <c r="A231" s="113"/>
      <c r="B231" s="114" t="s">
        <v>135</v>
      </c>
      <c r="C231" s="334" t="s">
        <v>13</v>
      </c>
      <c r="D231" s="334"/>
      <c r="E231" s="334"/>
      <c r="F231" s="334"/>
      <c r="G231" s="116" t="s">
        <v>59</v>
      </c>
      <c r="H231" s="117" t="s">
        <v>60</v>
      </c>
      <c r="I231" s="118"/>
    </row>
    <row r="232" spans="1:9" s="95" customFormat="1" ht="14.4" hidden="1" outlineLevel="1" thickBot="1" x14ac:dyDescent="0.35">
      <c r="A232" s="119"/>
      <c r="B232" s="120"/>
      <c r="C232" s="121"/>
      <c r="D232" s="121"/>
      <c r="E232" s="121"/>
      <c r="F232" s="121"/>
      <c r="G232" s="122"/>
      <c r="H232" s="123"/>
      <c r="I232" s="124"/>
    </row>
    <row r="233" spans="1:9" s="95" customFormat="1" ht="14.4" hidden="1" outlineLevel="1" thickBot="1" x14ac:dyDescent="0.35">
      <c r="A233" s="125"/>
      <c r="B233" s="115"/>
      <c r="C233" s="126"/>
      <c r="D233" s="126"/>
      <c r="E233" s="126"/>
      <c r="F233" s="126"/>
      <c r="G233" s="127"/>
      <c r="H233" s="117"/>
      <c r="I233" s="118"/>
    </row>
    <row r="234" spans="1:9" s="95" customFormat="1" hidden="1" outlineLevel="1" x14ac:dyDescent="0.3">
      <c r="A234" s="125"/>
      <c r="B234" s="128" t="s">
        <v>61</v>
      </c>
      <c r="C234" s="129"/>
      <c r="D234" s="129"/>
      <c r="E234" s="129"/>
      <c r="F234" s="129"/>
      <c r="G234" s="130"/>
      <c r="H234" s="117"/>
      <c r="I234" s="118"/>
    </row>
    <row r="235" spans="1:9" s="95" customFormat="1" hidden="1" outlineLevel="1" x14ac:dyDescent="0.3">
      <c r="A235" s="125"/>
      <c r="B235" s="131" t="s">
        <v>62</v>
      </c>
      <c r="C235" s="132"/>
      <c r="D235" s="132" t="s">
        <v>3</v>
      </c>
      <c r="E235" s="132" t="s">
        <v>63</v>
      </c>
      <c r="F235" s="132" t="s">
        <v>64</v>
      </c>
      <c r="G235" s="133" t="s">
        <v>65</v>
      </c>
      <c r="H235" s="117"/>
      <c r="I235" s="118"/>
    </row>
    <row r="236" spans="1:9" s="95" customFormat="1" hidden="1" outlineLevel="1" x14ac:dyDescent="0.3">
      <c r="A236" s="125"/>
      <c r="B236" s="330" t="s">
        <v>136</v>
      </c>
      <c r="C236" s="331"/>
      <c r="D236" s="135" t="s">
        <v>106</v>
      </c>
      <c r="E236" s="135">
        <v>0.05</v>
      </c>
      <c r="F236" s="136">
        <v>354800</v>
      </c>
      <c r="G236" s="137">
        <f t="shared" ref="G236:G243" si="5">F236*E236</f>
        <v>17740</v>
      </c>
      <c r="H236" s="117"/>
      <c r="I236" s="118"/>
    </row>
    <row r="237" spans="1:9" s="95" customFormat="1" hidden="1" outlineLevel="1" x14ac:dyDescent="0.3">
      <c r="A237" s="125"/>
      <c r="B237" s="330" t="s">
        <v>137</v>
      </c>
      <c r="C237" s="331"/>
      <c r="D237" s="135" t="s">
        <v>3</v>
      </c>
      <c r="E237" s="135">
        <v>2</v>
      </c>
      <c r="F237" s="136">
        <v>5755</v>
      </c>
      <c r="G237" s="137">
        <f t="shared" si="5"/>
        <v>11510</v>
      </c>
      <c r="H237" s="117"/>
      <c r="I237" s="118"/>
    </row>
    <row r="238" spans="1:9" s="95" customFormat="1" hidden="1" outlineLevel="1" x14ac:dyDescent="0.3">
      <c r="A238" s="125"/>
      <c r="B238" s="330" t="s">
        <v>138</v>
      </c>
      <c r="C238" s="331"/>
      <c r="D238" s="135" t="s">
        <v>106</v>
      </c>
      <c r="E238" s="135">
        <v>0.1</v>
      </c>
      <c r="F238" s="136">
        <v>17265</v>
      </c>
      <c r="G238" s="137">
        <f t="shared" si="5"/>
        <v>1726.5</v>
      </c>
      <c r="H238" s="138"/>
      <c r="I238" s="139"/>
    </row>
    <row r="239" spans="1:9" s="95" customFormat="1" hidden="1" outlineLevel="1" x14ac:dyDescent="0.3">
      <c r="A239" s="125"/>
      <c r="B239" s="330" t="s">
        <v>139</v>
      </c>
      <c r="C239" s="331"/>
      <c r="D239" s="135" t="s">
        <v>3</v>
      </c>
      <c r="E239" s="135">
        <v>7.5</v>
      </c>
      <c r="F239" s="136">
        <v>3453</v>
      </c>
      <c r="G239" s="137">
        <f t="shared" si="5"/>
        <v>25897.5</v>
      </c>
      <c r="H239" s="117"/>
      <c r="I239" s="118"/>
    </row>
    <row r="240" spans="1:9" s="95" customFormat="1" hidden="1" outlineLevel="1" x14ac:dyDescent="0.3">
      <c r="A240" s="125"/>
      <c r="B240" s="330" t="s">
        <v>140</v>
      </c>
      <c r="C240" s="331"/>
      <c r="D240" s="135" t="s">
        <v>3</v>
      </c>
      <c r="E240" s="135">
        <v>1.3</v>
      </c>
      <c r="F240" s="136">
        <v>6906</v>
      </c>
      <c r="G240" s="137">
        <f t="shared" si="5"/>
        <v>8977.8000000000011</v>
      </c>
      <c r="H240" s="117"/>
      <c r="I240" s="118"/>
    </row>
    <row r="241" spans="1:9" s="95" customFormat="1" hidden="1" outlineLevel="1" x14ac:dyDescent="0.3">
      <c r="A241" s="125"/>
      <c r="B241" s="330" t="s">
        <v>141</v>
      </c>
      <c r="C241" s="331"/>
      <c r="D241" s="135" t="s">
        <v>3</v>
      </c>
      <c r="E241" s="135">
        <v>4</v>
      </c>
      <c r="F241" s="136">
        <v>4604</v>
      </c>
      <c r="G241" s="137">
        <f t="shared" si="5"/>
        <v>18416</v>
      </c>
      <c r="H241" s="117"/>
      <c r="I241" s="118"/>
    </row>
    <row r="242" spans="1:9" s="95" customFormat="1" hidden="1" outlineLevel="1" x14ac:dyDescent="0.3">
      <c r="A242" s="125"/>
      <c r="B242" s="330" t="s">
        <v>103</v>
      </c>
      <c r="C242" s="331"/>
      <c r="D242" s="135" t="s">
        <v>104</v>
      </c>
      <c r="E242" s="135">
        <v>0.3</v>
      </c>
      <c r="F242" s="136">
        <v>13000</v>
      </c>
      <c r="G242" s="137">
        <f t="shared" si="5"/>
        <v>3900</v>
      </c>
      <c r="H242" s="117"/>
      <c r="I242" s="118"/>
    </row>
    <row r="243" spans="1:9" s="95" customFormat="1" ht="14.4" hidden="1" outlineLevel="1" thickBot="1" x14ac:dyDescent="0.35">
      <c r="A243" s="125"/>
      <c r="B243" s="332" t="s">
        <v>142</v>
      </c>
      <c r="C243" s="333"/>
      <c r="D243" s="141" t="s">
        <v>143</v>
      </c>
      <c r="E243" s="141">
        <v>0.5</v>
      </c>
      <c r="F243" s="142">
        <v>6850</v>
      </c>
      <c r="G243" s="143">
        <f t="shared" si="5"/>
        <v>3425</v>
      </c>
      <c r="H243" s="117"/>
      <c r="I243" s="118"/>
    </row>
    <row r="244" spans="1:9" s="95" customFormat="1" hidden="1" outlineLevel="1" x14ac:dyDescent="0.3">
      <c r="A244" s="125"/>
      <c r="B244" s="115"/>
      <c r="C244" s="126"/>
      <c r="D244" s="126"/>
      <c r="E244" s="126"/>
      <c r="F244" s="126"/>
      <c r="G244" s="144" t="s">
        <v>70</v>
      </c>
      <c r="H244" s="117">
        <f>SUM(G236:G243)</f>
        <v>91592.8</v>
      </c>
      <c r="I244" s="118"/>
    </row>
    <row r="245" spans="1:9" s="95" customFormat="1" ht="14.4" hidden="1" outlineLevel="1" thickBot="1" x14ac:dyDescent="0.35">
      <c r="A245" s="125"/>
      <c r="B245" s="115"/>
      <c r="C245" s="126"/>
      <c r="D245" s="126"/>
      <c r="E245" s="126"/>
      <c r="F245" s="126"/>
      <c r="G245" s="127"/>
      <c r="H245" s="117"/>
      <c r="I245" s="118"/>
    </row>
    <row r="246" spans="1:9" s="95" customFormat="1" hidden="1" outlineLevel="1" x14ac:dyDescent="0.3">
      <c r="A246" s="125"/>
      <c r="B246" s="128" t="s">
        <v>71</v>
      </c>
      <c r="C246" s="129"/>
      <c r="D246" s="129"/>
      <c r="E246" s="129"/>
      <c r="F246" s="129"/>
      <c r="G246" s="130"/>
      <c r="H246" s="117"/>
      <c r="I246" s="118"/>
    </row>
    <row r="247" spans="1:9" s="95" customFormat="1" hidden="1" outlineLevel="1" x14ac:dyDescent="0.3">
      <c r="A247" s="125"/>
      <c r="B247" s="131" t="s">
        <v>62</v>
      </c>
      <c r="C247" s="132" t="s">
        <v>72</v>
      </c>
      <c r="D247" s="132" t="s">
        <v>73</v>
      </c>
      <c r="E247" s="132" t="s">
        <v>63</v>
      </c>
      <c r="F247" s="132" t="s">
        <v>74</v>
      </c>
      <c r="G247" s="133" t="s">
        <v>65</v>
      </c>
      <c r="H247" s="117"/>
      <c r="I247" s="118"/>
    </row>
    <row r="248" spans="1:9" s="95" customFormat="1" hidden="1" outlineLevel="1" x14ac:dyDescent="0.3">
      <c r="A248" s="125"/>
      <c r="B248" s="145" t="s">
        <v>75</v>
      </c>
      <c r="C248" s="136">
        <v>6250</v>
      </c>
      <c r="D248" s="146">
        <v>1.8</v>
      </c>
      <c r="E248" s="135">
        <v>4</v>
      </c>
      <c r="F248" s="147">
        <v>0.8</v>
      </c>
      <c r="G248" s="148">
        <f>F248*E248*D248*C248</f>
        <v>36000.000000000007</v>
      </c>
      <c r="H248" s="117"/>
      <c r="I248" s="118"/>
    </row>
    <row r="249" spans="1:9" s="95" customFormat="1" hidden="1" outlineLevel="1" x14ac:dyDescent="0.3">
      <c r="A249" s="125"/>
      <c r="B249" s="145" t="s">
        <v>108</v>
      </c>
      <c r="C249" s="136">
        <v>12500</v>
      </c>
      <c r="D249" s="146">
        <v>1.8</v>
      </c>
      <c r="E249" s="135">
        <v>2</v>
      </c>
      <c r="F249" s="147">
        <f>F248</f>
        <v>0.8</v>
      </c>
      <c r="G249" s="148">
        <f>F249*E249*D249*C249</f>
        <v>36000.000000000007</v>
      </c>
      <c r="H249" s="117"/>
      <c r="I249" s="118"/>
    </row>
    <row r="250" spans="1:9" s="95" customFormat="1" hidden="1" outlineLevel="1" x14ac:dyDescent="0.3">
      <c r="A250" s="125"/>
      <c r="B250" s="145"/>
      <c r="C250" s="136"/>
      <c r="D250" s="146"/>
      <c r="E250" s="135"/>
      <c r="F250" s="147"/>
      <c r="G250" s="148">
        <f>F250*E250*D250*C250</f>
        <v>0</v>
      </c>
      <c r="H250" s="117"/>
      <c r="I250" s="118"/>
    </row>
    <row r="251" spans="1:9" s="95" customFormat="1" hidden="1" outlineLevel="1" x14ac:dyDescent="0.3">
      <c r="A251" s="125"/>
      <c r="B251" s="145"/>
      <c r="C251" s="136"/>
      <c r="D251" s="146"/>
      <c r="E251" s="135"/>
      <c r="F251" s="147"/>
      <c r="G251" s="148">
        <f>F251*E251*D251*C251</f>
        <v>0</v>
      </c>
      <c r="H251" s="117"/>
      <c r="I251" s="118"/>
    </row>
    <row r="252" spans="1:9" s="95" customFormat="1" ht="14.4" hidden="1" outlineLevel="1" thickBot="1" x14ac:dyDescent="0.35">
      <c r="A252" s="125"/>
      <c r="B252" s="149"/>
      <c r="C252" s="142"/>
      <c r="D252" s="150"/>
      <c r="E252" s="141"/>
      <c r="F252" s="151"/>
      <c r="G252" s="152">
        <f>F252*E252*D252*C252</f>
        <v>0</v>
      </c>
      <c r="H252" s="117"/>
      <c r="I252" s="118"/>
    </row>
    <row r="253" spans="1:9" s="95" customFormat="1" hidden="1" outlineLevel="1" x14ac:dyDescent="0.3">
      <c r="A253" s="125"/>
      <c r="B253" s="115"/>
      <c r="C253" s="126"/>
      <c r="D253" s="126"/>
      <c r="E253" s="126"/>
      <c r="F253" s="126"/>
      <c r="G253" s="144" t="s">
        <v>78</v>
      </c>
      <c r="H253" s="117">
        <f>SUM(G248:G252)</f>
        <v>72000.000000000015</v>
      </c>
      <c r="I253" s="118"/>
    </row>
    <row r="254" spans="1:9" s="95" customFormat="1" ht="14.4" hidden="1" outlineLevel="1" thickBot="1" x14ac:dyDescent="0.35">
      <c r="A254" s="125"/>
      <c r="B254" s="115"/>
      <c r="C254" s="126"/>
      <c r="D254" s="126"/>
      <c r="E254" s="126"/>
      <c r="F254" s="126"/>
      <c r="G254" s="127"/>
      <c r="H254" s="117"/>
      <c r="I254" s="118"/>
    </row>
    <row r="255" spans="1:9" s="95" customFormat="1" hidden="1" outlineLevel="1" x14ac:dyDescent="0.3">
      <c r="A255" s="125"/>
      <c r="B255" s="128" t="s">
        <v>79</v>
      </c>
      <c r="C255" s="129"/>
      <c r="D255" s="129"/>
      <c r="E255" s="129"/>
      <c r="F255" s="129"/>
      <c r="G255" s="130"/>
      <c r="H255" s="117"/>
      <c r="I255" s="118"/>
    </row>
    <row r="256" spans="1:9" s="95" customFormat="1" hidden="1" outlineLevel="1" x14ac:dyDescent="0.3">
      <c r="A256" s="125"/>
      <c r="B256" s="131" t="s">
        <v>62</v>
      </c>
      <c r="C256" s="132"/>
      <c r="D256" s="132" t="s">
        <v>80</v>
      </c>
      <c r="E256" s="132" t="s">
        <v>81</v>
      </c>
      <c r="F256" s="132" t="s">
        <v>74</v>
      </c>
      <c r="G256" s="133" t="s">
        <v>65</v>
      </c>
      <c r="H256" s="117"/>
      <c r="I256" s="118"/>
    </row>
    <row r="257" spans="1:9" s="95" customFormat="1" hidden="1" outlineLevel="1" x14ac:dyDescent="0.3">
      <c r="A257" s="125"/>
      <c r="B257" s="134" t="s">
        <v>82</v>
      </c>
      <c r="C257" s="153"/>
      <c r="D257" s="135"/>
      <c r="E257" s="154"/>
      <c r="F257" s="147"/>
      <c r="G257" s="148">
        <v>7200.0000000000018</v>
      </c>
      <c r="H257" s="117"/>
      <c r="I257" s="118"/>
    </row>
    <row r="258" spans="1:9" s="95" customFormat="1" hidden="1" outlineLevel="1" x14ac:dyDescent="0.3">
      <c r="A258" s="125"/>
      <c r="B258" s="330"/>
      <c r="C258" s="331"/>
      <c r="D258" s="135"/>
      <c r="E258" s="154"/>
      <c r="F258" s="147"/>
      <c r="G258" s="148">
        <f>F258*E258</f>
        <v>0</v>
      </c>
      <c r="H258" s="117"/>
      <c r="I258" s="118"/>
    </row>
    <row r="259" spans="1:9" s="95" customFormat="1" hidden="1" outlineLevel="1" x14ac:dyDescent="0.3">
      <c r="A259" s="125"/>
      <c r="B259" s="330"/>
      <c r="C259" s="331"/>
      <c r="D259" s="135"/>
      <c r="E259" s="154"/>
      <c r="F259" s="147"/>
      <c r="G259" s="148">
        <f>F259*E259</f>
        <v>0</v>
      </c>
      <c r="H259" s="117"/>
      <c r="I259" s="118"/>
    </row>
    <row r="260" spans="1:9" s="95" customFormat="1" hidden="1" outlineLevel="1" x14ac:dyDescent="0.3">
      <c r="A260" s="125"/>
      <c r="B260" s="330"/>
      <c r="C260" s="331"/>
      <c r="D260" s="135"/>
      <c r="E260" s="154"/>
      <c r="F260" s="147"/>
      <c r="G260" s="148">
        <f>F260*E260</f>
        <v>0</v>
      </c>
      <c r="H260" s="117"/>
      <c r="I260" s="118"/>
    </row>
    <row r="261" spans="1:9" s="95" customFormat="1" hidden="1" outlineLevel="1" x14ac:dyDescent="0.3">
      <c r="A261" s="125"/>
      <c r="B261" s="330"/>
      <c r="C261" s="331"/>
      <c r="D261" s="135"/>
      <c r="E261" s="154"/>
      <c r="F261" s="147"/>
      <c r="G261" s="148">
        <f>F261*E261</f>
        <v>0</v>
      </c>
      <c r="H261" s="117"/>
      <c r="I261" s="118"/>
    </row>
    <row r="262" spans="1:9" s="95" customFormat="1" ht="14.4" hidden="1" outlineLevel="1" thickBot="1" x14ac:dyDescent="0.35">
      <c r="A262" s="125"/>
      <c r="B262" s="332"/>
      <c r="C262" s="333"/>
      <c r="D262" s="141"/>
      <c r="E262" s="155"/>
      <c r="F262" s="151"/>
      <c r="G262" s="152">
        <f>F262*E262</f>
        <v>0</v>
      </c>
      <c r="H262" s="117"/>
      <c r="I262" s="118"/>
    </row>
    <row r="263" spans="1:9" s="95" customFormat="1" hidden="1" outlineLevel="1" x14ac:dyDescent="0.3">
      <c r="A263" s="125"/>
      <c r="B263" s="115"/>
      <c r="C263" s="126"/>
      <c r="D263" s="126"/>
      <c r="E263" s="126"/>
      <c r="F263" s="126"/>
      <c r="G263" s="144" t="s">
        <v>85</v>
      </c>
      <c r="H263" s="117">
        <f>SUM(G257:G262)</f>
        <v>7200.0000000000018</v>
      </c>
      <c r="I263" s="118"/>
    </row>
    <row r="264" spans="1:9" s="95" customFormat="1" ht="14.4" hidden="1" outlineLevel="1" thickBot="1" x14ac:dyDescent="0.35">
      <c r="A264" s="125"/>
      <c r="B264" s="115"/>
      <c r="C264" s="126"/>
      <c r="D264" s="126"/>
      <c r="E264" s="126"/>
      <c r="F264" s="126"/>
      <c r="G264" s="127"/>
      <c r="H264" s="117"/>
      <c r="I264" s="118"/>
    </row>
    <row r="265" spans="1:9" s="95" customFormat="1" hidden="1" outlineLevel="1" x14ac:dyDescent="0.3">
      <c r="A265" s="125"/>
      <c r="B265" s="128" t="s">
        <v>86</v>
      </c>
      <c r="C265" s="129"/>
      <c r="D265" s="129"/>
      <c r="E265" s="129"/>
      <c r="F265" s="129"/>
      <c r="G265" s="130"/>
      <c r="H265" s="117"/>
      <c r="I265" s="118"/>
    </row>
    <row r="266" spans="1:9" s="95" customFormat="1" hidden="1" outlineLevel="1" x14ac:dyDescent="0.3">
      <c r="A266" s="125"/>
      <c r="B266" s="131" t="s">
        <v>87</v>
      </c>
      <c r="C266" s="132"/>
      <c r="D266" s="132" t="s">
        <v>88</v>
      </c>
      <c r="E266" s="132" t="s">
        <v>89</v>
      </c>
      <c r="F266" s="132" t="s">
        <v>90</v>
      </c>
      <c r="G266" s="133" t="s">
        <v>64</v>
      </c>
      <c r="H266" s="117"/>
      <c r="I266" s="118"/>
    </row>
    <row r="267" spans="1:9" s="95" customFormat="1" hidden="1" outlineLevel="1" x14ac:dyDescent="0.3">
      <c r="A267" s="125"/>
      <c r="B267" s="156"/>
      <c r="C267" s="153"/>
      <c r="D267" s="135"/>
      <c r="E267" s="135"/>
      <c r="F267" s="137"/>
      <c r="G267" s="137">
        <f>F267*E267*D267</f>
        <v>0</v>
      </c>
      <c r="H267" s="117"/>
      <c r="I267" s="118"/>
    </row>
    <row r="268" spans="1:9" s="95" customFormat="1" ht="14.4" hidden="1" outlineLevel="1" thickBot="1" x14ac:dyDescent="0.35">
      <c r="A268" s="125"/>
      <c r="B268" s="157"/>
      <c r="C268" s="158"/>
      <c r="D268" s="141"/>
      <c r="E268" s="141"/>
      <c r="F268" s="143"/>
      <c r="G268" s="143">
        <f>F268*E268*D268</f>
        <v>0</v>
      </c>
      <c r="H268" s="117"/>
      <c r="I268" s="118"/>
    </row>
    <row r="269" spans="1:9" s="95" customFormat="1" hidden="1" outlineLevel="1" x14ac:dyDescent="0.3">
      <c r="A269" s="125"/>
      <c r="B269" s="115"/>
      <c r="C269" s="126"/>
      <c r="D269" s="126"/>
      <c r="E269" s="126"/>
      <c r="F269" s="126"/>
      <c r="G269" s="144" t="s">
        <v>91</v>
      </c>
      <c r="H269" s="117">
        <f>SUM(G267:G268)</f>
        <v>0</v>
      </c>
      <c r="I269" s="118"/>
    </row>
    <row r="270" spans="1:9" s="95" customFormat="1" ht="14.4" hidden="1" outlineLevel="1" thickBot="1" x14ac:dyDescent="0.35">
      <c r="A270" s="125"/>
      <c r="B270" s="115"/>
      <c r="C270" s="126"/>
      <c r="D270" s="126"/>
      <c r="E270" s="126"/>
      <c r="F270" s="126"/>
      <c r="G270" s="127"/>
      <c r="H270" s="117"/>
      <c r="I270" s="118"/>
    </row>
    <row r="271" spans="1:9" s="95" customFormat="1" ht="14.4" hidden="1" outlineLevel="1" thickBot="1" x14ac:dyDescent="0.35">
      <c r="A271" s="125"/>
      <c r="B271" s="115"/>
      <c r="C271" s="126"/>
      <c r="D271" s="126"/>
      <c r="E271" s="126"/>
      <c r="F271" s="126"/>
      <c r="G271" s="159" t="s">
        <v>92</v>
      </c>
      <c r="H271" s="160">
        <f>SUM(H244:H269)</f>
        <v>170792.80000000002</v>
      </c>
      <c r="I271" s="118"/>
    </row>
    <row r="272" spans="1:9" s="95" customFormat="1" ht="14.4" hidden="1" outlineLevel="1" thickBot="1" x14ac:dyDescent="0.35">
      <c r="A272" s="125"/>
      <c r="B272" s="115"/>
      <c r="C272" s="126"/>
      <c r="D272" s="126"/>
      <c r="E272" s="126"/>
      <c r="F272" s="126"/>
      <c r="G272" s="127"/>
      <c r="H272" s="117"/>
      <c r="I272" s="118"/>
    </row>
    <row r="273" spans="1:9" s="95" customFormat="1" hidden="1" outlineLevel="1" x14ac:dyDescent="0.3">
      <c r="A273" s="125"/>
      <c r="B273" s="161" t="s">
        <v>93</v>
      </c>
      <c r="C273" s="109"/>
      <c r="D273" s="109"/>
      <c r="E273" s="109"/>
      <c r="F273" s="109"/>
      <c r="G273" s="162"/>
      <c r="H273" s="117"/>
      <c r="I273" s="118"/>
    </row>
    <row r="274" spans="1:9" s="95" customFormat="1" hidden="1" outlineLevel="1" x14ac:dyDescent="0.3">
      <c r="A274" s="125"/>
      <c r="B274" s="163" t="s">
        <v>62</v>
      </c>
      <c r="C274" s="126"/>
      <c r="D274" s="126" t="s">
        <v>94</v>
      </c>
      <c r="E274" s="126"/>
      <c r="F274" s="126" t="s">
        <v>95</v>
      </c>
      <c r="G274" s="164"/>
      <c r="H274" s="117"/>
      <c r="I274" s="118"/>
    </row>
    <row r="275" spans="1:9" s="95" customFormat="1" hidden="1" outlineLevel="1" x14ac:dyDescent="0.3">
      <c r="A275" s="125"/>
      <c r="B275" s="131" t="s">
        <v>96</v>
      </c>
      <c r="C275" s="165"/>
      <c r="D275" s="166">
        <v>0.24</v>
      </c>
      <c r="E275" s="165"/>
      <c r="F275" s="167">
        <f>D275*H271</f>
        <v>40990.272000000004</v>
      </c>
      <c r="G275" s="133"/>
      <c r="H275" s="117"/>
      <c r="I275" s="118"/>
    </row>
    <row r="276" spans="1:9" s="95" customFormat="1" hidden="1" outlineLevel="1" x14ac:dyDescent="0.3">
      <c r="A276" s="125"/>
      <c r="B276" s="134" t="s">
        <v>97</v>
      </c>
      <c r="C276" s="153"/>
      <c r="D276" s="168">
        <v>0.01</v>
      </c>
      <c r="E276" s="153"/>
      <c r="F276" s="167">
        <f>D276*H271</f>
        <v>1707.9280000000001</v>
      </c>
      <c r="G276" s="148"/>
      <c r="H276" s="117"/>
      <c r="I276" s="118"/>
    </row>
    <row r="277" spans="1:9" s="95" customFormat="1" hidden="1" outlineLevel="1" x14ac:dyDescent="0.3">
      <c r="A277" s="125"/>
      <c r="B277" s="134" t="s">
        <v>50</v>
      </c>
      <c r="C277" s="153"/>
      <c r="D277" s="168">
        <v>0.05</v>
      </c>
      <c r="E277" s="153"/>
      <c r="F277" s="167">
        <f>D277*H271</f>
        <v>8539.6400000000012</v>
      </c>
      <c r="G277" s="148"/>
      <c r="H277" s="117"/>
      <c r="I277" s="118"/>
    </row>
    <row r="278" spans="1:9" s="95" customFormat="1" hidden="1" outlineLevel="1" x14ac:dyDescent="0.3">
      <c r="A278" s="125"/>
      <c r="B278" s="169" t="s">
        <v>98</v>
      </c>
      <c r="C278" s="170"/>
      <c r="D278" s="171">
        <v>0.19</v>
      </c>
      <c r="E278" s="170"/>
      <c r="F278" s="167">
        <f>D278*F277</f>
        <v>1622.5316000000003</v>
      </c>
      <c r="G278" s="172"/>
      <c r="H278" s="117"/>
      <c r="I278" s="118"/>
    </row>
    <row r="279" spans="1:9" s="95" customFormat="1" ht="14.4" hidden="1" outlineLevel="1" thickBot="1" x14ac:dyDescent="0.35">
      <c r="A279" s="125"/>
      <c r="B279" s="140"/>
      <c r="C279" s="158"/>
      <c r="D279" s="173"/>
      <c r="E279" s="158"/>
      <c r="F279" s="174"/>
      <c r="G279" s="152"/>
      <c r="H279" s="117"/>
      <c r="I279" s="118"/>
    </row>
    <row r="280" spans="1:9" s="95" customFormat="1" ht="14.4" hidden="1" outlineLevel="1" thickBot="1" x14ac:dyDescent="0.35">
      <c r="A280" s="125"/>
      <c r="B280" s="115"/>
      <c r="C280" s="126"/>
      <c r="D280" s="126"/>
      <c r="E280" s="126"/>
      <c r="F280" s="126"/>
      <c r="G280" s="159" t="s">
        <v>99</v>
      </c>
      <c r="H280" s="160">
        <f>SUM(F275:F279)</f>
        <v>52860.371600000006</v>
      </c>
      <c r="I280" s="118"/>
    </row>
    <row r="281" spans="1:9" s="95" customFormat="1" ht="14.4" hidden="1" outlineLevel="1" thickBot="1" x14ac:dyDescent="0.35">
      <c r="A281" s="125"/>
      <c r="B281" s="115"/>
      <c r="C281" s="126"/>
      <c r="D281" s="126"/>
      <c r="E281" s="126"/>
      <c r="F281" s="126"/>
      <c r="G281" s="127"/>
      <c r="H281" s="117"/>
      <c r="I281" s="118"/>
    </row>
    <row r="282" spans="1:9" s="95" customFormat="1" ht="14.4" collapsed="1" thickBot="1" x14ac:dyDescent="0.35">
      <c r="A282" s="125"/>
      <c r="B282" s="115"/>
      <c r="C282" s="126"/>
      <c r="D282" s="126"/>
      <c r="E282" s="126"/>
      <c r="F282" s="126"/>
      <c r="G282" s="159" t="s">
        <v>100</v>
      </c>
      <c r="H282" s="175">
        <f>H280+H271</f>
        <v>223653.17160000003</v>
      </c>
      <c r="I282" s="118"/>
    </row>
    <row r="283" spans="1:9" s="95" customFormat="1" ht="14.4" thickBot="1" x14ac:dyDescent="0.35">
      <c r="A283" s="119"/>
      <c r="B283" s="176"/>
      <c r="C283" s="121"/>
      <c r="D283" s="121"/>
      <c r="E283" s="121"/>
      <c r="F283" s="121"/>
      <c r="G283" s="177"/>
      <c r="H283" s="123"/>
      <c r="I283" s="124"/>
    </row>
    <row r="284" spans="1:9" s="95" customFormat="1" x14ac:dyDescent="0.3">
      <c r="A284" s="107"/>
      <c r="B284" s="108"/>
      <c r="C284" s="109"/>
      <c r="D284" s="109"/>
      <c r="E284" s="109"/>
      <c r="F284" s="109"/>
      <c r="G284" s="110"/>
      <c r="H284" s="111"/>
      <c r="I284" s="112"/>
    </row>
    <row r="285" spans="1:9" s="95" customFormat="1" ht="105.75" customHeight="1" thickBot="1" x14ac:dyDescent="0.35">
      <c r="A285" s="113"/>
      <c r="B285" s="114" t="s">
        <v>144</v>
      </c>
      <c r="C285" s="334" t="s">
        <v>14</v>
      </c>
      <c r="D285" s="334"/>
      <c r="E285" s="334"/>
      <c r="F285" s="334"/>
      <c r="G285" s="116" t="s">
        <v>59</v>
      </c>
      <c r="H285" s="117" t="s">
        <v>110</v>
      </c>
      <c r="I285" s="118"/>
    </row>
    <row r="286" spans="1:9" s="95" customFormat="1" ht="14.4" hidden="1" outlineLevel="1" thickBot="1" x14ac:dyDescent="0.35">
      <c r="A286" s="119"/>
      <c r="B286" s="120"/>
      <c r="C286" s="121"/>
      <c r="D286" s="121"/>
      <c r="E286" s="121"/>
      <c r="F286" s="121"/>
      <c r="G286" s="122"/>
      <c r="H286" s="123"/>
      <c r="I286" s="124"/>
    </row>
    <row r="287" spans="1:9" s="95" customFormat="1" ht="14.4" hidden="1" outlineLevel="1" thickBot="1" x14ac:dyDescent="0.35">
      <c r="A287" s="125"/>
      <c r="B287" s="115"/>
      <c r="C287" s="126"/>
      <c r="D287" s="126"/>
      <c r="E287" s="126"/>
      <c r="F287" s="126"/>
      <c r="G287" s="127"/>
      <c r="H287" s="117"/>
      <c r="I287" s="118"/>
    </row>
    <row r="288" spans="1:9" s="95" customFormat="1" hidden="1" outlineLevel="1" x14ac:dyDescent="0.3">
      <c r="A288" s="125"/>
      <c r="B288" s="128" t="s">
        <v>61</v>
      </c>
      <c r="C288" s="129"/>
      <c r="D288" s="129"/>
      <c r="E288" s="129"/>
      <c r="F288" s="129"/>
      <c r="G288" s="130"/>
      <c r="H288" s="117"/>
      <c r="I288" s="118"/>
    </row>
    <row r="289" spans="1:9" s="95" customFormat="1" hidden="1" outlineLevel="1" x14ac:dyDescent="0.3">
      <c r="A289" s="125"/>
      <c r="B289" s="131" t="s">
        <v>62</v>
      </c>
      <c r="C289" s="132" t="s">
        <v>123</v>
      </c>
      <c r="D289" s="132" t="s">
        <v>63</v>
      </c>
      <c r="E289" s="132" t="s">
        <v>124</v>
      </c>
      <c r="F289" s="132" t="s">
        <v>125</v>
      </c>
      <c r="G289" s="133" t="s">
        <v>65</v>
      </c>
      <c r="H289" s="117"/>
      <c r="I289" s="118"/>
    </row>
    <row r="290" spans="1:9" s="95" customFormat="1" ht="30" hidden="1" customHeight="1" outlineLevel="1" x14ac:dyDescent="0.3">
      <c r="A290" s="125"/>
      <c r="B290" s="178" t="s">
        <v>145</v>
      </c>
      <c r="C290" s="179" t="s">
        <v>129</v>
      </c>
      <c r="D290" s="180">
        <v>1</v>
      </c>
      <c r="E290" s="180" t="s">
        <v>146</v>
      </c>
      <c r="F290" s="181">
        <v>1500000</v>
      </c>
      <c r="G290" s="182">
        <v>1500000</v>
      </c>
      <c r="H290" s="117"/>
      <c r="I290" s="118"/>
    </row>
    <row r="291" spans="1:9" s="95" customFormat="1" ht="14.4" hidden="1" outlineLevel="1" x14ac:dyDescent="0.3">
      <c r="A291" s="125"/>
      <c r="B291" s="183" t="s">
        <v>147</v>
      </c>
      <c r="C291" s="184" t="s">
        <v>129</v>
      </c>
      <c r="D291" s="135">
        <v>1</v>
      </c>
      <c r="E291" s="135" t="s">
        <v>146</v>
      </c>
      <c r="F291" s="136">
        <v>800000</v>
      </c>
      <c r="G291" s="182">
        <v>800000</v>
      </c>
      <c r="H291" s="117"/>
      <c r="I291" s="118"/>
    </row>
    <row r="292" spans="1:9" s="95" customFormat="1" ht="15" hidden="1" customHeight="1" outlineLevel="1" x14ac:dyDescent="0.3">
      <c r="A292" s="125"/>
      <c r="B292" s="183" t="s">
        <v>148</v>
      </c>
      <c r="C292" s="184" t="s">
        <v>129</v>
      </c>
      <c r="D292" s="135">
        <v>1</v>
      </c>
      <c r="E292" s="135" t="s">
        <v>146</v>
      </c>
      <c r="F292" s="136">
        <v>600000</v>
      </c>
      <c r="G292" s="182">
        <v>600000</v>
      </c>
      <c r="H292" s="138"/>
      <c r="I292" s="139"/>
    </row>
    <row r="293" spans="1:9" s="95" customFormat="1" ht="28.8" hidden="1" outlineLevel="1" x14ac:dyDescent="0.3">
      <c r="A293" s="125"/>
      <c r="B293" s="183" t="s">
        <v>149</v>
      </c>
      <c r="C293" s="184" t="s">
        <v>129</v>
      </c>
      <c r="D293" s="135">
        <v>1</v>
      </c>
      <c r="E293" s="135" t="s">
        <v>146</v>
      </c>
      <c r="F293" s="136">
        <v>400000</v>
      </c>
      <c r="G293" s="182">
        <v>400000</v>
      </c>
      <c r="H293" s="117"/>
      <c r="I293" s="118"/>
    </row>
    <row r="294" spans="1:9" s="95" customFormat="1" ht="15" hidden="1" customHeight="1" outlineLevel="1" x14ac:dyDescent="0.3">
      <c r="A294" s="125"/>
      <c r="B294" s="183" t="s">
        <v>150</v>
      </c>
      <c r="C294" s="184" t="s">
        <v>129</v>
      </c>
      <c r="D294" s="135">
        <v>1</v>
      </c>
      <c r="E294" s="135" t="s">
        <v>146</v>
      </c>
      <c r="F294" s="136">
        <v>300000</v>
      </c>
      <c r="G294" s="182">
        <v>300000</v>
      </c>
      <c r="H294" s="117"/>
      <c r="I294" s="118"/>
    </row>
    <row r="295" spans="1:9" s="95" customFormat="1" ht="28.8" hidden="1" outlineLevel="1" x14ac:dyDescent="0.3">
      <c r="A295" s="125"/>
      <c r="B295" s="183" t="s">
        <v>151</v>
      </c>
      <c r="C295" s="184" t="s">
        <v>129</v>
      </c>
      <c r="D295" s="135">
        <v>1</v>
      </c>
      <c r="E295" s="135" t="s">
        <v>146</v>
      </c>
      <c r="F295" s="136">
        <v>200000</v>
      </c>
      <c r="G295" s="182">
        <v>200</v>
      </c>
      <c r="H295" s="117"/>
      <c r="I295" s="118"/>
    </row>
    <row r="296" spans="1:9" s="95" customFormat="1" ht="15" hidden="1" customHeight="1" outlineLevel="1" x14ac:dyDescent="0.3">
      <c r="A296" s="125"/>
      <c r="B296" s="183"/>
      <c r="C296" s="184"/>
      <c r="D296" s="135"/>
      <c r="E296" s="135"/>
      <c r="F296" s="136"/>
      <c r="G296" s="182"/>
      <c r="H296" s="117"/>
      <c r="I296" s="118"/>
    </row>
    <row r="297" spans="1:9" s="95" customFormat="1" hidden="1" outlineLevel="1" x14ac:dyDescent="0.3">
      <c r="A297" s="125"/>
      <c r="B297" s="330"/>
      <c r="C297" s="331"/>
      <c r="D297" s="135"/>
      <c r="E297" s="135"/>
      <c r="F297" s="136"/>
      <c r="G297" s="137">
        <f t="shared" ref="G297:G301" si="6">F297*E297</f>
        <v>0</v>
      </c>
      <c r="H297" s="117"/>
      <c r="I297" s="118"/>
    </row>
    <row r="298" spans="1:9" s="95" customFormat="1" hidden="1" outlineLevel="1" x14ac:dyDescent="0.3">
      <c r="A298" s="125"/>
      <c r="B298" s="330"/>
      <c r="C298" s="331"/>
      <c r="D298" s="135"/>
      <c r="E298" s="135"/>
      <c r="F298" s="136"/>
      <c r="G298" s="137">
        <f t="shared" si="6"/>
        <v>0</v>
      </c>
      <c r="H298" s="117"/>
      <c r="I298" s="118"/>
    </row>
    <row r="299" spans="1:9" s="95" customFormat="1" hidden="1" outlineLevel="1" x14ac:dyDescent="0.3">
      <c r="A299" s="125"/>
      <c r="B299" s="330"/>
      <c r="C299" s="331"/>
      <c r="D299" s="135"/>
      <c r="E299" s="135"/>
      <c r="F299" s="136"/>
      <c r="G299" s="137">
        <f t="shared" si="6"/>
        <v>0</v>
      </c>
      <c r="H299" s="117"/>
      <c r="I299" s="118"/>
    </row>
    <row r="300" spans="1:9" s="95" customFormat="1" hidden="1" outlineLevel="1" x14ac:dyDescent="0.3">
      <c r="A300" s="125"/>
      <c r="B300" s="330"/>
      <c r="C300" s="331"/>
      <c r="D300" s="135"/>
      <c r="E300" s="135"/>
      <c r="F300" s="136"/>
      <c r="G300" s="137">
        <f t="shared" si="6"/>
        <v>0</v>
      </c>
      <c r="H300" s="117"/>
      <c r="I300" s="118"/>
    </row>
    <row r="301" spans="1:9" s="95" customFormat="1" ht="14.4" hidden="1" outlineLevel="1" thickBot="1" x14ac:dyDescent="0.35">
      <c r="A301" s="125"/>
      <c r="B301" s="332"/>
      <c r="C301" s="333"/>
      <c r="D301" s="141"/>
      <c r="E301" s="141"/>
      <c r="F301" s="142"/>
      <c r="G301" s="143">
        <f t="shared" si="6"/>
        <v>0</v>
      </c>
      <c r="H301" s="117"/>
      <c r="I301" s="118"/>
    </row>
    <row r="302" spans="1:9" s="95" customFormat="1" hidden="1" outlineLevel="1" x14ac:dyDescent="0.3">
      <c r="A302" s="125"/>
      <c r="B302" s="115"/>
      <c r="C302" s="126"/>
      <c r="D302" s="126"/>
      <c r="E302" s="126"/>
      <c r="F302" s="126"/>
      <c r="G302" s="144" t="s">
        <v>70</v>
      </c>
      <c r="H302" s="117">
        <f>SUM(G290:G301)</f>
        <v>3600200</v>
      </c>
      <c r="I302" s="118"/>
    </row>
    <row r="303" spans="1:9" s="95" customFormat="1" ht="14.4" hidden="1" outlineLevel="1" thickBot="1" x14ac:dyDescent="0.35">
      <c r="A303" s="125"/>
      <c r="B303" s="115"/>
      <c r="C303" s="126"/>
      <c r="D303" s="126"/>
      <c r="E303" s="126"/>
      <c r="F303" s="126"/>
      <c r="G303" s="127"/>
      <c r="H303" s="117"/>
      <c r="I303" s="118"/>
    </row>
    <row r="304" spans="1:9" s="95" customFormat="1" hidden="1" outlineLevel="1" x14ac:dyDescent="0.3">
      <c r="A304" s="125"/>
      <c r="B304" s="128" t="s">
        <v>71</v>
      </c>
      <c r="C304" s="129"/>
      <c r="D304" s="129"/>
      <c r="E304" s="129"/>
      <c r="F304" s="129"/>
      <c r="G304" s="130"/>
      <c r="H304" s="117"/>
      <c r="I304" s="118"/>
    </row>
    <row r="305" spans="1:9" s="95" customFormat="1" ht="27.6" hidden="1" outlineLevel="1" x14ac:dyDescent="0.3">
      <c r="A305" s="125"/>
      <c r="B305" s="131" t="s">
        <v>62</v>
      </c>
      <c r="C305" s="132" t="s">
        <v>72</v>
      </c>
      <c r="D305" s="132" t="s">
        <v>73</v>
      </c>
      <c r="E305" s="188" t="s">
        <v>134</v>
      </c>
      <c r="F305" s="132" t="s">
        <v>74</v>
      </c>
      <c r="G305" s="133" t="s">
        <v>65</v>
      </c>
      <c r="H305" s="117"/>
      <c r="I305" s="118"/>
    </row>
    <row r="306" spans="1:9" s="95" customFormat="1" hidden="1" outlineLevel="1" x14ac:dyDescent="0.3">
      <c r="A306" s="125"/>
      <c r="B306" s="145" t="s">
        <v>75</v>
      </c>
      <c r="C306" s="136">
        <v>15000</v>
      </c>
      <c r="D306" s="146">
        <v>1.8</v>
      </c>
      <c r="E306" s="135">
        <v>15</v>
      </c>
      <c r="F306" s="147">
        <v>1</v>
      </c>
      <c r="G306" s="148">
        <f>F306*E306*D306*C306</f>
        <v>405000</v>
      </c>
      <c r="H306" s="117"/>
      <c r="I306" s="118"/>
    </row>
    <row r="307" spans="1:9" s="95" customFormat="1" hidden="1" outlineLevel="1" x14ac:dyDescent="0.3">
      <c r="A307" s="125"/>
      <c r="B307" s="145" t="s">
        <v>108</v>
      </c>
      <c r="C307" s="136">
        <v>25000</v>
      </c>
      <c r="D307" s="146">
        <v>1.8</v>
      </c>
      <c r="E307" s="135">
        <v>10</v>
      </c>
      <c r="F307" s="147">
        <v>1</v>
      </c>
      <c r="G307" s="148">
        <f>F307*E307*D307*C307</f>
        <v>450000</v>
      </c>
      <c r="H307" s="117"/>
      <c r="I307" s="118"/>
    </row>
    <row r="308" spans="1:9" s="95" customFormat="1" hidden="1" outlineLevel="1" x14ac:dyDescent="0.3">
      <c r="A308" s="125"/>
      <c r="B308" s="145"/>
      <c r="C308" s="136"/>
      <c r="D308" s="146"/>
      <c r="E308" s="135"/>
      <c r="F308" s="147"/>
      <c r="G308" s="148">
        <f>F308*E308*D308*C308</f>
        <v>0</v>
      </c>
      <c r="H308" s="117"/>
      <c r="I308" s="118"/>
    </row>
    <row r="309" spans="1:9" s="95" customFormat="1" hidden="1" outlineLevel="1" x14ac:dyDescent="0.3">
      <c r="A309" s="125"/>
      <c r="B309" s="145"/>
      <c r="C309" s="136"/>
      <c r="D309" s="146"/>
      <c r="E309" s="135"/>
      <c r="F309" s="147"/>
      <c r="G309" s="148">
        <f>F309*E309*D309*C309</f>
        <v>0</v>
      </c>
      <c r="H309" s="117"/>
      <c r="I309" s="118"/>
    </row>
    <row r="310" spans="1:9" s="95" customFormat="1" ht="14.4" hidden="1" outlineLevel="1" thickBot="1" x14ac:dyDescent="0.35">
      <c r="A310" s="125"/>
      <c r="B310" s="149"/>
      <c r="C310" s="142"/>
      <c r="D310" s="150"/>
      <c r="E310" s="141"/>
      <c r="F310" s="151"/>
      <c r="G310" s="152">
        <f>F310*E310*D310*C310</f>
        <v>0</v>
      </c>
      <c r="H310" s="117"/>
      <c r="I310" s="118"/>
    </row>
    <row r="311" spans="1:9" s="95" customFormat="1" hidden="1" outlineLevel="1" x14ac:dyDescent="0.3">
      <c r="A311" s="125"/>
      <c r="B311" s="115"/>
      <c r="C311" s="126"/>
      <c r="D311" s="126"/>
      <c r="E311" s="126"/>
      <c r="F311" s="126"/>
      <c r="G311" s="144" t="s">
        <v>78</v>
      </c>
      <c r="H311" s="117">
        <f>SUM(G306:G310)</f>
        <v>855000</v>
      </c>
      <c r="I311" s="118"/>
    </row>
    <row r="312" spans="1:9" s="95" customFormat="1" ht="14.4" hidden="1" outlineLevel="1" thickBot="1" x14ac:dyDescent="0.35">
      <c r="A312" s="125"/>
      <c r="B312" s="115"/>
      <c r="C312" s="126"/>
      <c r="D312" s="126"/>
      <c r="E312" s="126"/>
      <c r="F312" s="126"/>
      <c r="G312" s="127"/>
      <c r="H312" s="117"/>
      <c r="I312" s="118"/>
    </row>
    <row r="313" spans="1:9" s="95" customFormat="1" hidden="1" outlineLevel="1" x14ac:dyDescent="0.3">
      <c r="A313" s="125"/>
      <c r="B313" s="128" t="s">
        <v>79</v>
      </c>
      <c r="C313" s="129"/>
      <c r="D313" s="129"/>
      <c r="E313" s="129"/>
      <c r="F313" s="129"/>
      <c r="G313" s="130"/>
      <c r="H313" s="117"/>
      <c r="I313" s="118"/>
    </row>
    <row r="314" spans="1:9" s="95" customFormat="1" hidden="1" outlineLevel="1" x14ac:dyDescent="0.3">
      <c r="A314" s="125"/>
      <c r="B314" s="131" t="s">
        <v>62</v>
      </c>
      <c r="C314" s="132"/>
      <c r="D314" s="132" t="s">
        <v>80</v>
      </c>
      <c r="E314" s="132" t="s">
        <v>81</v>
      </c>
      <c r="F314" s="132" t="s">
        <v>74</v>
      </c>
      <c r="G314" s="133" t="s">
        <v>65</v>
      </c>
      <c r="H314" s="117"/>
      <c r="I314" s="118"/>
    </row>
    <row r="315" spans="1:9" s="95" customFormat="1" hidden="1" outlineLevel="1" x14ac:dyDescent="0.3">
      <c r="A315" s="125"/>
      <c r="B315" s="134" t="s">
        <v>82</v>
      </c>
      <c r="C315" s="153"/>
      <c r="D315" s="135"/>
      <c r="E315" s="154"/>
      <c r="F315" s="147"/>
      <c r="G315" s="148">
        <f>+H311*0.1</f>
        <v>85500</v>
      </c>
      <c r="H315" s="117"/>
      <c r="I315" s="118"/>
    </row>
    <row r="316" spans="1:9" s="95" customFormat="1" hidden="1" outlineLevel="1" x14ac:dyDescent="0.3">
      <c r="A316" s="125"/>
      <c r="B316" s="330"/>
      <c r="C316" s="331"/>
      <c r="D316" s="135"/>
      <c r="E316" s="154"/>
      <c r="F316" s="147"/>
      <c r="G316" s="148">
        <f>F316*E316</f>
        <v>0</v>
      </c>
      <c r="H316" s="117"/>
      <c r="I316" s="118"/>
    </row>
    <row r="317" spans="1:9" s="95" customFormat="1" hidden="1" outlineLevel="1" x14ac:dyDescent="0.3">
      <c r="A317" s="125"/>
      <c r="B317" s="330"/>
      <c r="C317" s="331"/>
      <c r="D317" s="135"/>
      <c r="E317" s="154"/>
      <c r="F317" s="147"/>
      <c r="G317" s="148">
        <f>F317*E317</f>
        <v>0</v>
      </c>
      <c r="H317" s="117"/>
      <c r="I317" s="118"/>
    </row>
    <row r="318" spans="1:9" s="95" customFormat="1" hidden="1" outlineLevel="1" x14ac:dyDescent="0.3">
      <c r="A318" s="125"/>
      <c r="B318" s="330"/>
      <c r="C318" s="331"/>
      <c r="D318" s="135"/>
      <c r="E318" s="154"/>
      <c r="F318" s="147"/>
      <c r="G318" s="148">
        <f>F318*E318</f>
        <v>0</v>
      </c>
      <c r="H318" s="117"/>
      <c r="I318" s="118"/>
    </row>
    <row r="319" spans="1:9" s="95" customFormat="1" hidden="1" outlineLevel="1" x14ac:dyDescent="0.3">
      <c r="A319" s="125"/>
      <c r="B319" s="330"/>
      <c r="C319" s="331"/>
      <c r="D319" s="135"/>
      <c r="E319" s="154"/>
      <c r="F319" s="147"/>
      <c r="G319" s="148">
        <f>F319*E319</f>
        <v>0</v>
      </c>
      <c r="H319" s="117"/>
      <c r="I319" s="118"/>
    </row>
    <row r="320" spans="1:9" s="95" customFormat="1" ht="14.4" hidden="1" outlineLevel="1" thickBot="1" x14ac:dyDescent="0.35">
      <c r="A320" s="125"/>
      <c r="B320" s="332"/>
      <c r="C320" s="333"/>
      <c r="D320" s="141"/>
      <c r="E320" s="155"/>
      <c r="F320" s="151"/>
      <c r="G320" s="152">
        <f>F320*E320</f>
        <v>0</v>
      </c>
      <c r="H320" s="117"/>
      <c r="I320" s="118"/>
    </row>
    <row r="321" spans="1:9" s="95" customFormat="1" hidden="1" outlineLevel="1" x14ac:dyDescent="0.3">
      <c r="A321" s="125"/>
      <c r="B321" s="115"/>
      <c r="C321" s="126"/>
      <c r="D321" s="126"/>
      <c r="E321" s="126"/>
      <c r="F321" s="126"/>
      <c r="G321" s="144" t="s">
        <v>85</v>
      </c>
      <c r="H321" s="117">
        <f>SUM(G315:G320)</f>
        <v>85500</v>
      </c>
      <c r="I321" s="118"/>
    </row>
    <row r="322" spans="1:9" s="95" customFormat="1" ht="14.4" hidden="1" outlineLevel="1" thickBot="1" x14ac:dyDescent="0.35">
      <c r="A322" s="125"/>
      <c r="B322" s="115"/>
      <c r="C322" s="126"/>
      <c r="D322" s="126"/>
      <c r="E322" s="126"/>
      <c r="F322" s="126"/>
      <c r="G322" s="127"/>
      <c r="H322" s="117"/>
      <c r="I322" s="118"/>
    </row>
    <row r="323" spans="1:9" s="95" customFormat="1" hidden="1" outlineLevel="1" x14ac:dyDescent="0.3">
      <c r="A323" s="125"/>
      <c r="B323" s="128" t="s">
        <v>86</v>
      </c>
      <c r="C323" s="129"/>
      <c r="D323" s="129"/>
      <c r="E323" s="129"/>
      <c r="F323" s="129"/>
      <c r="G323" s="130"/>
      <c r="H323" s="117"/>
      <c r="I323" s="118"/>
    </row>
    <row r="324" spans="1:9" s="95" customFormat="1" hidden="1" outlineLevel="1" x14ac:dyDescent="0.3">
      <c r="A324" s="125"/>
      <c r="B324" s="131" t="s">
        <v>87</v>
      </c>
      <c r="C324" s="132"/>
      <c r="D324" s="132" t="s">
        <v>88</v>
      </c>
      <c r="E324" s="132" t="s">
        <v>89</v>
      </c>
      <c r="F324" s="132" t="s">
        <v>90</v>
      </c>
      <c r="G324" s="133" t="s">
        <v>64</v>
      </c>
      <c r="H324" s="117"/>
      <c r="I324" s="118"/>
    </row>
    <row r="325" spans="1:9" s="95" customFormat="1" hidden="1" outlineLevel="1" x14ac:dyDescent="0.3">
      <c r="A325" s="125"/>
      <c r="B325" s="156"/>
      <c r="C325" s="153"/>
      <c r="D325" s="135"/>
      <c r="E325" s="135"/>
      <c r="F325" s="137"/>
      <c r="G325" s="137">
        <f>F325*E325*D325</f>
        <v>0</v>
      </c>
      <c r="H325" s="117"/>
      <c r="I325" s="118"/>
    </row>
    <row r="326" spans="1:9" s="95" customFormat="1" ht="14.4" hidden="1" outlineLevel="1" thickBot="1" x14ac:dyDescent="0.35">
      <c r="A326" s="125"/>
      <c r="B326" s="157"/>
      <c r="C326" s="158"/>
      <c r="D326" s="141"/>
      <c r="E326" s="141"/>
      <c r="F326" s="143"/>
      <c r="G326" s="143">
        <f>F326*E326*D326</f>
        <v>0</v>
      </c>
      <c r="H326" s="117"/>
      <c r="I326" s="118"/>
    </row>
    <row r="327" spans="1:9" s="95" customFormat="1" hidden="1" outlineLevel="1" x14ac:dyDescent="0.3">
      <c r="A327" s="125"/>
      <c r="B327" s="115"/>
      <c r="C327" s="126"/>
      <c r="D327" s="126"/>
      <c r="E327" s="126"/>
      <c r="F327" s="126"/>
      <c r="G327" s="144" t="s">
        <v>91</v>
      </c>
      <c r="H327" s="117">
        <f>SUM(G325:G326)</f>
        <v>0</v>
      </c>
      <c r="I327" s="118"/>
    </row>
    <row r="328" spans="1:9" s="95" customFormat="1" ht="14.4" hidden="1" outlineLevel="1" thickBot="1" x14ac:dyDescent="0.35">
      <c r="A328" s="125"/>
      <c r="B328" s="115"/>
      <c r="C328" s="126"/>
      <c r="D328" s="126"/>
      <c r="E328" s="126"/>
      <c r="F328" s="126"/>
      <c r="G328" s="127"/>
      <c r="H328" s="117"/>
      <c r="I328" s="118"/>
    </row>
    <row r="329" spans="1:9" s="95" customFormat="1" ht="14.4" hidden="1" outlineLevel="1" thickBot="1" x14ac:dyDescent="0.35">
      <c r="A329" s="125"/>
      <c r="B329" s="115"/>
      <c r="C329" s="126"/>
      <c r="D329" s="126"/>
      <c r="E329" s="126"/>
      <c r="F329" s="126"/>
      <c r="G329" s="159" t="s">
        <v>92</v>
      </c>
      <c r="H329" s="160">
        <f>SUM(H302:H327)</f>
        <v>4540700</v>
      </c>
      <c r="I329" s="118"/>
    </row>
    <row r="330" spans="1:9" s="95" customFormat="1" ht="14.4" hidden="1" outlineLevel="1" thickBot="1" x14ac:dyDescent="0.35">
      <c r="A330" s="125"/>
      <c r="B330" s="115"/>
      <c r="C330" s="126"/>
      <c r="D330" s="126"/>
      <c r="E330" s="126"/>
      <c r="F330" s="126"/>
      <c r="G330" s="127"/>
      <c r="H330" s="117"/>
      <c r="I330" s="118"/>
    </row>
    <row r="331" spans="1:9" s="95" customFormat="1" hidden="1" outlineLevel="1" x14ac:dyDescent="0.3">
      <c r="A331" s="125"/>
      <c r="B331" s="161" t="s">
        <v>93</v>
      </c>
      <c r="C331" s="109"/>
      <c r="D331" s="109"/>
      <c r="E331" s="109"/>
      <c r="F331" s="109"/>
      <c r="G331" s="162"/>
      <c r="H331" s="117"/>
      <c r="I331" s="118"/>
    </row>
    <row r="332" spans="1:9" s="95" customFormat="1" hidden="1" outlineLevel="1" x14ac:dyDescent="0.3">
      <c r="A332" s="125"/>
      <c r="B332" s="163" t="s">
        <v>62</v>
      </c>
      <c r="C332" s="126"/>
      <c r="D332" s="126" t="s">
        <v>94</v>
      </c>
      <c r="E332" s="126"/>
      <c r="F332" s="126" t="s">
        <v>95</v>
      </c>
      <c r="G332" s="164"/>
      <c r="H332" s="117"/>
      <c r="I332" s="118"/>
    </row>
    <row r="333" spans="1:9" s="95" customFormat="1" hidden="1" outlineLevel="1" x14ac:dyDescent="0.3">
      <c r="A333" s="125"/>
      <c r="B333" s="131" t="s">
        <v>96</v>
      </c>
      <c r="C333" s="165"/>
      <c r="D333" s="166">
        <v>0.24</v>
      </c>
      <c r="E333" s="165"/>
      <c r="F333" s="167">
        <f>D333*H329</f>
        <v>1089768</v>
      </c>
      <c r="G333" s="133"/>
      <c r="H333" s="117"/>
      <c r="I333" s="118"/>
    </row>
    <row r="334" spans="1:9" s="95" customFormat="1" hidden="1" outlineLevel="1" x14ac:dyDescent="0.3">
      <c r="A334" s="125"/>
      <c r="B334" s="134" t="s">
        <v>97</v>
      </c>
      <c r="C334" s="153"/>
      <c r="D334" s="168">
        <v>0.01</v>
      </c>
      <c r="E334" s="153"/>
      <c r="F334" s="167">
        <f>D334*H329</f>
        <v>45407</v>
      </c>
      <c r="G334" s="148"/>
      <c r="H334" s="117"/>
      <c r="I334" s="118"/>
    </row>
    <row r="335" spans="1:9" s="95" customFormat="1" hidden="1" outlineLevel="1" x14ac:dyDescent="0.3">
      <c r="A335" s="125"/>
      <c r="B335" s="134" t="s">
        <v>50</v>
      </c>
      <c r="C335" s="153"/>
      <c r="D335" s="168">
        <v>0.05</v>
      </c>
      <c r="E335" s="153"/>
      <c r="F335" s="167">
        <f>D335*H329</f>
        <v>227035</v>
      </c>
      <c r="G335" s="148"/>
      <c r="H335" s="117"/>
      <c r="I335" s="118"/>
    </row>
    <row r="336" spans="1:9" s="95" customFormat="1" hidden="1" outlineLevel="1" x14ac:dyDescent="0.3">
      <c r="A336" s="125"/>
      <c r="B336" s="169" t="s">
        <v>98</v>
      </c>
      <c r="C336" s="170"/>
      <c r="D336" s="171">
        <v>0.19</v>
      </c>
      <c r="E336" s="170"/>
      <c r="F336" s="167">
        <f>D336*F335</f>
        <v>43136.65</v>
      </c>
      <c r="G336" s="172"/>
      <c r="H336" s="117"/>
      <c r="I336" s="118"/>
    </row>
    <row r="337" spans="1:9" s="95" customFormat="1" ht="14.4" hidden="1" outlineLevel="1" thickBot="1" x14ac:dyDescent="0.35">
      <c r="A337" s="125"/>
      <c r="B337" s="140"/>
      <c r="C337" s="158"/>
      <c r="D337" s="173"/>
      <c r="E337" s="158"/>
      <c r="F337" s="174"/>
      <c r="G337" s="152"/>
      <c r="H337" s="117"/>
      <c r="I337" s="118"/>
    </row>
    <row r="338" spans="1:9" s="95" customFormat="1" ht="14.4" hidden="1" outlineLevel="1" thickBot="1" x14ac:dyDescent="0.35">
      <c r="A338" s="125"/>
      <c r="B338" s="115"/>
      <c r="C338" s="126"/>
      <c r="D338" s="126"/>
      <c r="E338" s="126"/>
      <c r="F338" s="126"/>
      <c r="G338" s="159" t="s">
        <v>99</v>
      </c>
      <c r="H338" s="160">
        <f>SUM(F333:F337)</f>
        <v>1405346.65</v>
      </c>
      <c r="I338" s="118"/>
    </row>
    <row r="339" spans="1:9" s="95" customFormat="1" ht="14.4" hidden="1" outlineLevel="1" thickBot="1" x14ac:dyDescent="0.35">
      <c r="A339" s="125"/>
      <c r="B339" s="115"/>
      <c r="C339" s="126"/>
      <c r="D339" s="126"/>
      <c r="E339" s="126"/>
      <c r="F339" s="126"/>
      <c r="G339" s="127"/>
      <c r="H339" s="117"/>
      <c r="I339" s="118"/>
    </row>
    <row r="340" spans="1:9" s="95" customFormat="1" ht="14.4" collapsed="1" thickBot="1" x14ac:dyDescent="0.35">
      <c r="A340" s="125"/>
      <c r="B340" s="115"/>
      <c r="C340" s="126"/>
      <c r="D340" s="126"/>
      <c r="E340" s="126"/>
      <c r="F340" s="126"/>
      <c r="G340" s="159" t="s">
        <v>100</v>
      </c>
      <c r="H340" s="175">
        <f>H338+H329</f>
        <v>5946046.6500000004</v>
      </c>
      <c r="I340" s="118"/>
    </row>
    <row r="341" spans="1:9" s="95" customFormat="1" ht="14.4" thickBot="1" x14ac:dyDescent="0.35">
      <c r="A341" s="119"/>
      <c r="B341" s="176"/>
      <c r="C341" s="121"/>
      <c r="D341" s="121"/>
      <c r="E341" s="121"/>
      <c r="F341" s="121"/>
      <c r="G341" s="177"/>
      <c r="H341" s="123"/>
      <c r="I341" s="124"/>
    </row>
    <row r="342" spans="1:9" s="95" customFormat="1" x14ac:dyDescent="0.3">
      <c r="A342" s="107"/>
      <c r="B342" s="108"/>
      <c r="C342" s="109"/>
      <c r="D342" s="109"/>
      <c r="E342" s="109"/>
      <c r="F342" s="109"/>
      <c r="G342" s="110"/>
      <c r="H342" s="111"/>
      <c r="I342" s="112"/>
    </row>
    <row r="343" spans="1:9" s="95" customFormat="1" ht="69" customHeight="1" thickBot="1" x14ac:dyDescent="0.35">
      <c r="A343" s="113"/>
      <c r="B343" s="114" t="s">
        <v>152</v>
      </c>
      <c r="C343" s="334" t="s">
        <v>15</v>
      </c>
      <c r="D343" s="334"/>
      <c r="E343" s="334"/>
      <c r="F343" s="334"/>
      <c r="G343" s="116" t="s">
        <v>59</v>
      </c>
      <c r="H343" s="117" t="s">
        <v>110</v>
      </c>
      <c r="I343" s="118"/>
    </row>
    <row r="344" spans="1:9" s="95" customFormat="1" ht="14.4" hidden="1" outlineLevel="1" thickBot="1" x14ac:dyDescent="0.35">
      <c r="A344" s="119"/>
      <c r="B344" s="120"/>
      <c r="C344" s="121"/>
      <c r="D344" s="121"/>
      <c r="E344" s="121"/>
      <c r="F344" s="121"/>
      <c r="G344" s="122"/>
      <c r="H344" s="123"/>
      <c r="I344" s="124"/>
    </row>
    <row r="345" spans="1:9" s="95" customFormat="1" ht="14.4" hidden="1" outlineLevel="1" thickBot="1" x14ac:dyDescent="0.35">
      <c r="A345" s="125"/>
      <c r="B345" s="115"/>
      <c r="C345" s="126"/>
      <c r="D345" s="126"/>
      <c r="E345" s="126"/>
      <c r="F345" s="126"/>
      <c r="G345" s="127"/>
      <c r="H345" s="117"/>
      <c r="I345" s="118"/>
    </row>
    <row r="346" spans="1:9" s="95" customFormat="1" hidden="1" outlineLevel="1" x14ac:dyDescent="0.3">
      <c r="A346" s="125"/>
      <c r="B346" s="128" t="s">
        <v>61</v>
      </c>
      <c r="C346" s="129"/>
      <c r="D346" s="129"/>
      <c r="E346" s="129"/>
      <c r="F346" s="129"/>
      <c r="G346" s="130"/>
      <c r="H346" s="117"/>
      <c r="I346" s="118"/>
    </row>
    <row r="347" spans="1:9" s="95" customFormat="1" hidden="1" outlineLevel="1" x14ac:dyDescent="0.3">
      <c r="A347" s="125"/>
      <c r="B347" s="131" t="s">
        <v>62</v>
      </c>
      <c r="C347" s="132" t="s">
        <v>123</v>
      </c>
      <c r="D347" s="132" t="s">
        <v>153</v>
      </c>
      <c r="E347" s="132" t="s">
        <v>154</v>
      </c>
      <c r="F347" s="132" t="s">
        <v>64</v>
      </c>
      <c r="G347" s="133" t="s">
        <v>65</v>
      </c>
      <c r="H347" s="117"/>
      <c r="I347" s="118"/>
    </row>
    <row r="348" spans="1:9" s="95" customFormat="1" ht="30" hidden="1" customHeight="1" outlineLevel="1" x14ac:dyDescent="0.3">
      <c r="A348" s="125"/>
      <c r="B348" s="178" t="s">
        <v>155</v>
      </c>
      <c r="C348" s="179" t="s">
        <v>129</v>
      </c>
      <c r="D348" s="180">
        <v>1</v>
      </c>
      <c r="E348" s="180" t="s">
        <v>146</v>
      </c>
      <c r="F348" s="181">
        <v>300000</v>
      </c>
      <c r="G348" s="182">
        <v>300000</v>
      </c>
      <c r="H348" s="117"/>
      <c r="I348" s="118"/>
    </row>
    <row r="349" spans="1:9" s="95" customFormat="1" ht="28.8" hidden="1" outlineLevel="1" x14ac:dyDescent="0.3">
      <c r="A349" s="125"/>
      <c r="B349" s="183" t="s">
        <v>156</v>
      </c>
      <c r="C349" s="184" t="s">
        <v>129</v>
      </c>
      <c r="D349" s="135">
        <v>1</v>
      </c>
      <c r="E349" s="135" t="s">
        <v>146</v>
      </c>
      <c r="F349" s="136">
        <v>300000</v>
      </c>
      <c r="G349" s="137">
        <v>300000</v>
      </c>
      <c r="H349" s="117"/>
      <c r="I349" s="118"/>
    </row>
    <row r="350" spans="1:9" s="95" customFormat="1" ht="15" hidden="1" customHeight="1" outlineLevel="1" x14ac:dyDescent="0.3">
      <c r="A350" s="125"/>
      <c r="B350" s="183" t="s">
        <v>157</v>
      </c>
      <c r="C350" s="184" t="s">
        <v>129</v>
      </c>
      <c r="D350" s="135">
        <v>1</v>
      </c>
      <c r="E350" s="135" t="s">
        <v>146</v>
      </c>
      <c r="F350" s="136">
        <v>350000</v>
      </c>
      <c r="G350" s="137">
        <v>350000</v>
      </c>
      <c r="H350" s="138"/>
      <c r="I350" s="139"/>
    </row>
    <row r="351" spans="1:9" s="95" customFormat="1" ht="28.8" hidden="1" outlineLevel="1" x14ac:dyDescent="0.3">
      <c r="A351" s="125"/>
      <c r="B351" s="183" t="s">
        <v>158</v>
      </c>
      <c r="C351" s="184" t="s">
        <v>129</v>
      </c>
      <c r="D351" s="135">
        <v>1</v>
      </c>
      <c r="E351" s="135" t="s">
        <v>146</v>
      </c>
      <c r="F351" s="136">
        <v>150000</v>
      </c>
      <c r="G351" s="137">
        <v>150000</v>
      </c>
      <c r="H351" s="117"/>
      <c r="I351" s="118"/>
    </row>
    <row r="352" spans="1:9" s="95" customFormat="1" ht="15" hidden="1" customHeight="1" outlineLevel="1" x14ac:dyDescent="0.3">
      <c r="A352" s="125"/>
      <c r="B352" s="183" t="s">
        <v>159</v>
      </c>
      <c r="C352" s="184" t="s">
        <v>129</v>
      </c>
      <c r="D352" s="135">
        <v>1</v>
      </c>
      <c r="E352" s="135" t="s">
        <v>146</v>
      </c>
      <c r="F352" s="136">
        <v>500000</v>
      </c>
      <c r="G352" s="137">
        <v>500000</v>
      </c>
      <c r="H352" s="117"/>
      <c r="I352" s="118"/>
    </row>
    <row r="353" spans="1:9" s="95" customFormat="1" ht="14.4" hidden="1" outlineLevel="1" x14ac:dyDescent="0.3">
      <c r="A353" s="125"/>
      <c r="B353" s="340"/>
      <c r="C353" s="341"/>
      <c r="D353" s="135"/>
      <c r="E353" s="135"/>
      <c r="F353" s="136"/>
      <c r="G353" s="137"/>
      <c r="H353" s="117"/>
      <c r="I353" s="118"/>
    </row>
    <row r="354" spans="1:9" s="95" customFormat="1" ht="15" hidden="1" customHeight="1" outlineLevel="1" x14ac:dyDescent="0.3">
      <c r="A354" s="125"/>
      <c r="B354" s="340"/>
      <c r="C354" s="341"/>
      <c r="D354" s="135"/>
      <c r="E354" s="135"/>
      <c r="F354" s="136"/>
      <c r="G354" s="137"/>
      <c r="H354" s="117"/>
      <c r="I354" s="118"/>
    </row>
    <row r="355" spans="1:9" s="95" customFormat="1" hidden="1" outlineLevel="1" x14ac:dyDescent="0.3">
      <c r="A355" s="125"/>
      <c r="B355" s="330"/>
      <c r="C355" s="331"/>
      <c r="D355" s="135"/>
      <c r="E355" s="135"/>
      <c r="F355" s="136"/>
      <c r="G355" s="137">
        <f t="shared" ref="G355:G359" si="7">F355*E355</f>
        <v>0</v>
      </c>
      <c r="H355" s="117"/>
      <c r="I355" s="118"/>
    </row>
    <row r="356" spans="1:9" s="95" customFormat="1" hidden="1" outlineLevel="1" x14ac:dyDescent="0.3">
      <c r="A356" s="125"/>
      <c r="B356" s="330"/>
      <c r="C356" s="331"/>
      <c r="D356" s="135"/>
      <c r="E356" s="135"/>
      <c r="F356" s="136"/>
      <c r="G356" s="137">
        <f t="shared" si="7"/>
        <v>0</v>
      </c>
      <c r="H356" s="117"/>
      <c r="I356" s="118"/>
    </row>
    <row r="357" spans="1:9" s="95" customFormat="1" hidden="1" outlineLevel="1" x14ac:dyDescent="0.3">
      <c r="A357" s="125"/>
      <c r="B357" s="330"/>
      <c r="C357" s="331"/>
      <c r="D357" s="135"/>
      <c r="E357" s="135"/>
      <c r="F357" s="136"/>
      <c r="G357" s="137">
        <f t="shared" si="7"/>
        <v>0</v>
      </c>
      <c r="H357" s="117"/>
      <c r="I357" s="118"/>
    </row>
    <row r="358" spans="1:9" s="95" customFormat="1" hidden="1" outlineLevel="1" x14ac:dyDescent="0.3">
      <c r="A358" s="125"/>
      <c r="B358" s="330"/>
      <c r="C358" s="331"/>
      <c r="D358" s="135"/>
      <c r="E358" s="135"/>
      <c r="F358" s="136"/>
      <c r="G358" s="137">
        <f t="shared" si="7"/>
        <v>0</v>
      </c>
      <c r="H358" s="117"/>
      <c r="I358" s="118"/>
    </row>
    <row r="359" spans="1:9" s="95" customFormat="1" ht="14.4" hidden="1" outlineLevel="1" thickBot="1" x14ac:dyDescent="0.35">
      <c r="A359" s="125"/>
      <c r="B359" s="332"/>
      <c r="C359" s="333"/>
      <c r="D359" s="141"/>
      <c r="E359" s="141"/>
      <c r="F359" s="142"/>
      <c r="G359" s="143">
        <f t="shared" si="7"/>
        <v>0</v>
      </c>
      <c r="H359" s="117"/>
      <c r="I359" s="118"/>
    </row>
    <row r="360" spans="1:9" s="95" customFormat="1" hidden="1" outlineLevel="1" x14ac:dyDescent="0.3">
      <c r="A360" s="125"/>
      <c r="B360" s="115"/>
      <c r="C360" s="126"/>
      <c r="D360" s="126"/>
      <c r="E360" s="126"/>
      <c r="F360" s="126"/>
      <c r="G360" s="144" t="s">
        <v>70</v>
      </c>
      <c r="H360" s="117">
        <f>SUM(G348:G359)</f>
        <v>1600000</v>
      </c>
      <c r="I360" s="118"/>
    </row>
    <row r="361" spans="1:9" s="95" customFormat="1" ht="14.4" hidden="1" outlineLevel="1" thickBot="1" x14ac:dyDescent="0.35">
      <c r="A361" s="125"/>
      <c r="B361" s="115"/>
      <c r="C361" s="126"/>
      <c r="D361" s="126"/>
      <c r="E361" s="126"/>
      <c r="F361" s="126"/>
      <c r="G361" s="127"/>
      <c r="H361" s="117"/>
      <c r="I361" s="118"/>
    </row>
    <row r="362" spans="1:9" s="95" customFormat="1" hidden="1" outlineLevel="1" x14ac:dyDescent="0.3">
      <c r="A362" s="125"/>
      <c r="B362" s="128" t="s">
        <v>71</v>
      </c>
      <c r="C362" s="129"/>
      <c r="D362" s="129"/>
      <c r="E362" s="129"/>
      <c r="F362" s="129"/>
      <c r="G362" s="130"/>
      <c r="H362" s="117"/>
      <c r="I362" s="118"/>
    </row>
    <row r="363" spans="1:9" s="95" customFormat="1" hidden="1" outlineLevel="1" x14ac:dyDescent="0.3">
      <c r="A363" s="125"/>
      <c r="B363" s="131" t="s">
        <v>62</v>
      </c>
      <c r="C363" s="132" t="s">
        <v>72</v>
      </c>
      <c r="D363" s="132" t="s">
        <v>73</v>
      </c>
      <c r="E363" s="132" t="s">
        <v>134</v>
      </c>
      <c r="F363" s="132" t="s">
        <v>74</v>
      </c>
      <c r="G363" s="133" t="s">
        <v>65</v>
      </c>
      <c r="H363" s="117"/>
      <c r="I363" s="118"/>
    </row>
    <row r="364" spans="1:9" s="95" customFormat="1" hidden="1" outlineLevel="1" x14ac:dyDescent="0.3">
      <c r="A364" s="125"/>
      <c r="B364" s="145" t="s">
        <v>75</v>
      </c>
      <c r="C364" s="136">
        <v>15000</v>
      </c>
      <c r="D364" s="146">
        <v>1.8</v>
      </c>
      <c r="E364" s="135">
        <v>10</v>
      </c>
      <c r="F364" s="147">
        <v>1</v>
      </c>
      <c r="G364" s="148">
        <f>F364*E364*D364*C364</f>
        <v>270000</v>
      </c>
      <c r="H364" s="117"/>
      <c r="I364" s="118"/>
    </row>
    <row r="365" spans="1:9" s="95" customFormat="1" hidden="1" outlineLevel="1" x14ac:dyDescent="0.3">
      <c r="A365" s="125"/>
      <c r="B365" s="145" t="s">
        <v>108</v>
      </c>
      <c r="C365" s="136">
        <v>25000</v>
      </c>
      <c r="D365" s="146">
        <v>1.8</v>
      </c>
      <c r="E365" s="135">
        <v>5</v>
      </c>
      <c r="F365" s="147">
        <v>1</v>
      </c>
      <c r="G365" s="148">
        <f>F365*E365*D365*C365</f>
        <v>225000</v>
      </c>
      <c r="H365" s="117"/>
      <c r="I365" s="118"/>
    </row>
    <row r="366" spans="1:9" s="95" customFormat="1" hidden="1" outlineLevel="1" x14ac:dyDescent="0.3">
      <c r="A366" s="125"/>
      <c r="B366" s="145"/>
      <c r="C366" s="136"/>
      <c r="D366" s="146"/>
      <c r="E366" s="135"/>
      <c r="F366" s="147"/>
      <c r="G366" s="148">
        <f>F366*E366*D366*C366</f>
        <v>0</v>
      </c>
      <c r="H366" s="117"/>
      <c r="I366" s="118"/>
    </row>
    <row r="367" spans="1:9" s="95" customFormat="1" hidden="1" outlineLevel="1" x14ac:dyDescent="0.3">
      <c r="A367" s="125"/>
      <c r="B367" s="145"/>
      <c r="C367" s="136"/>
      <c r="D367" s="146"/>
      <c r="E367" s="135"/>
      <c r="F367" s="147"/>
      <c r="G367" s="148">
        <f>F367*E367*D367*C367</f>
        <v>0</v>
      </c>
      <c r="H367" s="117"/>
      <c r="I367" s="118"/>
    </row>
    <row r="368" spans="1:9" s="95" customFormat="1" ht="14.4" hidden="1" outlineLevel="1" thickBot="1" x14ac:dyDescent="0.35">
      <c r="A368" s="125"/>
      <c r="B368" s="149"/>
      <c r="C368" s="142"/>
      <c r="D368" s="150"/>
      <c r="E368" s="141"/>
      <c r="F368" s="151"/>
      <c r="G368" s="152">
        <f>F368*E368*D368*C368</f>
        <v>0</v>
      </c>
      <c r="H368" s="117"/>
      <c r="I368" s="118"/>
    </row>
    <row r="369" spans="1:9" s="95" customFormat="1" hidden="1" outlineLevel="1" x14ac:dyDescent="0.3">
      <c r="A369" s="125"/>
      <c r="B369" s="115"/>
      <c r="C369" s="126"/>
      <c r="D369" s="126"/>
      <c r="E369" s="126"/>
      <c r="F369" s="126"/>
      <c r="G369" s="144" t="s">
        <v>78</v>
      </c>
      <c r="H369" s="117">
        <f>SUM(G364:G368)</f>
        <v>495000</v>
      </c>
      <c r="I369" s="118"/>
    </row>
    <row r="370" spans="1:9" s="95" customFormat="1" ht="14.4" hidden="1" outlineLevel="1" thickBot="1" x14ac:dyDescent="0.35">
      <c r="A370" s="125"/>
      <c r="B370" s="115"/>
      <c r="C370" s="126"/>
      <c r="D370" s="126"/>
      <c r="E370" s="126"/>
      <c r="F370" s="126"/>
      <c r="G370" s="127"/>
      <c r="H370" s="117"/>
      <c r="I370" s="118"/>
    </row>
    <row r="371" spans="1:9" s="95" customFormat="1" hidden="1" outlineLevel="1" x14ac:dyDescent="0.3">
      <c r="A371" s="125"/>
      <c r="B371" s="128" t="s">
        <v>79</v>
      </c>
      <c r="C371" s="129"/>
      <c r="D371" s="129"/>
      <c r="E371" s="129"/>
      <c r="F371" s="129"/>
      <c r="G371" s="130"/>
      <c r="H371" s="117"/>
      <c r="I371" s="118"/>
    </row>
    <row r="372" spans="1:9" s="95" customFormat="1" hidden="1" outlineLevel="1" x14ac:dyDescent="0.3">
      <c r="A372" s="125"/>
      <c r="B372" s="131" t="s">
        <v>62</v>
      </c>
      <c r="C372" s="132"/>
      <c r="D372" s="132" t="s">
        <v>80</v>
      </c>
      <c r="E372" s="132" t="s">
        <v>81</v>
      </c>
      <c r="F372" s="132" t="s">
        <v>74</v>
      </c>
      <c r="G372" s="133" t="s">
        <v>65</v>
      </c>
      <c r="H372" s="117"/>
      <c r="I372" s="118"/>
    </row>
    <row r="373" spans="1:9" s="95" customFormat="1" hidden="1" outlineLevel="1" x14ac:dyDescent="0.3">
      <c r="A373" s="125"/>
      <c r="B373" s="134" t="s">
        <v>82</v>
      </c>
      <c r="C373" s="153"/>
      <c r="D373" s="135"/>
      <c r="E373" s="154"/>
      <c r="F373" s="147"/>
      <c r="G373" s="148">
        <f>+H369*0.1</f>
        <v>49500</v>
      </c>
      <c r="H373" s="117"/>
      <c r="I373" s="118"/>
    </row>
    <row r="374" spans="1:9" s="95" customFormat="1" hidden="1" outlineLevel="1" x14ac:dyDescent="0.3">
      <c r="A374" s="125"/>
      <c r="B374" s="330"/>
      <c r="C374" s="331"/>
      <c r="D374" s="135"/>
      <c r="E374" s="154"/>
      <c r="F374" s="147"/>
      <c r="G374" s="148">
        <f>F374*E374</f>
        <v>0</v>
      </c>
      <c r="H374" s="117"/>
      <c r="I374" s="118"/>
    </row>
    <row r="375" spans="1:9" s="95" customFormat="1" hidden="1" outlineLevel="1" x14ac:dyDescent="0.3">
      <c r="A375" s="125"/>
      <c r="B375" s="330"/>
      <c r="C375" s="331"/>
      <c r="D375" s="135"/>
      <c r="E375" s="154"/>
      <c r="F375" s="147"/>
      <c r="G375" s="148">
        <f>F375*E375</f>
        <v>0</v>
      </c>
      <c r="H375" s="117"/>
      <c r="I375" s="118"/>
    </row>
    <row r="376" spans="1:9" s="95" customFormat="1" hidden="1" outlineLevel="1" x14ac:dyDescent="0.3">
      <c r="A376" s="125"/>
      <c r="B376" s="330"/>
      <c r="C376" s="331"/>
      <c r="D376" s="135"/>
      <c r="E376" s="154"/>
      <c r="F376" s="147"/>
      <c r="G376" s="148">
        <f>F376*E376</f>
        <v>0</v>
      </c>
      <c r="H376" s="117"/>
      <c r="I376" s="118"/>
    </row>
    <row r="377" spans="1:9" s="95" customFormat="1" hidden="1" outlineLevel="1" x14ac:dyDescent="0.3">
      <c r="A377" s="125"/>
      <c r="B377" s="330"/>
      <c r="C377" s="331"/>
      <c r="D377" s="135"/>
      <c r="E377" s="154"/>
      <c r="F377" s="147"/>
      <c r="G377" s="148">
        <f>F377*E377</f>
        <v>0</v>
      </c>
      <c r="H377" s="117"/>
      <c r="I377" s="118"/>
    </row>
    <row r="378" spans="1:9" s="95" customFormat="1" ht="14.4" hidden="1" outlineLevel="1" thickBot="1" x14ac:dyDescent="0.35">
      <c r="A378" s="125"/>
      <c r="B378" s="332"/>
      <c r="C378" s="333"/>
      <c r="D378" s="141"/>
      <c r="E378" s="155"/>
      <c r="F378" s="151"/>
      <c r="G378" s="152">
        <f>F378*E378</f>
        <v>0</v>
      </c>
      <c r="H378" s="117"/>
      <c r="I378" s="118"/>
    </row>
    <row r="379" spans="1:9" s="95" customFormat="1" hidden="1" outlineLevel="1" x14ac:dyDescent="0.3">
      <c r="A379" s="125"/>
      <c r="B379" s="115"/>
      <c r="C379" s="126"/>
      <c r="D379" s="126"/>
      <c r="E379" s="126"/>
      <c r="F379" s="126"/>
      <c r="G379" s="144" t="s">
        <v>85</v>
      </c>
      <c r="H379" s="117">
        <f>SUM(G373:G378)</f>
        <v>49500</v>
      </c>
      <c r="I379" s="118"/>
    </row>
    <row r="380" spans="1:9" s="95" customFormat="1" ht="14.4" hidden="1" outlineLevel="1" thickBot="1" x14ac:dyDescent="0.35">
      <c r="A380" s="125"/>
      <c r="B380" s="115"/>
      <c r="C380" s="126"/>
      <c r="D380" s="126"/>
      <c r="E380" s="126"/>
      <c r="F380" s="126"/>
      <c r="G380" s="127"/>
      <c r="H380" s="117"/>
      <c r="I380" s="118"/>
    </row>
    <row r="381" spans="1:9" s="95" customFormat="1" hidden="1" outlineLevel="1" x14ac:dyDescent="0.3">
      <c r="A381" s="125"/>
      <c r="B381" s="128" t="s">
        <v>86</v>
      </c>
      <c r="C381" s="129"/>
      <c r="D381" s="129"/>
      <c r="E381" s="129"/>
      <c r="F381" s="129"/>
      <c r="G381" s="130"/>
      <c r="H381" s="117"/>
      <c r="I381" s="118"/>
    </row>
    <row r="382" spans="1:9" s="95" customFormat="1" hidden="1" outlineLevel="1" x14ac:dyDescent="0.3">
      <c r="A382" s="125"/>
      <c r="B382" s="131" t="s">
        <v>87</v>
      </c>
      <c r="C382" s="132"/>
      <c r="D382" s="132" t="s">
        <v>88</v>
      </c>
      <c r="E382" s="132" t="s">
        <v>89</v>
      </c>
      <c r="F382" s="132" t="s">
        <v>90</v>
      </c>
      <c r="G382" s="133" t="s">
        <v>64</v>
      </c>
      <c r="H382" s="117"/>
      <c r="I382" s="118"/>
    </row>
    <row r="383" spans="1:9" s="95" customFormat="1" hidden="1" outlineLevel="1" x14ac:dyDescent="0.3">
      <c r="A383" s="125"/>
      <c r="B383" s="156"/>
      <c r="C383" s="153"/>
      <c r="D383" s="135"/>
      <c r="E383" s="135"/>
      <c r="F383" s="137"/>
      <c r="G383" s="137">
        <f>F383*E383*D383</f>
        <v>0</v>
      </c>
      <c r="H383" s="117"/>
      <c r="I383" s="118"/>
    </row>
    <row r="384" spans="1:9" s="95" customFormat="1" ht="14.4" hidden="1" outlineLevel="1" thickBot="1" x14ac:dyDescent="0.35">
      <c r="A384" s="125"/>
      <c r="B384" s="157"/>
      <c r="C384" s="158"/>
      <c r="D384" s="141"/>
      <c r="E384" s="141"/>
      <c r="F384" s="143"/>
      <c r="G384" s="143">
        <f>F384*E384*D384</f>
        <v>0</v>
      </c>
      <c r="H384" s="117"/>
      <c r="I384" s="118"/>
    </row>
    <row r="385" spans="1:9" s="95" customFormat="1" hidden="1" outlineLevel="1" x14ac:dyDescent="0.3">
      <c r="A385" s="125"/>
      <c r="B385" s="115"/>
      <c r="C385" s="126"/>
      <c r="D385" s="126"/>
      <c r="E385" s="126"/>
      <c r="F385" s="126"/>
      <c r="G385" s="144" t="s">
        <v>91</v>
      </c>
      <c r="H385" s="117">
        <f>SUM(G383:G384)</f>
        <v>0</v>
      </c>
      <c r="I385" s="118"/>
    </row>
    <row r="386" spans="1:9" s="95" customFormat="1" ht="14.4" hidden="1" outlineLevel="1" thickBot="1" x14ac:dyDescent="0.35">
      <c r="A386" s="125"/>
      <c r="B386" s="115"/>
      <c r="C386" s="126"/>
      <c r="D386" s="126"/>
      <c r="E386" s="126"/>
      <c r="F386" s="126"/>
      <c r="G386" s="127"/>
      <c r="H386" s="117"/>
      <c r="I386" s="118"/>
    </row>
    <row r="387" spans="1:9" s="95" customFormat="1" ht="14.4" hidden="1" outlineLevel="1" thickBot="1" x14ac:dyDescent="0.35">
      <c r="A387" s="125"/>
      <c r="B387" s="115"/>
      <c r="C387" s="126"/>
      <c r="D387" s="126"/>
      <c r="E387" s="126"/>
      <c r="F387" s="126"/>
      <c r="G387" s="159" t="s">
        <v>92</v>
      </c>
      <c r="H387" s="160">
        <f>SUM(H360:H385)</f>
        <v>2144500</v>
      </c>
      <c r="I387" s="118"/>
    </row>
    <row r="388" spans="1:9" s="95" customFormat="1" ht="14.4" hidden="1" outlineLevel="1" thickBot="1" x14ac:dyDescent="0.35">
      <c r="A388" s="125"/>
      <c r="B388" s="115"/>
      <c r="C388" s="126"/>
      <c r="D388" s="126"/>
      <c r="E388" s="126"/>
      <c r="F388" s="126"/>
      <c r="G388" s="127"/>
      <c r="H388" s="117"/>
      <c r="I388" s="118"/>
    </row>
    <row r="389" spans="1:9" s="95" customFormat="1" hidden="1" outlineLevel="1" x14ac:dyDescent="0.3">
      <c r="A389" s="125"/>
      <c r="B389" s="161" t="s">
        <v>93</v>
      </c>
      <c r="C389" s="109"/>
      <c r="D389" s="109"/>
      <c r="E389" s="109"/>
      <c r="F389" s="109"/>
      <c r="G389" s="162"/>
      <c r="H389" s="117"/>
      <c r="I389" s="118"/>
    </row>
    <row r="390" spans="1:9" s="95" customFormat="1" hidden="1" outlineLevel="1" x14ac:dyDescent="0.3">
      <c r="A390" s="125"/>
      <c r="B390" s="163" t="s">
        <v>62</v>
      </c>
      <c r="C390" s="126"/>
      <c r="D390" s="126" t="s">
        <v>94</v>
      </c>
      <c r="E390" s="126"/>
      <c r="F390" s="126" t="s">
        <v>95</v>
      </c>
      <c r="G390" s="164"/>
      <c r="H390" s="117"/>
      <c r="I390" s="118"/>
    </row>
    <row r="391" spans="1:9" s="95" customFormat="1" hidden="1" outlineLevel="1" x14ac:dyDescent="0.3">
      <c r="A391" s="125"/>
      <c r="B391" s="131" t="s">
        <v>96</v>
      </c>
      <c r="C391" s="165"/>
      <c r="D391" s="166">
        <v>0.24</v>
      </c>
      <c r="E391" s="165"/>
      <c r="F391" s="167">
        <f>D391*H387</f>
        <v>514680</v>
      </c>
      <c r="G391" s="133"/>
      <c r="H391" s="117"/>
      <c r="I391" s="118"/>
    </row>
    <row r="392" spans="1:9" s="95" customFormat="1" hidden="1" outlineLevel="1" x14ac:dyDescent="0.3">
      <c r="A392" s="125"/>
      <c r="B392" s="134" t="s">
        <v>97</v>
      </c>
      <c r="C392" s="153"/>
      <c r="D392" s="168">
        <v>0.01</v>
      </c>
      <c r="E392" s="153"/>
      <c r="F392" s="167">
        <f>D392*H387</f>
        <v>21445</v>
      </c>
      <c r="G392" s="148"/>
      <c r="H392" s="117"/>
      <c r="I392" s="118"/>
    </row>
    <row r="393" spans="1:9" s="95" customFormat="1" hidden="1" outlineLevel="1" x14ac:dyDescent="0.3">
      <c r="A393" s="125"/>
      <c r="B393" s="134" t="s">
        <v>50</v>
      </c>
      <c r="C393" s="153"/>
      <c r="D393" s="168">
        <v>0.05</v>
      </c>
      <c r="E393" s="153"/>
      <c r="F393" s="167">
        <f>D393*H387</f>
        <v>107225</v>
      </c>
      <c r="G393" s="148"/>
      <c r="H393" s="117"/>
      <c r="I393" s="118"/>
    </row>
    <row r="394" spans="1:9" s="95" customFormat="1" hidden="1" outlineLevel="1" x14ac:dyDescent="0.3">
      <c r="A394" s="125"/>
      <c r="B394" s="169" t="s">
        <v>98</v>
      </c>
      <c r="C394" s="170"/>
      <c r="D394" s="171">
        <v>0.19</v>
      </c>
      <c r="E394" s="170"/>
      <c r="F394" s="167">
        <f>D394*F393</f>
        <v>20372.75</v>
      </c>
      <c r="G394" s="172"/>
      <c r="H394" s="117"/>
      <c r="I394" s="118"/>
    </row>
    <row r="395" spans="1:9" s="95" customFormat="1" ht="14.4" hidden="1" outlineLevel="1" thickBot="1" x14ac:dyDescent="0.35">
      <c r="A395" s="125"/>
      <c r="B395" s="140"/>
      <c r="C395" s="158"/>
      <c r="D395" s="173"/>
      <c r="E395" s="158"/>
      <c r="F395" s="174"/>
      <c r="G395" s="152"/>
      <c r="H395" s="117"/>
      <c r="I395" s="118"/>
    </row>
    <row r="396" spans="1:9" s="95" customFormat="1" ht="14.4" hidden="1" outlineLevel="1" thickBot="1" x14ac:dyDescent="0.35">
      <c r="A396" s="125"/>
      <c r="B396" s="115"/>
      <c r="C396" s="126"/>
      <c r="D396" s="126"/>
      <c r="E396" s="126"/>
      <c r="F396" s="126"/>
      <c r="G396" s="159" t="s">
        <v>99</v>
      </c>
      <c r="H396" s="160">
        <f>SUM(F391:F395)</f>
        <v>663722.75</v>
      </c>
      <c r="I396" s="118"/>
    </row>
    <row r="397" spans="1:9" s="95" customFormat="1" ht="14.4" hidden="1" outlineLevel="1" thickBot="1" x14ac:dyDescent="0.35">
      <c r="A397" s="125"/>
      <c r="B397" s="115"/>
      <c r="C397" s="126"/>
      <c r="D397" s="126"/>
      <c r="E397" s="126"/>
      <c r="F397" s="126"/>
      <c r="G397" s="127"/>
      <c r="H397" s="117"/>
      <c r="I397" s="118"/>
    </row>
    <row r="398" spans="1:9" s="95" customFormat="1" ht="14.4" collapsed="1" thickBot="1" x14ac:dyDescent="0.35">
      <c r="A398" s="125"/>
      <c r="B398" s="115"/>
      <c r="C398" s="126"/>
      <c r="D398" s="126"/>
      <c r="E398" s="126"/>
      <c r="F398" s="126"/>
      <c r="G398" s="159" t="s">
        <v>100</v>
      </c>
      <c r="H398" s="175">
        <f>H396+H387</f>
        <v>2808222.75</v>
      </c>
      <c r="I398" s="118"/>
    </row>
    <row r="399" spans="1:9" s="95" customFormat="1" ht="14.4" thickBot="1" x14ac:dyDescent="0.35">
      <c r="A399" s="119"/>
      <c r="B399" s="176"/>
      <c r="C399" s="121"/>
      <c r="D399" s="121"/>
      <c r="E399" s="121"/>
      <c r="F399" s="121"/>
      <c r="G399" s="177"/>
      <c r="H399" s="123"/>
      <c r="I399" s="124"/>
    </row>
    <row r="400" spans="1:9" s="95" customFormat="1" x14ac:dyDescent="0.3">
      <c r="A400" s="107"/>
      <c r="B400" s="108"/>
      <c r="C400" s="109"/>
      <c r="D400" s="109"/>
      <c r="E400" s="109"/>
      <c r="F400" s="109"/>
      <c r="G400" s="110"/>
      <c r="H400" s="111"/>
      <c r="I400" s="112"/>
    </row>
    <row r="401" spans="1:9" s="95" customFormat="1" ht="105.75" customHeight="1" x14ac:dyDescent="0.3">
      <c r="A401" s="113"/>
      <c r="B401" s="114" t="s">
        <v>160</v>
      </c>
      <c r="C401" s="334" t="s">
        <v>16</v>
      </c>
      <c r="D401" s="334"/>
      <c r="E401" s="334"/>
      <c r="F401" s="334"/>
      <c r="G401" s="116" t="s">
        <v>59</v>
      </c>
      <c r="H401" s="117" t="s">
        <v>110</v>
      </c>
      <c r="I401" s="118"/>
    </row>
    <row r="402" spans="1:9" s="95" customFormat="1" ht="14.4" outlineLevel="1" thickBot="1" x14ac:dyDescent="0.35">
      <c r="A402" s="119"/>
      <c r="B402" s="120"/>
      <c r="C402" s="121"/>
      <c r="D402" s="121"/>
      <c r="E402" s="121"/>
      <c r="F402" s="121"/>
      <c r="G402" s="122"/>
      <c r="H402" s="123"/>
      <c r="I402" s="124"/>
    </row>
    <row r="403" spans="1:9" s="95" customFormat="1" ht="14.4" outlineLevel="1" thickBot="1" x14ac:dyDescent="0.35">
      <c r="A403" s="125"/>
      <c r="B403" s="115"/>
      <c r="C403" s="126"/>
      <c r="D403" s="126"/>
      <c r="E403" s="126"/>
      <c r="F403" s="126"/>
      <c r="G403" s="127"/>
      <c r="H403" s="117"/>
      <c r="I403" s="118"/>
    </row>
    <row r="404" spans="1:9" s="95" customFormat="1" outlineLevel="1" x14ac:dyDescent="0.3">
      <c r="A404" s="125"/>
      <c r="B404" s="128" t="s">
        <v>61</v>
      </c>
      <c r="C404" s="129"/>
      <c r="D404" s="129"/>
      <c r="E404" s="129"/>
      <c r="F404" s="129"/>
      <c r="G404" s="130"/>
      <c r="H404" s="117"/>
      <c r="I404" s="118"/>
    </row>
    <row r="405" spans="1:9" s="95" customFormat="1" outlineLevel="1" x14ac:dyDescent="0.3">
      <c r="A405" s="125"/>
      <c r="B405" s="131" t="s">
        <v>62</v>
      </c>
      <c r="C405" s="132" t="s">
        <v>123</v>
      </c>
      <c r="D405" s="132" t="s">
        <v>63</v>
      </c>
      <c r="E405" s="132" t="s">
        <v>124</v>
      </c>
      <c r="F405" s="132" t="s">
        <v>125</v>
      </c>
      <c r="G405" s="133" t="s">
        <v>65</v>
      </c>
      <c r="H405" s="117"/>
      <c r="I405" s="118"/>
    </row>
    <row r="406" spans="1:9" s="95" customFormat="1" ht="30" customHeight="1" outlineLevel="1" x14ac:dyDescent="0.3">
      <c r="A406" s="125"/>
      <c r="B406" s="178" t="s">
        <v>161</v>
      </c>
      <c r="C406" s="180" t="s">
        <v>129</v>
      </c>
      <c r="D406" s="180">
        <v>1</v>
      </c>
      <c r="E406" s="180" t="s">
        <v>146</v>
      </c>
      <c r="F406" s="181">
        <v>800000</v>
      </c>
      <c r="G406" s="182">
        <v>800000</v>
      </c>
      <c r="H406" s="117"/>
      <c r="I406" s="118"/>
    </row>
    <row r="407" spans="1:9" s="95" customFormat="1" ht="28.8" outlineLevel="1" x14ac:dyDescent="0.3">
      <c r="A407" s="125"/>
      <c r="B407" s="183" t="s">
        <v>162</v>
      </c>
      <c r="C407" s="135" t="s">
        <v>129</v>
      </c>
      <c r="D407" s="135">
        <v>1</v>
      </c>
      <c r="E407" s="135" t="s">
        <v>146</v>
      </c>
      <c r="F407" s="136">
        <v>500000</v>
      </c>
      <c r="G407" s="182">
        <v>500000</v>
      </c>
      <c r="H407" s="117"/>
      <c r="I407" s="118"/>
    </row>
    <row r="408" spans="1:9" s="95" customFormat="1" ht="15" customHeight="1" outlineLevel="1" x14ac:dyDescent="0.3">
      <c r="A408" s="125"/>
      <c r="B408" s="183" t="s">
        <v>163</v>
      </c>
      <c r="C408" s="135" t="s">
        <v>129</v>
      </c>
      <c r="D408" s="135">
        <v>1</v>
      </c>
      <c r="E408" s="135" t="s">
        <v>146</v>
      </c>
      <c r="F408" s="136">
        <v>700000</v>
      </c>
      <c r="G408" s="182">
        <v>700000</v>
      </c>
      <c r="H408" s="138"/>
      <c r="I408" s="139"/>
    </row>
    <row r="409" spans="1:9" s="95" customFormat="1" ht="57.6" outlineLevel="1" x14ac:dyDescent="0.3">
      <c r="A409" s="125"/>
      <c r="B409" s="183" t="s">
        <v>164</v>
      </c>
      <c r="C409" s="135" t="s">
        <v>129</v>
      </c>
      <c r="D409" s="135">
        <v>1</v>
      </c>
      <c r="E409" s="135" t="s">
        <v>146</v>
      </c>
      <c r="F409" s="136">
        <v>600000</v>
      </c>
      <c r="G409" s="182">
        <v>600000</v>
      </c>
      <c r="H409" s="117"/>
      <c r="I409" s="118"/>
    </row>
    <row r="410" spans="1:9" s="95" customFormat="1" ht="15" customHeight="1" outlineLevel="1" x14ac:dyDescent="0.3">
      <c r="A410" s="125"/>
      <c r="B410" s="183"/>
      <c r="C410" s="135"/>
      <c r="D410" s="135"/>
      <c r="E410" s="135"/>
      <c r="F410" s="136"/>
      <c r="G410" s="182"/>
      <c r="H410" s="117"/>
      <c r="I410" s="118"/>
    </row>
    <row r="411" spans="1:9" s="95" customFormat="1" ht="14.4" outlineLevel="1" x14ac:dyDescent="0.3">
      <c r="A411" s="125"/>
      <c r="B411" s="183"/>
      <c r="C411" s="135"/>
      <c r="D411" s="135"/>
      <c r="E411" s="135"/>
      <c r="F411" s="136"/>
      <c r="G411" s="182"/>
      <c r="H411" s="117"/>
      <c r="I411" s="118"/>
    </row>
    <row r="412" spans="1:9" s="95" customFormat="1" ht="15" customHeight="1" outlineLevel="1" x14ac:dyDescent="0.3">
      <c r="A412" s="125"/>
      <c r="B412" s="183"/>
      <c r="C412" s="135"/>
      <c r="D412" s="135"/>
      <c r="E412" s="135"/>
      <c r="F412" s="136"/>
      <c r="G412" s="182"/>
      <c r="H412" s="117"/>
      <c r="I412" s="118"/>
    </row>
    <row r="413" spans="1:9" s="95" customFormat="1" outlineLevel="1" x14ac:dyDescent="0.3">
      <c r="A413" s="125"/>
      <c r="B413" s="189"/>
      <c r="C413" s="135"/>
      <c r="D413" s="135"/>
      <c r="E413" s="135"/>
      <c r="F413" s="136"/>
      <c r="G413" s="137">
        <f t="shared" ref="G413:G417" si="8">F413*E413</f>
        <v>0</v>
      </c>
      <c r="H413" s="117"/>
      <c r="I413" s="118"/>
    </row>
    <row r="414" spans="1:9" s="95" customFormat="1" outlineLevel="1" x14ac:dyDescent="0.3">
      <c r="A414" s="125"/>
      <c r="B414" s="189"/>
      <c r="C414" s="135"/>
      <c r="D414" s="135"/>
      <c r="E414" s="135"/>
      <c r="F414" s="136"/>
      <c r="G414" s="137">
        <f t="shared" si="8"/>
        <v>0</v>
      </c>
      <c r="H414" s="117"/>
      <c r="I414" s="118"/>
    </row>
    <row r="415" spans="1:9" s="95" customFormat="1" outlineLevel="1" x14ac:dyDescent="0.3">
      <c r="A415" s="125"/>
      <c r="B415" s="189"/>
      <c r="C415" s="135"/>
      <c r="D415" s="135"/>
      <c r="E415" s="135"/>
      <c r="F415" s="136"/>
      <c r="G415" s="137">
        <f t="shared" si="8"/>
        <v>0</v>
      </c>
      <c r="H415" s="117"/>
      <c r="I415" s="118"/>
    </row>
    <row r="416" spans="1:9" s="95" customFormat="1" outlineLevel="1" x14ac:dyDescent="0.3">
      <c r="A416" s="125"/>
      <c r="B416" s="189"/>
      <c r="C416" s="135"/>
      <c r="D416" s="135"/>
      <c r="E416" s="135"/>
      <c r="F416" s="136"/>
      <c r="G416" s="137">
        <f t="shared" si="8"/>
        <v>0</v>
      </c>
      <c r="H416" s="117"/>
      <c r="I416" s="118"/>
    </row>
    <row r="417" spans="1:9" s="95" customFormat="1" ht="14.4" outlineLevel="1" thickBot="1" x14ac:dyDescent="0.35">
      <c r="A417" s="125"/>
      <c r="B417" s="190"/>
      <c r="C417" s="190"/>
      <c r="D417" s="141"/>
      <c r="E417" s="141"/>
      <c r="F417" s="142"/>
      <c r="G417" s="143">
        <f t="shared" si="8"/>
        <v>0</v>
      </c>
      <c r="H417" s="117"/>
      <c r="I417" s="118"/>
    </row>
    <row r="418" spans="1:9" s="95" customFormat="1" outlineLevel="1" x14ac:dyDescent="0.3">
      <c r="A418" s="125"/>
      <c r="B418" s="115"/>
      <c r="C418" s="126"/>
      <c r="D418" s="126"/>
      <c r="E418" s="126"/>
      <c r="F418" s="126"/>
      <c r="G418" s="144" t="s">
        <v>70</v>
      </c>
      <c r="H418" s="117">
        <f>SUM(G406:G417)</f>
        <v>2600000</v>
      </c>
      <c r="I418" s="118"/>
    </row>
    <row r="419" spans="1:9" s="95" customFormat="1" ht="14.4" outlineLevel="1" thickBot="1" x14ac:dyDescent="0.35">
      <c r="A419" s="125"/>
      <c r="B419" s="115"/>
      <c r="C419" s="126"/>
      <c r="D419" s="126"/>
      <c r="E419" s="126"/>
      <c r="F419" s="126"/>
      <c r="G419" s="127"/>
      <c r="H419" s="117"/>
      <c r="I419" s="118"/>
    </row>
    <row r="420" spans="1:9" s="95" customFormat="1" outlineLevel="1" x14ac:dyDescent="0.3">
      <c r="A420" s="125"/>
      <c r="B420" s="128" t="s">
        <v>71</v>
      </c>
      <c r="C420" s="129"/>
      <c r="D420" s="129"/>
      <c r="E420" s="129"/>
      <c r="F420" s="129"/>
      <c r="G420" s="130"/>
      <c r="H420" s="117"/>
      <c r="I420" s="118"/>
    </row>
    <row r="421" spans="1:9" s="95" customFormat="1" ht="27.6" outlineLevel="1" x14ac:dyDescent="0.3">
      <c r="A421" s="125"/>
      <c r="B421" s="131" t="s">
        <v>62</v>
      </c>
      <c r="C421" s="132" t="s">
        <v>72</v>
      </c>
      <c r="D421" s="132" t="s">
        <v>73</v>
      </c>
      <c r="E421" s="188" t="s">
        <v>134</v>
      </c>
      <c r="F421" s="132" t="s">
        <v>74</v>
      </c>
      <c r="G421" s="133" t="s">
        <v>65</v>
      </c>
      <c r="H421" s="117"/>
      <c r="I421" s="118"/>
    </row>
    <row r="422" spans="1:9" s="95" customFormat="1" outlineLevel="1" x14ac:dyDescent="0.3">
      <c r="A422" s="125"/>
      <c r="B422" s="145" t="s">
        <v>75</v>
      </c>
      <c r="C422" s="136">
        <v>15000</v>
      </c>
      <c r="D422" s="146">
        <v>1.8</v>
      </c>
      <c r="E422" s="135">
        <v>8</v>
      </c>
      <c r="F422" s="147">
        <v>1</v>
      </c>
      <c r="G422" s="148">
        <f>F422*E422*D422*C422</f>
        <v>216000</v>
      </c>
      <c r="H422" s="117"/>
      <c r="I422" s="118"/>
    </row>
    <row r="423" spans="1:9" s="95" customFormat="1" outlineLevel="1" x14ac:dyDescent="0.3">
      <c r="A423" s="125"/>
      <c r="B423" s="145" t="s">
        <v>108</v>
      </c>
      <c r="C423" s="136">
        <v>25000</v>
      </c>
      <c r="D423" s="146">
        <v>1.8</v>
      </c>
      <c r="E423" s="135">
        <v>12</v>
      </c>
      <c r="F423" s="147">
        <v>1</v>
      </c>
      <c r="G423" s="148">
        <f>F423*E423*D423*C423</f>
        <v>540000</v>
      </c>
      <c r="H423" s="117"/>
      <c r="I423" s="118"/>
    </row>
    <row r="424" spans="1:9" s="95" customFormat="1" outlineLevel="1" x14ac:dyDescent="0.3">
      <c r="A424" s="125"/>
      <c r="B424" s="145"/>
      <c r="C424" s="136"/>
      <c r="D424" s="146"/>
      <c r="E424" s="135"/>
      <c r="F424" s="147"/>
      <c r="G424" s="148">
        <f>F424*E424*D424*C424</f>
        <v>0</v>
      </c>
      <c r="H424" s="117"/>
      <c r="I424" s="118"/>
    </row>
    <row r="425" spans="1:9" s="95" customFormat="1" outlineLevel="1" x14ac:dyDescent="0.3">
      <c r="A425" s="125"/>
      <c r="B425" s="145"/>
      <c r="C425" s="136"/>
      <c r="D425" s="146"/>
      <c r="E425" s="135"/>
      <c r="F425" s="147"/>
      <c r="G425" s="148">
        <f>F425*E425*D425*C425</f>
        <v>0</v>
      </c>
      <c r="H425" s="117"/>
      <c r="I425" s="118"/>
    </row>
    <row r="426" spans="1:9" s="95" customFormat="1" ht="14.4" outlineLevel="1" thickBot="1" x14ac:dyDescent="0.35">
      <c r="A426" s="125"/>
      <c r="B426" s="149"/>
      <c r="C426" s="142"/>
      <c r="D426" s="150"/>
      <c r="E426" s="141"/>
      <c r="F426" s="151"/>
      <c r="G426" s="152">
        <f>F426*E426*D426*C426</f>
        <v>0</v>
      </c>
      <c r="H426" s="117"/>
      <c r="I426" s="118"/>
    </row>
    <row r="427" spans="1:9" s="95" customFormat="1" outlineLevel="1" x14ac:dyDescent="0.3">
      <c r="A427" s="125"/>
      <c r="B427" s="115"/>
      <c r="C427" s="126"/>
      <c r="D427" s="126"/>
      <c r="E427" s="126"/>
      <c r="F427" s="126"/>
      <c r="G427" s="144" t="s">
        <v>78</v>
      </c>
      <c r="H427" s="117">
        <f>SUM(G422:G426)</f>
        <v>756000</v>
      </c>
      <c r="I427" s="118"/>
    </row>
    <row r="428" spans="1:9" s="95" customFormat="1" ht="14.4" outlineLevel="1" thickBot="1" x14ac:dyDescent="0.35">
      <c r="A428" s="125"/>
      <c r="B428" s="115"/>
      <c r="C428" s="126"/>
      <c r="D428" s="126"/>
      <c r="E428" s="126"/>
      <c r="F428" s="126"/>
      <c r="G428" s="127"/>
      <c r="H428" s="117"/>
      <c r="I428" s="118"/>
    </row>
    <row r="429" spans="1:9" s="95" customFormat="1" outlineLevel="1" x14ac:dyDescent="0.3">
      <c r="A429" s="125"/>
      <c r="B429" s="128" t="s">
        <v>79</v>
      </c>
      <c r="C429" s="129"/>
      <c r="D429" s="129"/>
      <c r="E429" s="129"/>
      <c r="F429" s="129"/>
      <c r="G429" s="130"/>
      <c r="H429" s="117"/>
      <c r="I429" s="118"/>
    </row>
    <row r="430" spans="1:9" s="95" customFormat="1" outlineLevel="1" x14ac:dyDescent="0.3">
      <c r="A430" s="125"/>
      <c r="B430" s="131" t="s">
        <v>62</v>
      </c>
      <c r="C430" s="132"/>
      <c r="D430" s="132" t="s">
        <v>80</v>
      </c>
      <c r="E430" s="132" t="s">
        <v>81</v>
      </c>
      <c r="F430" s="132" t="s">
        <v>74</v>
      </c>
      <c r="G430" s="133" t="s">
        <v>65</v>
      </c>
      <c r="H430" s="117"/>
      <c r="I430" s="118"/>
    </row>
    <row r="431" spans="1:9" s="95" customFormat="1" outlineLevel="1" x14ac:dyDescent="0.3">
      <c r="A431" s="125"/>
      <c r="B431" s="134" t="s">
        <v>82</v>
      </c>
      <c r="C431" s="153"/>
      <c r="D431" s="135"/>
      <c r="E431" s="154"/>
      <c r="F431" s="147"/>
      <c r="G431" s="148">
        <f>+H427*0.1</f>
        <v>75600</v>
      </c>
      <c r="H431" s="117"/>
      <c r="I431" s="118"/>
    </row>
    <row r="432" spans="1:9" s="95" customFormat="1" outlineLevel="1" x14ac:dyDescent="0.3">
      <c r="A432" s="125"/>
      <c r="B432" s="330"/>
      <c r="C432" s="331"/>
      <c r="D432" s="135"/>
      <c r="E432" s="154"/>
      <c r="F432" s="147"/>
      <c r="G432" s="148">
        <f>F432*E432</f>
        <v>0</v>
      </c>
      <c r="H432" s="117"/>
      <c r="I432" s="118"/>
    </row>
    <row r="433" spans="1:9" s="95" customFormat="1" outlineLevel="1" x14ac:dyDescent="0.3">
      <c r="A433" s="125"/>
      <c r="B433" s="330"/>
      <c r="C433" s="331"/>
      <c r="D433" s="135"/>
      <c r="E433" s="154"/>
      <c r="F433" s="147"/>
      <c r="G433" s="148">
        <f>F433*E433</f>
        <v>0</v>
      </c>
      <c r="H433" s="117"/>
      <c r="I433" s="118"/>
    </row>
    <row r="434" spans="1:9" s="95" customFormat="1" outlineLevel="1" x14ac:dyDescent="0.3">
      <c r="A434" s="125"/>
      <c r="B434" s="330"/>
      <c r="C434" s="331"/>
      <c r="D434" s="135"/>
      <c r="E434" s="154"/>
      <c r="F434" s="147"/>
      <c r="G434" s="148">
        <f>F434*E434</f>
        <v>0</v>
      </c>
      <c r="H434" s="117"/>
      <c r="I434" s="118"/>
    </row>
    <row r="435" spans="1:9" s="95" customFormat="1" outlineLevel="1" x14ac:dyDescent="0.3">
      <c r="A435" s="125"/>
      <c r="B435" s="330"/>
      <c r="C435" s="331"/>
      <c r="D435" s="135"/>
      <c r="E435" s="154"/>
      <c r="F435" s="147"/>
      <c r="G435" s="148">
        <f>F435*E435</f>
        <v>0</v>
      </c>
      <c r="H435" s="117"/>
      <c r="I435" s="118"/>
    </row>
    <row r="436" spans="1:9" s="95" customFormat="1" ht="14.4" outlineLevel="1" thickBot="1" x14ac:dyDescent="0.35">
      <c r="A436" s="125"/>
      <c r="B436" s="332"/>
      <c r="C436" s="333"/>
      <c r="D436" s="141"/>
      <c r="E436" s="155"/>
      <c r="F436" s="151"/>
      <c r="G436" s="152">
        <f>F436*E436</f>
        <v>0</v>
      </c>
      <c r="H436" s="117"/>
      <c r="I436" s="118"/>
    </row>
    <row r="437" spans="1:9" s="95" customFormat="1" outlineLevel="1" x14ac:dyDescent="0.3">
      <c r="A437" s="125"/>
      <c r="B437" s="115"/>
      <c r="C437" s="126"/>
      <c r="D437" s="126"/>
      <c r="E437" s="126"/>
      <c r="F437" s="126"/>
      <c r="G437" s="144" t="s">
        <v>85</v>
      </c>
      <c r="H437" s="117">
        <f>SUM(G431:G436)</f>
        <v>75600</v>
      </c>
      <c r="I437" s="118"/>
    </row>
    <row r="438" spans="1:9" s="95" customFormat="1" ht="14.4" outlineLevel="1" thickBot="1" x14ac:dyDescent="0.35">
      <c r="A438" s="125"/>
      <c r="B438" s="115"/>
      <c r="C438" s="126"/>
      <c r="D438" s="126"/>
      <c r="E438" s="126"/>
      <c r="F438" s="126"/>
      <c r="G438" s="127"/>
      <c r="H438" s="117"/>
      <c r="I438" s="118"/>
    </row>
    <row r="439" spans="1:9" s="95" customFormat="1" outlineLevel="1" x14ac:dyDescent="0.3">
      <c r="A439" s="125"/>
      <c r="B439" s="128" t="s">
        <v>86</v>
      </c>
      <c r="C439" s="129"/>
      <c r="D439" s="129"/>
      <c r="E439" s="129"/>
      <c r="F439" s="129"/>
      <c r="G439" s="130"/>
      <c r="H439" s="117"/>
      <c r="I439" s="118"/>
    </row>
    <row r="440" spans="1:9" s="95" customFormat="1" outlineLevel="1" x14ac:dyDescent="0.3">
      <c r="A440" s="125"/>
      <c r="B440" s="131" t="s">
        <v>87</v>
      </c>
      <c r="C440" s="132"/>
      <c r="D440" s="132" t="s">
        <v>88</v>
      </c>
      <c r="E440" s="132" t="s">
        <v>89</v>
      </c>
      <c r="F440" s="132" t="s">
        <v>90</v>
      </c>
      <c r="G440" s="133" t="s">
        <v>64</v>
      </c>
      <c r="H440" s="117"/>
      <c r="I440" s="118"/>
    </row>
    <row r="441" spans="1:9" s="95" customFormat="1" outlineLevel="1" x14ac:dyDescent="0.3">
      <c r="A441" s="125"/>
      <c r="B441" s="156"/>
      <c r="C441" s="153"/>
      <c r="D441" s="135"/>
      <c r="E441" s="135"/>
      <c r="F441" s="137"/>
      <c r="G441" s="137">
        <f>F441*E441*D441</f>
        <v>0</v>
      </c>
      <c r="H441" s="117"/>
      <c r="I441" s="118"/>
    </row>
    <row r="442" spans="1:9" s="95" customFormat="1" ht="14.4" outlineLevel="1" thickBot="1" x14ac:dyDescent="0.35">
      <c r="A442" s="125"/>
      <c r="B442" s="157"/>
      <c r="C442" s="158"/>
      <c r="D442" s="141"/>
      <c r="E442" s="141"/>
      <c r="F442" s="143"/>
      <c r="G442" s="143">
        <f>F442*E442*D442</f>
        <v>0</v>
      </c>
      <c r="H442" s="117"/>
      <c r="I442" s="118"/>
    </row>
    <row r="443" spans="1:9" s="95" customFormat="1" outlineLevel="1" x14ac:dyDescent="0.3">
      <c r="A443" s="125"/>
      <c r="B443" s="115"/>
      <c r="C443" s="126"/>
      <c r="D443" s="126"/>
      <c r="E443" s="126"/>
      <c r="F443" s="126"/>
      <c r="G443" s="144" t="s">
        <v>91</v>
      </c>
      <c r="H443" s="117">
        <f>SUM(G441:G442)</f>
        <v>0</v>
      </c>
      <c r="I443" s="118"/>
    </row>
    <row r="444" spans="1:9" s="95" customFormat="1" ht="14.4" outlineLevel="1" thickBot="1" x14ac:dyDescent="0.35">
      <c r="A444" s="125"/>
      <c r="B444" s="115"/>
      <c r="C444" s="126"/>
      <c r="D444" s="126"/>
      <c r="E444" s="126"/>
      <c r="F444" s="126"/>
      <c r="G444" s="127"/>
      <c r="H444" s="117"/>
      <c r="I444" s="118"/>
    </row>
    <row r="445" spans="1:9" s="95" customFormat="1" ht="14.4" outlineLevel="1" thickBot="1" x14ac:dyDescent="0.35">
      <c r="A445" s="125"/>
      <c r="B445" s="115"/>
      <c r="C445" s="126"/>
      <c r="D445" s="126"/>
      <c r="E445" s="126"/>
      <c r="F445" s="126"/>
      <c r="G445" s="159" t="s">
        <v>92</v>
      </c>
      <c r="H445" s="160">
        <f>SUM(H418:H443)</f>
        <v>3431600</v>
      </c>
      <c r="I445" s="118"/>
    </row>
    <row r="446" spans="1:9" s="95" customFormat="1" ht="14.4" outlineLevel="1" thickBot="1" x14ac:dyDescent="0.35">
      <c r="A446" s="125"/>
      <c r="B446" s="115"/>
      <c r="C446" s="126"/>
      <c r="D446" s="126"/>
      <c r="E446" s="126"/>
      <c r="F446" s="126"/>
      <c r="G446" s="127"/>
      <c r="H446" s="117"/>
      <c r="I446" s="118"/>
    </row>
    <row r="447" spans="1:9" s="95" customFormat="1" outlineLevel="1" x14ac:dyDescent="0.3">
      <c r="A447" s="125"/>
      <c r="B447" s="161" t="s">
        <v>93</v>
      </c>
      <c r="C447" s="109"/>
      <c r="D447" s="109"/>
      <c r="E447" s="109"/>
      <c r="F447" s="109"/>
      <c r="G447" s="162"/>
      <c r="H447" s="117"/>
      <c r="I447" s="118"/>
    </row>
    <row r="448" spans="1:9" s="95" customFormat="1" outlineLevel="1" x14ac:dyDescent="0.3">
      <c r="A448" s="125"/>
      <c r="B448" s="163" t="s">
        <v>62</v>
      </c>
      <c r="C448" s="126"/>
      <c r="D448" s="126" t="s">
        <v>94</v>
      </c>
      <c r="E448" s="126"/>
      <c r="F448" s="126" t="s">
        <v>95</v>
      </c>
      <c r="G448" s="164"/>
      <c r="H448" s="117"/>
      <c r="I448" s="118"/>
    </row>
    <row r="449" spans="1:9" s="95" customFormat="1" outlineLevel="1" x14ac:dyDescent="0.3">
      <c r="A449" s="125"/>
      <c r="B449" s="131" t="s">
        <v>96</v>
      </c>
      <c r="C449" s="165"/>
      <c r="D449" s="166">
        <v>0.24</v>
      </c>
      <c r="E449" s="165"/>
      <c r="F449" s="167">
        <f>D449*H445</f>
        <v>823584</v>
      </c>
      <c r="G449" s="133"/>
      <c r="H449" s="117"/>
      <c r="I449" s="118"/>
    </row>
    <row r="450" spans="1:9" s="95" customFormat="1" outlineLevel="1" x14ac:dyDescent="0.3">
      <c r="A450" s="125"/>
      <c r="B450" s="134" t="s">
        <v>97</v>
      </c>
      <c r="C450" s="153"/>
      <c r="D450" s="168">
        <v>0.01</v>
      </c>
      <c r="E450" s="153"/>
      <c r="F450" s="167">
        <f>D450*H445</f>
        <v>34316</v>
      </c>
      <c r="G450" s="148"/>
      <c r="H450" s="117"/>
      <c r="I450" s="118"/>
    </row>
    <row r="451" spans="1:9" s="95" customFormat="1" outlineLevel="1" x14ac:dyDescent="0.3">
      <c r="A451" s="125"/>
      <c r="B451" s="134" t="s">
        <v>50</v>
      </c>
      <c r="C451" s="153"/>
      <c r="D451" s="168">
        <v>0.05</v>
      </c>
      <c r="E451" s="153"/>
      <c r="F451" s="167">
        <f>D451*H445</f>
        <v>171580</v>
      </c>
      <c r="G451" s="148"/>
      <c r="H451" s="117"/>
      <c r="I451" s="118"/>
    </row>
    <row r="452" spans="1:9" s="95" customFormat="1" outlineLevel="1" x14ac:dyDescent="0.3">
      <c r="A452" s="125"/>
      <c r="B452" s="169" t="s">
        <v>98</v>
      </c>
      <c r="C452" s="170"/>
      <c r="D452" s="171">
        <v>0.19</v>
      </c>
      <c r="E452" s="170"/>
      <c r="F452" s="167">
        <f>D452*F451</f>
        <v>32600.2</v>
      </c>
      <c r="G452" s="172"/>
      <c r="H452" s="117"/>
      <c r="I452" s="118"/>
    </row>
    <row r="453" spans="1:9" s="95" customFormat="1" ht="14.4" outlineLevel="1" thickBot="1" x14ac:dyDescent="0.35">
      <c r="A453" s="125"/>
      <c r="B453" s="140"/>
      <c r="C453" s="158"/>
      <c r="D453" s="173"/>
      <c r="E453" s="158"/>
      <c r="F453" s="174"/>
      <c r="G453" s="152"/>
      <c r="H453" s="117"/>
      <c r="I453" s="118"/>
    </row>
    <row r="454" spans="1:9" s="95" customFormat="1" ht="14.4" outlineLevel="1" thickBot="1" x14ac:dyDescent="0.35">
      <c r="A454" s="125"/>
      <c r="B454" s="115"/>
      <c r="C454" s="126"/>
      <c r="D454" s="126"/>
      <c r="E454" s="126"/>
      <c r="F454" s="126"/>
      <c r="G454" s="159" t="s">
        <v>99</v>
      </c>
      <c r="H454" s="160">
        <f>SUM(F449:F453)</f>
        <v>1062080.2</v>
      </c>
      <c r="I454" s="118"/>
    </row>
    <row r="455" spans="1:9" s="95" customFormat="1" ht="14.4" outlineLevel="1" thickBot="1" x14ac:dyDescent="0.35">
      <c r="A455" s="125"/>
      <c r="B455" s="115"/>
      <c r="C455" s="126"/>
      <c r="D455" s="126"/>
      <c r="E455" s="126"/>
      <c r="F455" s="126"/>
      <c r="G455" s="127"/>
      <c r="H455" s="117"/>
      <c r="I455" s="118"/>
    </row>
    <row r="456" spans="1:9" s="95" customFormat="1" ht="14.4" thickBot="1" x14ac:dyDescent="0.35">
      <c r="A456" s="125"/>
      <c r="B456" s="115"/>
      <c r="C456" s="126"/>
      <c r="D456" s="126"/>
      <c r="E456" s="126"/>
      <c r="F456" s="126"/>
      <c r="G456" s="159" t="s">
        <v>100</v>
      </c>
      <c r="H456" s="175">
        <f>H454+H445</f>
        <v>4493680.2</v>
      </c>
      <c r="I456" s="118"/>
    </row>
    <row r="457" spans="1:9" s="95" customFormat="1" ht="14.4" thickBot="1" x14ac:dyDescent="0.35">
      <c r="A457" s="119"/>
      <c r="B457" s="176"/>
      <c r="C457" s="121"/>
      <c r="D457" s="121"/>
      <c r="E457" s="121"/>
      <c r="F457" s="121"/>
      <c r="G457" s="177"/>
      <c r="H457" s="123"/>
      <c r="I457" s="124"/>
    </row>
    <row r="458" spans="1:9" s="95" customFormat="1" x14ac:dyDescent="0.3">
      <c r="A458" s="107"/>
      <c r="B458" s="108"/>
      <c r="C458" s="109"/>
      <c r="D458" s="109"/>
      <c r="E458" s="109"/>
      <c r="F458" s="109"/>
      <c r="G458" s="110"/>
      <c r="H458" s="111"/>
      <c r="I458" s="112"/>
    </row>
    <row r="459" spans="1:9" s="95" customFormat="1" ht="81" customHeight="1" thickBot="1" x14ac:dyDescent="0.35">
      <c r="A459" s="113"/>
      <c r="B459" s="114" t="s">
        <v>165</v>
      </c>
      <c r="C459" s="334" t="s">
        <v>17</v>
      </c>
      <c r="D459" s="334"/>
      <c r="E459" s="334"/>
      <c r="F459" s="334"/>
      <c r="G459" s="116" t="s">
        <v>59</v>
      </c>
      <c r="H459" s="117" t="s">
        <v>166</v>
      </c>
      <c r="I459" s="118"/>
    </row>
    <row r="460" spans="1:9" s="95" customFormat="1" ht="14.4" hidden="1" outlineLevel="1" thickBot="1" x14ac:dyDescent="0.35">
      <c r="A460" s="119"/>
      <c r="B460" s="120"/>
      <c r="C460" s="121"/>
      <c r="D460" s="121"/>
      <c r="E460" s="121"/>
      <c r="F460" s="121"/>
      <c r="G460" s="122"/>
      <c r="H460" s="123"/>
      <c r="I460" s="124"/>
    </row>
    <row r="461" spans="1:9" s="95" customFormat="1" ht="14.4" hidden="1" outlineLevel="1" thickBot="1" x14ac:dyDescent="0.35">
      <c r="A461" s="125"/>
      <c r="B461" s="115"/>
      <c r="C461" s="126"/>
      <c r="D461" s="126"/>
      <c r="E461" s="126"/>
      <c r="F461" s="126"/>
      <c r="G461" s="127"/>
      <c r="H461" s="117"/>
      <c r="I461" s="118"/>
    </row>
    <row r="462" spans="1:9" s="95" customFormat="1" hidden="1" outlineLevel="1" x14ac:dyDescent="0.3">
      <c r="A462" s="125"/>
      <c r="B462" s="128" t="s">
        <v>61</v>
      </c>
      <c r="C462" s="129"/>
      <c r="D462" s="129"/>
      <c r="E462" s="129"/>
      <c r="F462" s="129"/>
      <c r="G462" s="130"/>
      <c r="H462" s="117"/>
      <c r="I462" s="118"/>
    </row>
    <row r="463" spans="1:9" s="95" customFormat="1" hidden="1" outlineLevel="1" x14ac:dyDescent="0.3">
      <c r="A463" s="125"/>
      <c r="B463" s="131" t="s">
        <v>62</v>
      </c>
      <c r="C463" s="132" t="s">
        <v>123</v>
      </c>
      <c r="D463" s="132" t="s">
        <v>63</v>
      </c>
      <c r="E463" s="132" t="s">
        <v>124</v>
      </c>
      <c r="F463" s="132" t="s">
        <v>125</v>
      </c>
      <c r="G463" s="133" t="s">
        <v>65</v>
      </c>
      <c r="H463" s="117"/>
      <c r="I463" s="118"/>
    </row>
    <row r="464" spans="1:9" s="95" customFormat="1" ht="30" hidden="1" customHeight="1" outlineLevel="1" x14ac:dyDescent="0.3">
      <c r="A464" s="125"/>
      <c r="B464" s="178"/>
      <c r="C464" s="180"/>
      <c r="D464" s="180"/>
      <c r="E464" s="180"/>
      <c r="F464" s="181"/>
      <c r="G464" s="182"/>
      <c r="H464" s="117"/>
      <c r="I464" s="118"/>
    </row>
    <row r="465" spans="1:9" s="95" customFormat="1" ht="14.4" hidden="1" outlineLevel="1" x14ac:dyDescent="0.3">
      <c r="A465" s="125"/>
      <c r="B465" s="183"/>
      <c r="C465" s="135"/>
      <c r="D465" s="135"/>
      <c r="E465" s="135"/>
      <c r="F465" s="136"/>
      <c r="G465" s="182"/>
      <c r="H465" s="117"/>
      <c r="I465" s="118"/>
    </row>
    <row r="466" spans="1:9" s="95" customFormat="1" ht="15" hidden="1" customHeight="1" outlineLevel="1" x14ac:dyDescent="0.3">
      <c r="A466" s="125"/>
      <c r="B466" s="183"/>
      <c r="C466" s="135"/>
      <c r="D466" s="135"/>
      <c r="E466" s="135"/>
      <c r="F466" s="136"/>
      <c r="G466" s="182"/>
      <c r="H466" s="138"/>
      <c r="I466" s="139"/>
    </row>
    <row r="467" spans="1:9" s="95" customFormat="1" ht="14.4" hidden="1" outlineLevel="1" x14ac:dyDescent="0.3">
      <c r="A467" s="125"/>
      <c r="B467" s="183"/>
      <c r="C467" s="135"/>
      <c r="D467" s="135"/>
      <c r="E467" s="135"/>
      <c r="F467" s="136"/>
      <c r="G467" s="182"/>
      <c r="H467" s="117"/>
      <c r="I467" s="118"/>
    </row>
    <row r="468" spans="1:9" s="95" customFormat="1" ht="15" hidden="1" customHeight="1" outlineLevel="1" x14ac:dyDescent="0.3">
      <c r="A468" s="125"/>
      <c r="B468" s="183" t="s">
        <v>167</v>
      </c>
      <c r="C468" s="135" t="s">
        <v>69</v>
      </c>
      <c r="D468" s="135">
        <v>1</v>
      </c>
      <c r="E468" s="135" t="s">
        <v>146</v>
      </c>
      <c r="F468" s="136">
        <v>50000</v>
      </c>
      <c r="G468" s="182">
        <v>50000</v>
      </c>
      <c r="H468" s="117"/>
      <c r="I468" s="118"/>
    </row>
    <row r="469" spans="1:9" s="95" customFormat="1" ht="14.4" hidden="1" outlineLevel="1" x14ac:dyDescent="0.3">
      <c r="A469" s="125"/>
      <c r="B469" s="183"/>
      <c r="C469" s="135"/>
      <c r="D469" s="135"/>
      <c r="E469" s="135"/>
      <c r="F469" s="136"/>
      <c r="G469" s="182"/>
      <c r="H469" s="117"/>
      <c r="I469" s="118"/>
    </row>
    <row r="470" spans="1:9" s="95" customFormat="1" ht="15" hidden="1" customHeight="1" outlineLevel="1" x14ac:dyDescent="0.3">
      <c r="A470" s="125"/>
      <c r="B470" s="183"/>
      <c r="C470" s="135"/>
      <c r="D470" s="135"/>
      <c r="E470" s="135"/>
      <c r="F470" s="136"/>
      <c r="G470" s="182"/>
      <c r="H470" s="117"/>
      <c r="I470" s="118"/>
    </row>
    <row r="471" spans="1:9" s="95" customFormat="1" hidden="1" outlineLevel="1" x14ac:dyDescent="0.3">
      <c r="A471" s="125"/>
      <c r="B471" s="189"/>
      <c r="C471" s="135"/>
      <c r="D471" s="135"/>
      <c r="E471" s="135"/>
      <c r="F471" s="136"/>
      <c r="G471" s="137">
        <f t="shared" ref="G471:G475" si="9">F471*E471</f>
        <v>0</v>
      </c>
      <c r="H471" s="117"/>
      <c r="I471" s="118"/>
    </row>
    <row r="472" spans="1:9" s="95" customFormat="1" hidden="1" outlineLevel="1" x14ac:dyDescent="0.3">
      <c r="A472" s="125"/>
      <c r="B472" s="189"/>
      <c r="C472" s="135"/>
      <c r="D472" s="135"/>
      <c r="E472" s="135"/>
      <c r="F472" s="136"/>
      <c r="G472" s="137">
        <f t="shared" si="9"/>
        <v>0</v>
      </c>
      <c r="H472" s="117"/>
      <c r="I472" s="118"/>
    </row>
    <row r="473" spans="1:9" s="95" customFormat="1" hidden="1" outlineLevel="1" x14ac:dyDescent="0.3">
      <c r="A473" s="125"/>
      <c r="B473" s="189"/>
      <c r="C473" s="135"/>
      <c r="D473" s="135"/>
      <c r="E473" s="135"/>
      <c r="F473" s="136"/>
      <c r="G473" s="137">
        <f t="shared" si="9"/>
        <v>0</v>
      </c>
      <c r="H473" s="117"/>
      <c r="I473" s="118"/>
    </row>
    <row r="474" spans="1:9" s="95" customFormat="1" hidden="1" outlineLevel="1" x14ac:dyDescent="0.3">
      <c r="A474" s="125"/>
      <c r="B474" s="189"/>
      <c r="C474" s="135"/>
      <c r="D474" s="135"/>
      <c r="E474" s="135"/>
      <c r="F474" s="136"/>
      <c r="G474" s="137">
        <f t="shared" si="9"/>
        <v>0</v>
      </c>
      <c r="H474" s="117"/>
      <c r="I474" s="118"/>
    </row>
    <row r="475" spans="1:9" s="95" customFormat="1" ht="14.4" hidden="1" outlineLevel="1" thickBot="1" x14ac:dyDescent="0.35">
      <c r="A475" s="125"/>
      <c r="B475" s="190"/>
      <c r="C475" s="190"/>
      <c r="D475" s="141"/>
      <c r="E475" s="141"/>
      <c r="F475" s="142"/>
      <c r="G475" s="143">
        <f t="shared" si="9"/>
        <v>0</v>
      </c>
      <c r="H475" s="117"/>
      <c r="I475" s="118"/>
    </row>
    <row r="476" spans="1:9" s="95" customFormat="1" hidden="1" outlineLevel="1" x14ac:dyDescent="0.3">
      <c r="A476" s="125"/>
      <c r="B476" s="115"/>
      <c r="C476" s="126"/>
      <c r="D476" s="126"/>
      <c r="E476" s="126"/>
      <c r="F476" s="126"/>
      <c r="G476" s="144" t="s">
        <v>70</v>
      </c>
      <c r="H476" s="117">
        <f>SUM(G464:G475)</f>
        <v>50000</v>
      </c>
      <c r="I476" s="118"/>
    </row>
    <row r="477" spans="1:9" s="95" customFormat="1" ht="14.4" hidden="1" outlineLevel="1" thickBot="1" x14ac:dyDescent="0.35">
      <c r="A477" s="125"/>
      <c r="B477" s="115"/>
      <c r="C477" s="126"/>
      <c r="D477" s="126"/>
      <c r="E477" s="126"/>
      <c r="F477" s="126"/>
      <c r="G477" s="127"/>
      <c r="H477" s="117"/>
      <c r="I477" s="118"/>
    </row>
    <row r="478" spans="1:9" s="95" customFormat="1" hidden="1" outlineLevel="1" x14ac:dyDescent="0.3">
      <c r="A478" s="125"/>
      <c r="B478" s="128" t="s">
        <v>71</v>
      </c>
      <c r="C478" s="129"/>
      <c r="D478" s="129"/>
      <c r="E478" s="129"/>
      <c r="F478" s="129"/>
      <c r="G478" s="130"/>
      <c r="H478" s="117"/>
      <c r="I478" s="118"/>
    </row>
    <row r="479" spans="1:9" s="95" customFormat="1" ht="27.6" hidden="1" outlineLevel="1" x14ac:dyDescent="0.3">
      <c r="A479" s="125"/>
      <c r="B479" s="131" t="s">
        <v>62</v>
      </c>
      <c r="C479" s="132" t="s">
        <v>72</v>
      </c>
      <c r="D479" s="132" t="s">
        <v>73</v>
      </c>
      <c r="E479" s="188" t="s">
        <v>134</v>
      </c>
      <c r="F479" s="132" t="s">
        <v>74</v>
      </c>
      <c r="G479" s="133" t="s">
        <v>65</v>
      </c>
      <c r="H479" s="117"/>
      <c r="I479" s="118"/>
    </row>
    <row r="480" spans="1:9" s="95" customFormat="1" hidden="1" outlineLevel="1" x14ac:dyDescent="0.3">
      <c r="A480" s="125"/>
      <c r="B480" s="145" t="s">
        <v>75</v>
      </c>
      <c r="C480" s="136">
        <v>8000</v>
      </c>
      <c r="D480" s="146">
        <v>1.8</v>
      </c>
      <c r="E480" s="135">
        <v>5</v>
      </c>
      <c r="F480" s="147">
        <v>1</v>
      </c>
      <c r="G480" s="148">
        <f>F480*E480*D480*C480</f>
        <v>72000</v>
      </c>
      <c r="H480" s="117"/>
      <c r="I480" s="118"/>
    </row>
    <row r="481" spans="1:9" s="95" customFormat="1" hidden="1" outlineLevel="1" x14ac:dyDescent="0.3">
      <c r="A481" s="125"/>
      <c r="B481" s="145"/>
      <c r="C481" s="136"/>
      <c r="D481" s="146"/>
      <c r="E481" s="135"/>
      <c r="F481" s="147"/>
      <c r="G481" s="148"/>
      <c r="H481" s="117"/>
      <c r="I481" s="118"/>
    </row>
    <row r="482" spans="1:9" s="95" customFormat="1" hidden="1" outlineLevel="1" x14ac:dyDescent="0.3">
      <c r="A482" s="125"/>
      <c r="B482" s="145"/>
      <c r="C482" s="136"/>
      <c r="D482" s="146"/>
      <c r="E482" s="135"/>
      <c r="F482" s="147"/>
      <c r="G482" s="148">
        <f>F482*E482*D482*C482</f>
        <v>0</v>
      </c>
      <c r="H482" s="117"/>
      <c r="I482" s="118"/>
    </row>
    <row r="483" spans="1:9" s="95" customFormat="1" hidden="1" outlineLevel="1" x14ac:dyDescent="0.3">
      <c r="A483" s="125"/>
      <c r="B483" s="145"/>
      <c r="C483" s="136"/>
      <c r="D483" s="146"/>
      <c r="E483" s="135"/>
      <c r="F483" s="147"/>
      <c r="G483" s="148">
        <f>F483*E483*D483*C483</f>
        <v>0</v>
      </c>
      <c r="H483" s="117"/>
      <c r="I483" s="118"/>
    </row>
    <row r="484" spans="1:9" s="95" customFormat="1" ht="14.4" hidden="1" outlineLevel="1" thickBot="1" x14ac:dyDescent="0.35">
      <c r="A484" s="125"/>
      <c r="B484" s="149"/>
      <c r="C484" s="142"/>
      <c r="D484" s="150"/>
      <c r="E484" s="141"/>
      <c r="F484" s="151"/>
      <c r="G484" s="152">
        <f>F484*E484*D484*C484</f>
        <v>0</v>
      </c>
      <c r="H484" s="117"/>
      <c r="I484" s="118"/>
    </row>
    <row r="485" spans="1:9" s="95" customFormat="1" hidden="1" outlineLevel="1" x14ac:dyDescent="0.3">
      <c r="A485" s="125"/>
      <c r="B485" s="115"/>
      <c r="C485" s="126"/>
      <c r="D485" s="126"/>
      <c r="E485" s="126"/>
      <c r="F485" s="126"/>
      <c r="G485" s="144" t="s">
        <v>78</v>
      </c>
      <c r="H485" s="117">
        <f>SUM(G480:G484)</f>
        <v>72000</v>
      </c>
      <c r="I485" s="118"/>
    </row>
    <row r="486" spans="1:9" s="95" customFormat="1" ht="14.4" hidden="1" outlineLevel="1" thickBot="1" x14ac:dyDescent="0.35">
      <c r="A486" s="125"/>
      <c r="B486" s="115"/>
      <c r="C486" s="126"/>
      <c r="D486" s="126"/>
      <c r="E486" s="126"/>
      <c r="F486" s="126"/>
      <c r="G486" s="127"/>
      <c r="H486" s="117"/>
      <c r="I486" s="118"/>
    </row>
    <row r="487" spans="1:9" s="95" customFormat="1" hidden="1" outlineLevel="1" x14ac:dyDescent="0.3">
      <c r="A487" s="125"/>
      <c r="B487" s="128" t="s">
        <v>79</v>
      </c>
      <c r="C487" s="129"/>
      <c r="D487" s="129"/>
      <c r="E487" s="129"/>
      <c r="F487" s="129"/>
      <c r="G487" s="130"/>
      <c r="H487" s="117"/>
      <c r="I487" s="118"/>
    </row>
    <row r="488" spans="1:9" s="95" customFormat="1" hidden="1" outlineLevel="1" x14ac:dyDescent="0.3">
      <c r="A488" s="125"/>
      <c r="B488" s="131" t="s">
        <v>62</v>
      </c>
      <c r="C488" s="132"/>
      <c r="D488" s="132" t="s">
        <v>80</v>
      </c>
      <c r="E488" s="132" t="s">
        <v>81</v>
      </c>
      <c r="F488" s="132" t="s">
        <v>74</v>
      </c>
      <c r="G488" s="133" t="s">
        <v>65</v>
      </c>
      <c r="H488" s="117"/>
      <c r="I488" s="118"/>
    </row>
    <row r="489" spans="1:9" s="95" customFormat="1" hidden="1" outlineLevel="1" x14ac:dyDescent="0.3">
      <c r="A489" s="125"/>
      <c r="B489" s="134" t="s">
        <v>82</v>
      </c>
      <c r="C489" s="153"/>
      <c r="D489" s="135"/>
      <c r="E489" s="154"/>
      <c r="F489" s="147"/>
      <c r="G489" s="148">
        <f>+H485*0.1</f>
        <v>7200</v>
      </c>
      <c r="H489" s="117"/>
      <c r="I489" s="118"/>
    </row>
    <row r="490" spans="1:9" s="95" customFormat="1" hidden="1" outlineLevel="1" x14ac:dyDescent="0.3">
      <c r="A490" s="125"/>
      <c r="B490" s="330"/>
      <c r="C490" s="331"/>
      <c r="D490" s="135"/>
      <c r="E490" s="154"/>
      <c r="F490" s="147"/>
      <c r="G490" s="148">
        <f>F490*E490</f>
        <v>0</v>
      </c>
      <c r="H490" s="117"/>
      <c r="I490" s="118"/>
    </row>
    <row r="491" spans="1:9" s="95" customFormat="1" hidden="1" outlineLevel="1" x14ac:dyDescent="0.3">
      <c r="A491" s="125"/>
      <c r="B491" s="330"/>
      <c r="C491" s="331"/>
      <c r="D491" s="135"/>
      <c r="E491" s="154"/>
      <c r="F491" s="147"/>
      <c r="G491" s="148">
        <f>F491*E491</f>
        <v>0</v>
      </c>
      <c r="H491" s="117"/>
      <c r="I491" s="118"/>
    </row>
    <row r="492" spans="1:9" s="95" customFormat="1" hidden="1" outlineLevel="1" x14ac:dyDescent="0.3">
      <c r="A492" s="125"/>
      <c r="B492" s="330"/>
      <c r="C492" s="331"/>
      <c r="D492" s="135"/>
      <c r="E492" s="154"/>
      <c r="F492" s="147"/>
      <c r="G492" s="148">
        <f>F492*E492</f>
        <v>0</v>
      </c>
      <c r="H492" s="117"/>
      <c r="I492" s="118"/>
    </row>
    <row r="493" spans="1:9" s="95" customFormat="1" hidden="1" outlineLevel="1" x14ac:dyDescent="0.3">
      <c r="A493" s="125"/>
      <c r="B493" s="330"/>
      <c r="C493" s="331"/>
      <c r="D493" s="135"/>
      <c r="E493" s="154"/>
      <c r="F493" s="147"/>
      <c r="G493" s="148">
        <f>F493*E493</f>
        <v>0</v>
      </c>
      <c r="H493" s="117"/>
      <c r="I493" s="118"/>
    </row>
    <row r="494" spans="1:9" s="95" customFormat="1" ht="14.4" hidden="1" outlineLevel="1" thickBot="1" x14ac:dyDescent="0.35">
      <c r="A494" s="125"/>
      <c r="B494" s="332"/>
      <c r="C494" s="333"/>
      <c r="D494" s="141"/>
      <c r="E494" s="155"/>
      <c r="F494" s="151"/>
      <c r="G494" s="152">
        <f>F494*E494</f>
        <v>0</v>
      </c>
      <c r="H494" s="117"/>
      <c r="I494" s="118"/>
    </row>
    <row r="495" spans="1:9" s="95" customFormat="1" hidden="1" outlineLevel="1" x14ac:dyDescent="0.3">
      <c r="A495" s="125"/>
      <c r="B495" s="115"/>
      <c r="C495" s="126"/>
      <c r="D495" s="126"/>
      <c r="E495" s="126"/>
      <c r="F495" s="126"/>
      <c r="G495" s="144" t="s">
        <v>85</v>
      </c>
      <c r="H495" s="117">
        <f>SUM(G489:G494)</f>
        <v>7200</v>
      </c>
      <c r="I495" s="118"/>
    </row>
    <row r="496" spans="1:9" s="95" customFormat="1" ht="14.4" hidden="1" outlineLevel="1" thickBot="1" x14ac:dyDescent="0.35">
      <c r="A496" s="125"/>
      <c r="B496" s="115"/>
      <c r="C496" s="126"/>
      <c r="D496" s="126"/>
      <c r="E496" s="126"/>
      <c r="F496" s="126"/>
      <c r="G496" s="127"/>
      <c r="H496" s="117"/>
      <c r="I496" s="118"/>
    </row>
    <row r="497" spans="1:9" s="95" customFormat="1" hidden="1" outlineLevel="1" x14ac:dyDescent="0.3">
      <c r="A497" s="125"/>
      <c r="B497" s="128" t="s">
        <v>86</v>
      </c>
      <c r="C497" s="129"/>
      <c r="D497" s="129"/>
      <c r="E497" s="129"/>
      <c r="F497" s="129"/>
      <c r="G497" s="130"/>
      <c r="H497" s="117"/>
      <c r="I497" s="118"/>
    </row>
    <row r="498" spans="1:9" s="95" customFormat="1" hidden="1" outlineLevel="1" x14ac:dyDescent="0.3">
      <c r="A498" s="125"/>
      <c r="B498" s="131" t="s">
        <v>87</v>
      </c>
      <c r="C498" s="132"/>
      <c r="D498" s="132" t="s">
        <v>88</v>
      </c>
      <c r="E498" s="132" t="s">
        <v>89</v>
      </c>
      <c r="F498" s="132" t="s">
        <v>90</v>
      </c>
      <c r="G498" s="133" t="s">
        <v>64</v>
      </c>
      <c r="H498" s="117"/>
      <c r="I498" s="118"/>
    </row>
    <row r="499" spans="1:9" s="95" customFormat="1" hidden="1" outlineLevel="1" x14ac:dyDescent="0.3">
      <c r="A499" s="125"/>
      <c r="B499" s="156"/>
      <c r="C499" s="153"/>
      <c r="D499" s="135"/>
      <c r="E499" s="135"/>
      <c r="F499" s="137"/>
      <c r="G499" s="137">
        <f>F499*E499*D499</f>
        <v>0</v>
      </c>
      <c r="H499" s="117"/>
      <c r="I499" s="118"/>
    </row>
    <row r="500" spans="1:9" s="95" customFormat="1" ht="14.4" hidden="1" outlineLevel="1" thickBot="1" x14ac:dyDescent="0.35">
      <c r="A500" s="125"/>
      <c r="B500" s="157"/>
      <c r="C500" s="158"/>
      <c r="D500" s="141"/>
      <c r="E500" s="141"/>
      <c r="F500" s="143"/>
      <c r="G500" s="143">
        <f>F500*E500*D500</f>
        <v>0</v>
      </c>
      <c r="H500" s="117"/>
      <c r="I500" s="118"/>
    </row>
    <row r="501" spans="1:9" s="95" customFormat="1" hidden="1" outlineLevel="1" x14ac:dyDescent="0.3">
      <c r="A501" s="125"/>
      <c r="B501" s="115"/>
      <c r="C501" s="126"/>
      <c r="D501" s="126"/>
      <c r="E501" s="126"/>
      <c r="F501" s="126"/>
      <c r="G501" s="144" t="s">
        <v>91</v>
      </c>
      <c r="H501" s="117">
        <f>SUM(G499:G500)</f>
        <v>0</v>
      </c>
      <c r="I501" s="118"/>
    </row>
    <row r="502" spans="1:9" s="95" customFormat="1" ht="14.4" hidden="1" outlineLevel="1" thickBot="1" x14ac:dyDescent="0.35">
      <c r="A502" s="125"/>
      <c r="B502" s="115"/>
      <c r="C502" s="126"/>
      <c r="D502" s="126"/>
      <c r="E502" s="126"/>
      <c r="F502" s="126"/>
      <c r="G502" s="127"/>
      <c r="H502" s="117"/>
      <c r="I502" s="118"/>
    </row>
    <row r="503" spans="1:9" s="95" customFormat="1" ht="14.4" hidden="1" outlineLevel="1" thickBot="1" x14ac:dyDescent="0.35">
      <c r="A503" s="125"/>
      <c r="B503" s="115"/>
      <c r="C503" s="126"/>
      <c r="D503" s="126"/>
      <c r="E503" s="126"/>
      <c r="F503" s="126"/>
      <c r="G503" s="159" t="s">
        <v>92</v>
      </c>
      <c r="H503" s="160">
        <f>SUM(H476:H501)</f>
        <v>129200</v>
      </c>
      <c r="I503" s="118"/>
    </row>
    <row r="504" spans="1:9" s="95" customFormat="1" ht="14.4" hidden="1" outlineLevel="1" thickBot="1" x14ac:dyDescent="0.35">
      <c r="A504" s="125"/>
      <c r="B504" s="115"/>
      <c r="C504" s="126"/>
      <c r="D504" s="126"/>
      <c r="E504" s="126"/>
      <c r="F504" s="126"/>
      <c r="G504" s="127"/>
      <c r="H504" s="117"/>
      <c r="I504" s="118"/>
    </row>
    <row r="505" spans="1:9" s="95" customFormat="1" hidden="1" outlineLevel="1" x14ac:dyDescent="0.3">
      <c r="A505" s="125"/>
      <c r="B505" s="161" t="s">
        <v>93</v>
      </c>
      <c r="C505" s="109"/>
      <c r="D505" s="109"/>
      <c r="E505" s="109"/>
      <c r="F505" s="109"/>
      <c r="G505" s="162"/>
      <c r="H505" s="117"/>
      <c r="I505" s="118"/>
    </row>
    <row r="506" spans="1:9" s="95" customFormat="1" hidden="1" outlineLevel="1" x14ac:dyDescent="0.3">
      <c r="A506" s="125"/>
      <c r="B506" s="163" t="s">
        <v>62</v>
      </c>
      <c r="C506" s="126"/>
      <c r="D506" s="126" t="s">
        <v>94</v>
      </c>
      <c r="E506" s="126"/>
      <c r="F506" s="126" t="s">
        <v>95</v>
      </c>
      <c r="G506" s="164"/>
      <c r="H506" s="117"/>
      <c r="I506" s="118"/>
    </row>
    <row r="507" spans="1:9" s="95" customFormat="1" hidden="1" outlineLevel="1" x14ac:dyDescent="0.3">
      <c r="A507" s="125"/>
      <c r="B507" s="131" t="s">
        <v>96</v>
      </c>
      <c r="C507" s="165"/>
      <c r="D507" s="166">
        <v>0.24</v>
      </c>
      <c r="E507" s="165"/>
      <c r="F507" s="167">
        <f>D507*H503</f>
        <v>31008</v>
      </c>
      <c r="G507" s="133"/>
      <c r="H507" s="117"/>
      <c r="I507" s="118"/>
    </row>
    <row r="508" spans="1:9" s="95" customFormat="1" hidden="1" outlineLevel="1" x14ac:dyDescent="0.3">
      <c r="A508" s="125"/>
      <c r="B508" s="134" t="s">
        <v>97</v>
      </c>
      <c r="C508" s="153"/>
      <c r="D508" s="168">
        <v>0.01</v>
      </c>
      <c r="E508" s="153"/>
      <c r="F508" s="167">
        <f>D508*H503</f>
        <v>1292</v>
      </c>
      <c r="G508" s="148"/>
      <c r="H508" s="117"/>
      <c r="I508" s="118"/>
    </row>
    <row r="509" spans="1:9" s="95" customFormat="1" hidden="1" outlineLevel="1" x14ac:dyDescent="0.3">
      <c r="A509" s="125"/>
      <c r="B509" s="134" t="s">
        <v>50</v>
      </c>
      <c r="C509" s="153"/>
      <c r="D509" s="168">
        <v>0.05</v>
      </c>
      <c r="E509" s="153"/>
      <c r="F509" s="167">
        <f>D509*H503</f>
        <v>6460</v>
      </c>
      <c r="G509" s="148"/>
      <c r="H509" s="117"/>
      <c r="I509" s="118"/>
    </row>
    <row r="510" spans="1:9" s="95" customFormat="1" hidden="1" outlineLevel="1" x14ac:dyDescent="0.3">
      <c r="A510" s="125"/>
      <c r="B510" s="169" t="s">
        <v>98</v>
      </c>
      <c r="C510" s="170"/>
      <c r="D510" s="171">
        <v>0.19</v>
      </c>
      <c r="E510" s="170"/>
      <c r="F510" s="167">
        <f>D510*F509</f>
        <v>1227.4000000000001</v>
      </c>
      <c r="G510" s="172"/>
      <c r="H510" s="117"/>
      <c r="I510" s="118"/>
    </row>
    <row r="511" spans="1:9" s="95" customFormat="1" ht="14.4" hidden="1" outlineLevel="1" thickBot="1" x14ac:dyDescent="0.35">
      <c r="A511" s="125"/>
      <c r="B511" s="140"/>
      <c r="C511" s="158"/>
      <c r="D511" s="173"/>
      <c r="E511" s="158"/>
      <c r="F511" s="174"/>
      <c r="G511" s="152"/>
      <c r="H511" s="117"/>
      <c r="I511" s="118"/>
    </row>
    <row r="512" spans="1:9" s="95" customFormat="1" ht="14.4" hidden="1" outlineLevel="1" thickBot="1" x14ac:dyDescent="0.35">
      <c r="A512" s="125"/>
      <c r="B512" s="115"/>
      <c r="C512" s="126"/>
      <c r="D512" s="126"/>
      <c r="E512" s="126"/>
      <c r="F512" s="126"/>
      <c r="G512" s="159" t="s">
        <v>99</v>
      </c>
      <c r="H512" s="160">
        <f>SUM(F507:F511)</f>
        <v>39987.4</v>
      </c>
      <c r="I512" s="118"/>
    </row>
    <row r="513" spans="1:9" s="95" customFormat="1" ht="14.4" hidden="1" outlineLevel="1" thickBot="1" x14ac:dyDescent="0.35">
      <c r="A513" s="125"/>
      <c r="B513" s="115"/>
      <c r="C513" s="126"/>
      <c r="D513" s="126"/>
      <c r="E513" s="126"/>
      <c r="F513" s="126"/>
      <c r="G513" s="127"/>
      <c r="H513" s="117"/>
      <c r="I513" s="118"/>
    </row>
    <row r="514" spans="1:9" s="95" customFormat="1" ht="14.4" collapsed="1" thickBot="1" x14ac:dyDescent="0.35">
      <c r="A514" s="125"/>
      <c r="B514" s="115"/>
      <c r="C514" s="126"/>
      <c r="D514" s="126"/>
      <c r="E514" s="126"/>
      <c r="F514" s="126"/>
      <c r="G514" s="159" t="s">
        <v>100</v>
      </c>
      <c r="H514" s="175">
        <f>H512+H503</f>
        <v>169187.4</v>
      </c>
      <c r="I514" s="118"/>
    </row>
    <row r="515" spans="1:9" s="95" customFormat="1" ht="14.4" thickBot="1" x14ac:dyDescent="0.35">
      <c r="A515" s="119"/>
      <c r="B515" s="176"/>
      <c r="C515" s="121"/>
      <c r="D515" s="121"/>
      <c r="E515" s="121"/>
      <c r="F515" s="121"/>
      <c r="G515" s="177"/>
      <c r="H515" s="123"/>
      <c r="I515" s="124"/>
    </row>
    <row r="516" spans="1:9" s="95" customFormat="1" x14ac:dyDescent="0.3">
      <c r="A516" s="107"/>
      <c r="B516" s="108"/>
      <c r="C516" s="109"/>
      <c r="D516" s="109"/>
      <c r="E516" s="109"/>
      <c r="F516" s="109"/>
      <c r="G516" s="110"/>
      <c r="H516" s="111"/>
      <c r="I516" s="112"/>
    </row>
    <row r="517" spans="1:9" s="95" customFormat="1" ht="81" customHeight="1" x14ac:dyDescent="0.3">
      <c r="A517" s="113"/>
      <c r="B517" s="114" t="s">
        <v>168</v>
      </c>
      <c r="C517" s="334" t="s">
        <v>18</v>
      </c>
      <c r="D517" s="334"/>
      <c r="E517" s="334"/>
      <c r="F517" s="334"/>
      <c r="G517" s="116" t="s">
        <v>59</v>
      </c>
      <c r="H517" s="117" t="s">
        <v>7</v>
      </c>
      <c r="I517" s="118"/>
    </row>
    <row r="518" spans="1:9" s="95" customFormat="1" ht="14.4" outlineLevel="1" thickBot="1" x14ac:dyDescent="0.35">
      <c r="A518" s="119"/>
      <c r="B518" s="120"/>
      <c r="C518" s="121"/>
      <c r="D518" s="121"/>
      <c r="E518" s="121"/>
      <c r="F518" s="121"/>
      <c r="G518" s="122"/>
      <c r="H518" s="123"/>
      <c r="I518" s="124"/>
    </row>
    <row r="519" spans="1:9" s="95" customFormat="1" ht="14.4" outlineLevel="1" thickBot="1" x14ac:dyDescent="0.35">
      <c r="A519" s="125"/>
      <c r="B519" s="115"/>
      <c r="C519" s="126"/>
      <c r="D519" s="126"/>
      <c r="E519" s="126"/>
      <c r="F519" s="126"/>
      <c r="G519" s="127"/>
      <c r="H519" s="117"/>
      <c r="I519" s="118"/>
    </row>
    <row r="520" spans="1:9" s="95" customFormat="1" outlineLevel="1" x14ac:dyDescent="0.3">
      <c r="A520" s="125"/>
      <c r="B520" s="128" t="s">
        <v>61</v>
      </c>
      <c r="C520" s="129"/>
      <c r="D520" s="129"/>
      <c r="E520" s="129"/>
      <c r="F520" s="129"/>
      <c r="G520" s="130"/>
      <c r="H520" s="117"/>
      <c r="I520" s="118"/>
    </row>
    <row r="521" spans="1:9" s="95" customFormat="1" outlineLevel="1" x14ac:dyDescent="0.3">
      <c r="A521" s="125"/>
      <c r="B521" s="131" t="s">
        <v>62</v>
      </c>
      <c r="C521" s="132" t="s">
        <v>123</v>
      </c>
      <c r="D521" s="132" t="s">
        <v>63</v>
      </c>
      <c r="E521" s="132" t="s">
        <v>124</v>
      </c>
      <c r="F521" s="132" t="s">
        <v>125</v>
      </c>
      <c r="G521" s="133" t="s">
        <v>65</v>
      </c>
      <c r="H521" s="117"/>
      <c r="I521" s="118"/>
    </row>
    <row r="522" spans="1:9" s="95" customFormat="1" ht="30" customHeight="1" outlineLevel="1" x14ac:dyDescent="0.3">
      <c r="A522" s="125"/>
      <c r="B522" s="178" t="s">
        <v>169</v>
      </c>
      <c r="C522" s="180" t="s">
        <v>129</v>
      </c>
      <c r="D522" s="180">
        <v>1</v>
      </c>
      <c r="E522" s="191"/>
      <c r="F522" s="181">
        <v>50000</v>
      </c>
      <c r="G522" s="182">
        <f>+F522*D522</f>
        <v>50000</v>
      </c>
      <c r="H522" s="117"/>
      <c r="I522" s="118"/>
    </row>
    <row r="523" spans="1:9" s="95" customFormat="1" ht="28.8" outlineLevel="1" x14ac:dyDescent="0.3">
      <c r="A523" s="125"/>
      <c r="B523" s="183" t="s">
        <v>170</v>
      </c>
      <c r="C523" s="135" t="s">
        <v>129</v>
      </c>
      <c r="D523" s="135">
        <v>1</v>
      </c>
      <c r="E523" s="192"/>
      <c r="F523" s="136">
        <v>80000</v>
      </c>
      <c r="G523" s="182">
        <f t="shared" ref="G523:G525" si="10">+F523*D523</f>
        <v>80000</v>
      </c>
      <c r="H523" s="117"/>
      <c r="I523" s="118"/>
    </row>
    <row r="524" spans="1:9" s="95" customFormat="1" ht="15" customHeight="1" outlineLevel="1" x14ac:dyDescent="0.3">
      <c r="A524" s="125"/>
      <c r="B524" s="183" t="s">
        <v>171</v>
      </c>
      <c r="C524" s="135" t="s">
        <v>129</v>
      </c>
      <c r="D524" s="135">
        <v>1</v>
      </c>
      <c r="E524" s="192"/>
      <c r="F524" s="136">
        <v>40000</v>
      </c>
      <c r="G524" s="182">
        <f t="shared" si="10"/>
        <v>40000</v>
      </c>
      <c r="H524" s="138"/>
      <c r="I524" s="139"/>
    </row>
    <row r="525" spans="1:9" s="95" customFormat="1" ht="14.4" outlineLevel="1" x14ac:dyDescent="0.3">
      <c r="A525" s="125"/>
      <c r="B525" s="183"/>
      <c r="C525" s="135"/>
      <c r="D525" s="135"/>
      <c r="E525" s="135"/>
      <c r="F525" s="136"/>
      <c r="G525" s="182">
        <f t="shared" si="10"/>
        <v>0</v>
      </c>
      <c r="H525" s="117"/>
      <c r="I525" s="118"/>
    </row>
    <row r="526" spans="1:9" s="95" customFormat="1" ht="15" customHeight="1" outlineLevel="1" x14ac:dyDescent="0.3">
      <c r="A526" s="125"/>
      <c r="B526" s="183"/>
      <c r="C526" s="135"/>
      <c r="D526" s="135"/>
      <c r="E526" s="135"/>
      <c r="F526" s="136"/>
      <c r="G526" s="182"/>
      <c r="H526" s="117"/>
      <c r="I526" s="118"/>
    </row>
    <row r="527" spans="1:9" s="95" customFormat="1" ht="14.4" outlineLevel="1" x14ac:dyDescent="0.3">
      <c r="A527" s="125"/>
      <c r="B527" s="183"/>
      <c r="C527" s="135"/>
      <c r="D527" s="135"/>
      <c r="E527" s="135"/>
      <c r="F527" s="136"/>
      <c r="G527" s="182"/>
      <c r="H527" s="117"/>
      <c r="I527" s="118"/>
    </row>
    <row r="528" spans="1:9" s="95" customFormat="1" ht="15" customHeight="1" outlineLevel="1" x14ac:dyDescent="0.3">
      <c r="A528" s="125"/>
      <c r="B528" s="183"/>
      <c r="C528" s="135"/>
      <c r="D528" s="135"/>
      <c r="E528" s="135"/>
      <c r="F528" s="136"/>
      <c r="G528" s="182"/>
      <c r="H528" s="117"/>
      <c r="I528" s="118"/>
    </row>
    <row r="529" spans="1:9" s="95" customFormat="1" outlineLevel="1" x14ac:dyDescent="0.3">
      <c r="A529" s="125"/>
      <c r="B529" s="189"/>
      <c r="C529" s="135"/>
      <c r="D529" s="135"/>
      <c r="E529" s="135"/>
      <c r="F529" s="136"/>
      <c r="G529" s="137">
        <f t="shared" ref="G529:G533" si="11">F529*E529</f>
        <v>0</v>
      </c>
      <c r="H529" s="117"/>
      <c r="I529" s="118"/>
    </row>
    <row r="530" spans="1:9" s="95" customFormat="1" outlineLevel="1" x14ac:dyDescent="0.3">
      <c r="A530" s="125"/>
      <c r="B530" s="189"/>
      <c r="C530" s="135"/>
      <c r="D530" s="135"/>
      <c r="E530" s="135"/>
      <c r="F530" s="136"/>
      <c r="G530" s="137">
        <f t="shared" si="11"/>
        <v>0</v>
      </c>
      <c r="H530" s="117"/>
      <c r="I530" s="118"/>
    </row>
    <row r="531" spans="1:9" s="95" customFormat="1" outlineLevel="1" x14ac:dyDescent="0.3">
      <c r="A531" s="125"/>
      <c r="B531" s="189"/>
      <c r="C531" s="135"/>
      <c r="D531" s="135"/>
      <c r="E531" s="135"/>
      <c r="F531" s="136"/>
      <c r="G531" s="137">
        <f t="shared" si="11"/>
        <v>0</v>
      </c>
      <c r="H531" s="117"/>
      <c r="I531" s="118"/>
    </row>
    <row r="532" spans="1:9" s="95" customFormat="1" outlineLevel="1" x14ac:dyDescent="0.3">
      <c r="A532" s="125"/>
      <c r="B532" s="189"/>
      <c r="C532" s="135"/>
      <c r="D532" s="135"/>
      <c r="E532" s="135"/>
      <c r="F532" s="136"/>
      <c r="G532" s="137">
        <f t="shared" si="11"/>
        <v>0</v>
      </c>
      <c r="H532" s="117"/>
      <c r="I532" s="118"/>
    </row>
    <row r="533" spans="1:9" s="95" customFormat="1" ht="14.4" outlineLevel="1" thickBot="1" x14ac:dyDescent="0.35">
      <c r="A533" s="125"/>
      <c r="B533" s="190"/>
      <c r="C533" s="190"/>
      <c r="D533" s="141"/>
      <c r="E533" s="141"/>
      <c r="F533" s="142"/>
      <c r="G533" s="143">
        <f t="shared" si="11"/>
        <v>0</v>
      </c>
      <c r="H533" s="117"/>
      <c r="I533" s="118"/>
    </row>
    <row r="534" spans="1:9" s="95" customFormat="1" outlineLevel="1" x14ac:dyDescent="0.3">
      <c r="A534" s="125"/>
      <c r="B534" s="115"/>
      <c r="C534" s="126"/>
      <c r="D534" s="126"/>
      <c r="E534" s="126"/>
      <c r="F534" s="126"/>
      <c r="G534" s="144" t="s">
        <v>70</v>
      </c>
      <c r="H534" s="117">
        <f>SUM(G522:G533)</f>
        <v>170000</v>
      </c>
      <c r="I534" s="118"/>
    </row>
    <row r="535" spans="1:9" s="95" customFormat="1" ht="14.4" outlineLevel="1" thickBot="1" x14ac:dyDescent="0.35">
      <c r="A535" s="125"/>
      <c r="B535" s="115"/>
      <c r="C535" s="126"/>
      <c r="D535" s="126"/>
      <c r="E535" s="126"/>
      <c r="F535" s="126"/>
      <c r="G535" s="127"/>
      <c r="H535" s="117"/>
      <c r="I535" s="118"/>
    </row>
    <row r="536" spans="1:9" s="95" customFormat="1" outlineLevel="1" x14ac:dyDescent="0.3">
      <c r="A536" s="125"/>
      <c r="B536" s="128" t="s">
        <v>71</v>
      </c>
      <c r="C536" s="129"/>
      <c r="D536" s="129"/>
      <c r="E536" s="129"/>
      <c r="F536" s="129"/>
      <c r="G536" s="130"/>
      <c r="H536" s="117"/>
      <c r="I536" s="118"/>
    </row>
    <row r="537" spans="1:9" s="95" customFormat="1" ht="27.6" outlineLevel="1" x14ac:dyDescent="0.3">
      <c r="A537" s="125"/>
      <c r="B537" s="131" t="s">
        <v>62</v>
      </c>
      <c r="C537" s="132" t="s">
        <v>72</v>
      </c>
      <c r="D537" s="132" t="s">
        <v>73</v>
      </c>
      <c r="E537" s="188" t="s">
        <v>134</v>
      </c>
      <c r="F537" s="132" t="s">
        <v>74</v>
      </c>
      <c r="G537" s="133" t="s">
        <v>65</v>
      </c>
      <c r="H537" s="117"/>
      <c r="I537" s="118"/>
    </row>
    <row r="538" spans="1:9" s="95" customFormat="1" outlineLevel="1" x14ac:dyDescent="0.3">
      <c r="A538" s="125"/>
      <c r="B538" s="145" t="s">
        <v>172</v>
      </c>
      <c r="C538" s="136">
        <v>25000</v>
      </c>
      <c r="D538" s="146">
        <v>1.8</v>
      </c>
      <c r="E538" s="135">
        <v>10</v>
      </c>
      <c r="F538" s="147"/>
      <c r="G538" s="148">
        <f>F538*E538*D538*C538</f>
        <v>0</v>
      </c>
      <c r="H538" s="117"/>
      <c r="I538" s="118"/>
    </row>
    <row r="539" spans="1:9" s="95" customFormat="1" outlineLevel="1" x14ac:dyDescent="0.3">
      <c r="A539" s="125"/>
      <c r="B539" s="145" t="s">
        <v>173</v>
      </c>
      <c r="C539" s="136">
        <v>15000</v>
      </c>
      <c r="D539" s="146">
        <v>1.8</v>
      </c>
      <c r="E539" s="135">
        <v>5</v>
      </c>
      <c r="F539" s="147"/>
      <c r="G539" s="148"/>
      <c r="H539" s="117"/>
      <c r="I539" s="118"/>
    </row>
    <row r="540" spans="1:9" s="95" customFormat="1" outlineLevel="1" x14ac:dyDescent="0.3">
      <c r="A540" s="125"/>
      <c r="B540" s="145"/>
      <c r="C540" s="136"/>
      <c r="D540" s="146"/>
      <c r="E540" s="135"/>
      <c r="F540" s="147"/>
      <c r="G540" s="148">
        <f>F540*E540*D540*C540</f>
        <v>0</v>
      </c>
      <c r="H540" s="117"/>
      <c r="I540" s="118"/>
    </row>
    <row r="541" spans="1:9" s="95" customFormat="1" outlineLevel="1" x14ac:dyDescent="0.3">
      <c r="A541" s="125"/>
      <c r="B541" s="145"/>
      <c r="C541" s="136"/>
      <c r="D541" s="146"/>
      <c r="E541" s="135"/>
      <c r="F541" s="147"/>
      <c r="G541" s="148">
        <f>F541*E541*D541*C541</f>
        <v>0</v>
      </c>
      <c r="H541" s="117"/>
      <c r="I541" s="118"/>
    </row>
    <row r="542" spans="1:9" s="95" customFormat="1" ht="14.4" outlineLevel="1" thickBot="1" x14ac:dyDescent="0.35">
      <c r="A542" s="125"/>
      <c r="B542" s="149"/>
      <c r="C542" s="142"/>
      <c r="D542" s="150"/>
      <c r="E542" s="141"/>
      <c r="F542" s="151"/>
      <c r="G542" s="152">
        <f>F542*E542*D542*C542</f>
        <v>0</v>
      </c>
      <c r="H542" s="117"/>
      <c r="I542" s="118"/>
    </row>
    <row r="543" spans="1:9" s="95" customFormat="1" outlineLevel="1" x14ac:dyDescent="0.3">
      <c r="A543" s="125"/>
      <c r="B543" s="115"/>
      <c r="C543" s="126"/>
      <c r="D543" s="126"/>
      <c r="E543" s="126"/>
      <c r="F543" s="126"/>
      <c r="G543" s="144" t="s">
        <v>78</v>
      </c>
      <c r="H543" s="117">
        <f>SUM(G538:G542)</f>
        <v>0</v>
      </c>
      <c r="I543" s="118"/>
    </row>
    <row r="544" spans="1:9" s="95" customFormat="1" ht="14.4" outlineLevel="1" thickBot="1" x14ac:dyDescent="0.35">
      <c r="A544" s="125"/>
      <c r="B544" s="115"/>
      <c r="C544" s="126"/>
      <c r="D544" s="126"/>
      <c r="E544" s="126"/>
      <c r="F544" s="126"/>
      <c r="G544" s="127"/>
      <c r="H544" s="117"/>
      <c r="I544" s="118"/>
    </row>
    <row r="545" spans="1:9" s="95" customFormat="1" outlineLevel="1" x14ac:dyDescent="0.3">
      <c r="A545" s="125"/>
      <c r="B545" s="128" t="s">
        <v>79</v>
      </c>
      <c r="C545" s="129"/>
      <c r="D545" s="129"/>
      <c r="E545" s="129"/>
      <c r="F545" s="129"/>
      <c r="G545" s="130"/>
      <c r="H545" s="117"/>
      <c r="I545" s="118"/>
    </row>
    <row r="546" spans="1:9" s="95" customFormat="1" outlineLevel="1" x14ac:dyDescent="0.3">
      <c r="A546" s="125"/>
      <c r="B546" s="131" t="s">
        <v>62</v>
      </c>
      <c r="C546" s="132"/>
      <c r="D546" s="132" t="s">
        <v>80</v>
      </c>
      <c r="E546" s="132" t="s">
        <v>81</v>
      </c>
      <c r="F546" s="132" t="s">
        <v>74</v>
      </c>
      <c r="G546" s="133" t="s">
        <v>65</v>
      </c>
      <c r="H546" s="117"/>
      <c r="I546" s="118"/>
    </row>
    <row r="547" spans="1:9" s="95" customFormat="1" outlineLevel="1" x14ac:dyDescent="0.3">
      <c r="A547" s="125"/>
      <c r="B547" s="134" t="s">
        <v>82</v>
      </c>
      <c r="C547" s="153"/>
      <c r="D547" s="135"/>
      <c r="E547" s="154"/>
      <c r="F547" s="147"/>
      <c r="G547" s="148">
        <f>+H543*0.1</f>
        <v>0</v>
      </c>
      <c r="H547" s="117"/>
      <c r="I547" s="118"/>
    </row>
    <row r="548" spans="1:9" s="95" customFormat="1" outlineLevel="1" x14ac:dyDescent="0.3">
      <c r="A548" s="125"/>
      <c r="B548" s="330"/>
      <c r="C548" s="331"/>
      <c r="D548" s="135"/>
      <c r="E548" s="154"/>
      <c r="F548" s="147"/>
      <c r="G548" s="148">
        <f>F548*E548</f>
        <v>0</v>
      </c>
      <c r="H548" s="117"/>
      <c r="I548" s="118"/>
    </row>
    <row r="549" spans="1:9" s="95" customFormat="1" outlineLevel="1" x14ac:dyDescent="0.3">
      <c r="A549" s="125"/>
      <c r="B549" s="330"/>
      <c r="C549" s="331"/>
      <c r="D549" s="135"/>
      <c r="E549" s="154"/>
      <c r="F549" s="147"/>
      <c r="G549" s="148">
        <f>F549*E549</f>
        <v>0</v>
      </c>
      <c r="H549" s="117"/>
      <c r="I549" s="118"/>
    </row>
    <row r="550" spans="1:9" s="95" customFormat="1" outlineLevel="1" x14ac:dyDescent="0.3">
      <c r="A550" s="125"/>
      <c r="B550" s="330"/>
      <c r="C550" s="331"/>
      <c r="D550" s="135"/>
      <c r="E550" s="154"/>
      <c r="F550" s="147"/>
      <c r="G550" s="148">
        <f>F550*E550</f>
        <v>0</v>
      </c>
      <c r="H550" s="117"/>
      <c r="I550" s="118"/>
    </row>
    <row r="551" spans="1:9" s="95" customFormat="1" outlineLevel="1" x14ac:dyDescent="0.3">
      <c r="A551" s="125"/>
      <c r="B551" s="330"/>
      <c r="C551" s="331"/>
      <c r="D551" s="135"/>
      <c r="E551" s="154"/>
      <c r="F551" s="147"/>
      <c r="G551" s="148">
        <f>F551*E551</f>
        <v>0</v>
      </c>
      <c r="H551" s="117"/>
      <c r="I551" s="118"/>
    </row>
    <row r="552" spans="1:9" s="95" customFormat="1" ht="14.4" outlineLevel="1" thickBot="1" x14ac:dyDescent="0.35">
      <c r="A552" s="125"/>
      <c r="B552" s="332"/>
      <c r="C552" s="333"/>
      <c r="D552" s="141"/>
      <c r="E552" s="155"/>
      <c r="F552" s="151"/>
      <c r="G552" s="152">
        <f>F552*E552</f>
        <v>0</v>
      </c>
      <c r="H552" s="117"/>
      <c r="I552" s="118"/>
    </row>
    <row r="553" spans="1:9" s="95" customFormat="1" outlineLevel="1" x14ac:dyDescent="0.3">
      <c r="A553" s="125"/>
      <c r="B553" s="115"/>
      <c r="C553" s="126"/>
      <c r="D553" s="126"/>
      <c r="E553" s="126"/>
      <c r="F553" s="126"/>
      <c r="G553" s="144" t="s">
        <v>85</v>
      </c>
      <c r="H553" s="117">
        <f>SUM(G547:G552)</f>
        <v>0</v>
      </c>
      <c r="I553" s="118"/>
    </row>
    <row r="554" spans="1:9" s="95" customFormat="1" ht="14.4" outlineLevel="1" thickBot="1" x14ac:dyDescent="0.35">
      <c r="A554" s="125"/>
      <c r="B554" s="115"/>
      <c r="C554" s="126"/>
      <c r="D554" s="126"/>
      <c r="E554" s="126"/>
      <c r="F554" s="126"/>
      <c r="G554" s="127"/>
      <c r="H554" s="117"/>
      <c r="I554" s="118"/>
    </row>
    <row r="555" spans="1:9" s="95" customFormat="1" outlineLevel="1" x14ac:dyDescent="0.3">
      <c r="A555" s="125"/>
      <c r="B555" s="128" t="s">
        <v>86</v>
      </c>
      <c r="C555" s="129"/>
      <c r="D555" s="129"/>
      <c r="E555" s="129"/>
      <c r="F555" s="129"/>
      <c r="G555" s="130"/>
      <c r="H555" s="117"/>
      <c r="I555" s="118"/>
    </row>
    <row r="556" spans="1:9" s="95" customFormat="1" outlineLevel="1" x14ac:dyDescent="0.3">
      <c r="A556" s="125"/>
      <c r="B556" s="131" t="s">
        <v>87</v>
      </c>
      <c r="C556" s="132"/>
      <c r="D556" s="132" t="s">
        <v>88</v>
      </c>
      <c r="E556" s="132" t="s">
        <v>89</v>
      </c>
      <c r="F556" s="132" t="s">
        <v>90</v>
      </c>
      <c r="G556" s="133" t="s">
        <v>64</v>
      </c>
      <c r="H556" s="117"/>
      <c r="I556" s="118"/>
    </row>
    <row r="557" spans="1:9" s="95" customFormat="1" outlineLevel="1" x14ac:dyDescent="0.3">
      <c r="A557" s="125"/>
      <c r="B557" s="156"/>
      <c r="C557" s="153"/>
      <c r="D557" s="135"/>
      <c r="E557" s="135"/>
      <c r="F557" s="137"/>
      <c r="G557" s="137">
        <f>F557*E557*D557</f>
        <v>0</v>
      </c>
      <c r="H557" s="117"/>
      <c r="I557" s="118"/>
    </row>
    <row r="558" spans="1:9" s="95" customFormat="1" ht="14.4" outlineLevel="1" thickBot="1" x14ac:dyDescent="0.35">
      <c r="A558" s="125"/>
      <c r="B558" s="157"/>
      <c r="C558" s="158"/>
      <c r="D558" s="141"/>
      <c r="E558" s="141"/>
      <c r="F558" s="143"/>
      <c r="G558" s="143">
        <f>F558*E558*D558</f>
        <v>0</v>
      </c>
      <c r="H558" s="117"/>
      <c r="I558" s="118"/>
    </row>
    <row r="559" spans="1:9" s="95" customFormat="1" outlineLevel="1" x14ac:dyDescent="0.3">
      <c r="A559" s="125"/>
      <c r="B559" s="115"/>
      <c r="C559" s="126"/>
      <c r="D559" s="126"/>
      <c r="E559" s="126"/>
      <c r="F559" s="126"/>
      <c r="G559" s="144" t="s">
        <v>91</v>
      </c>
      <c r="H559" s="117">
        <f>SUM(G557:G558)</f>
        <v>0</v>
      </c>
      <c r="I559" s="118"/>
    </row>
    <row r="560" spans="1:9" s="95" customFormat="1" ht="14.4" outlineLevel="1" thickBot="1" x14ac:dyDescent="0.35">
      <c r="A560" s="125"/>
      <c r="B560" s="115"/>
      <c r="C560" s="126"/>
      <c r="D560" s="126"/>
      <c r="E560" s="126"/>
      <c r="F560" s="126"/>
      <c r="G560" s="127"/>
      <c r="H560" s="117"/>
      <c r="I560" s="118"/>
    </row>
    <row r="561" spans="1:9" s="95" customFormat="1" ht="14.4" outlineLevel="1" thickBot="1" x14ac:dyDescent="0.35">
      <c r="A561" s="125"/>
      <c r="B561" s="115"/>
      <c r="C561" s="126"/>
      <c r="D561" s="126"/>
      <c r="E561" s="126"/>
      <c r="F561" s="126"/>
      <c r="G561" s="159" t="s">
        <v>92</v>
      </c>
      <c r="H561" s="160">
        <f>SUM(H534:H559)</f>
        <v>170000</v>
      </c>
      <c r="I561" s="118"/>
    </row>
    <row r="562" spans="1:9" s="95" customFormat="1" ht="14.4" outlineLevel="1" thickBot="1" x14ac:dyDescent="0.35">
      <c r="A562" s="125"/>
      <c r="B562" s="115"/>
      <c r="C562" s="126"/>
      <c r="D562" s="126"/>
      <c r="E562" s="126"/>
      <c r="F562" s="126"/>
      <c r="G562" s="127"/>
      <c r="H562" s="117"/>
      <c r="I562" s="118"/>
    </row>
    <row r="563" spans="1:9" s="95" customFormat="1" outlineLevel="1" x14ac:dyDescent="0.3">
      <c r="A563" s="125"/>
      <c r="B563" s="161" t="s">
        <v>93</v>
      </c>
      <c r="C563" s="109"/>
      <c r="D563" s="109"/>
      <c r="E563" s="109"/>
      <c r="F563" s="109"/>
      <c r="G563" s="162"/>
      <c r="H563" s="117"/>
      <c r="I563" s="118"/>
    </row>
    <row r="564" spans="1:9" s="95" customFormat="1" outlineLevel="1" x14ac:dyDescent="0.3">
      <c r="A564" s="125"/>
      <c r="B564" s="163" t="s">
        <v>62</v>
      </c>
      <c r="C564" s="126"/>
      <c r="D564" s="126" t="s">
        <v>94</v>
      </c>
      <c r="E564" s="126"/>
      <c r="F564" s="126" t="s">
        <v>95</v>
      </c>
      <c r="G564" s="164"/>
      <c r="H564" s="117"/>
      <c r="I564" s="118"/>
    </row>
    <row r="565" spans="1:9" s="95" customFormat="1" outlineLevel="1" x14ac:dyDescent="0.3">
      <c r="A565" s="125"/>
      <c r="B565" s="131" t="s">
        <v>96</v>
      </c>
      <c r="C565" s="165"/>
      <c r="D565" s="166">
        <v>0.24</v>
      </c>
      <c r="E565" s="165"/>
      <c r="F565" s="167">
        <f>D565*H561</f>
        <v>40800</v>
      </c>
      <c r="G565" s="133"/>
      <c r="H565" s="117"/>
      <c r="I565" s="118"/>
    </row>
    <row r="566" spans="1:9" s="95" customFormat="1" outlineLevel="1" x14ac:dyDescent="0.3">
      <c r="A566" s="125"/>
      <c r="B566" s="134" t="s">
        <v>97</v>
      </c>
      <c r="C566" s="153"/>
      <c r="D566" s="168">
        <v>0.01</v>
      </c>
      <c r="E566" s="153"/>
      <c r="F566" s="167">
        <f>D566*H561</f>
        <v>1700</v>
      </c>
      <c r="G566" s="148"/>
      <c r="H566" s="117"/>
      <c r="I566" s="118"/>
    </row>
    <row r="567" spans="1:9" s="95" customFormat="1" outlineLevel="1" x14ac:dyDescent="0.3">
      <c r="A567" s="125"/>
      <c r="B567" s="134" t="s">
        <v>50</v>
      </c>
      <c r="C567" s="153"/>
      <c r="D567" s="168">
        <v>0.05</v>
      </c>
      <c r="E567" s="153"/>
      <c r="F567" s="167">
        <f>D567*H561</f>
        <v>8500</v>
      </c>
      <c r="G567" s="148"/>
      <c r="H567" s="117"/>
      <c r="I567" s="118"/>
    </row>
    <row r="568" spans="1:9" s="95" customFormat="1" outlineLevel="1" x14ac:dyDescent="0.3">
      <c r="A568" s="125"/>
      <c r="B568" s="169" t="s">
        <v>98</v>
      </c>
      <c r="C568" s="170"/>
      <c r="D568" s="171">
        <v>0.19</v>
      </c>
      <c r="E568" s="170"/>
      <c r="F568" s="167">
        <f>D568*F567</f>
        <v>1615</v>
      </c>
      <c r="G568" s="172"/>
      <c r="H568" s="117"/>
      <c r="I568" s="118"/>
    </row>
    <row r="569" spans="1:9" s="95" customFormat="1" ht="14.4" outlineLevel="1" thickBot="1" x14ac:dyDescent="0.35">
      <c r="A569" s="125"/>
      <c r="B569" s="140"/>
      <c r="C569" s="158"/>
      <c r="D569" s="173"/>
      <c r="E569" s="158"/>
      <c r="F569" s="174"/>
      <c r="G569" s="152"/>
      <c r="H569" s="117"/>
      <c r="I569" s="118"/>
    </row>
    <row r="570" spans="1:9" s="95" customFormat="1" ht="14.4" outlineLevel="1" thickBot="1" x14ac:dyDescent="0.35">
      <c r="A570" s="125"/>
      <c r="B570" s="115"/>
      <c r="C570" s="126"/>
      <c r="D570" s="126"/>
      <c r="E570" s="126"/>
      <c r="F570" s="126"/>
      <c r="G570" s="159" t="s">
        <v>99</v>
      </c>
      <c r="H570" s="160">
        <f>SUM(F565:F569)</f>
        <v>52615</v>
      </c>
      <c r="I570" s="118"/>
    </row>
    <row r="571" spans="1:9" s="95" customFormat="1" ht="14.4" outlineLevel="1" thickBot="1" x14ac:dyDescent="0.35">
      <c r="A571" s="125"/>
      <c r="B571" s="115"/>
      <c r="C571" s="126"/>
      <c r="D571" s="126"/>
      <c r="E571" s="126"/>
      <c r="F571" s="126"/>
      <c r="G571" s="127"/>
      <c r="H571" s="117"/>
      <c r="I571" s="118"/>
    </row>
    <row r="572" spans="1:9" s="95" customFormat="1" ht="14.4" thickBot="1" x14ac:dyDescent="0.35">
      <c r="A572" s="125"/>
      <c r="B572" s="115"/>
      <c r="C572" s="126"/>
      <c r="D572" s="126"/>
      <c r="E572" s="126"/>
      <c r="F572" s="126"/>
      <c r="G572" s="159" t="s">
        <v>100</v>
      </c>
      <c r="H572" s="175">
        <f>H570+H561</f>
        <v>222615</v>
      </c>
      <c r="I572" s="118"/>
    </row>
    <row r="573" spans="1:9" s="95" customFormat="1" ht="14.4" thickBot="1" x14ac:dyDescent="0.35">
      <c r="A573" s="119"/>
      <c r="B573" s="176"/>
      <c r="C573" s="121"/>
      <c r="D573" s="121"/>
      <c r="E573" s="121"/>
      <c r="F573" s="121"/>
      <c r="G573" s="177"/>
      <c r="H573" s="123"/>
      <c r="I573" s="124"/>
    </row>
    <row r="574" spans="1:9" s="95" customFormat="1" x14ac:dyDescent="0.3">
      <c r="A574" s="107"/>
      <c r="B574" s="108"/>
      <c r="C574" s="109"/>
      <c r="D574" s="109"/>
      <c r="E574" s="109"/>
      <c r="F574" s="109"/>
      <c r="G574" s="110"/>
      <c r="H574" s="111"/>
      <c r="I574" s="112"/>
    </row>
    <row r="575" spans="1:9" s="95" customFormat="1" ht="90" customHeight="1" x14ac:dyDescent="0.3">
      <c r="A575" s="113"/>
      <c r="B575" s="114" t="s">
        <v>174</v>
      </c>
      <c r="C575" s="334" t="s">
        <v>19</v>
      </c>
      <c r="D575" s="334"/>
      <c r="E575" s="334"/>
      <c r="F575" s="334"/>
      <c r="G575" s="116" t="s">
        <v>59</v>
      </c>
      <c r="H575" s="117" t="s">
        <v>106</v>
      </c>
      <c r="I575" s="118"/>
    </row>
    <row r="576" spans="1:9" s="95" customFormat="1" ht="14.4" thickBot="1" x14ac:dyDescent="0.35">
      <c r="A576" s="119"/>
      <c r="B576" s="120"/>
      <c r="C576" s="121"/>
      <c r="D576" s="121"/>
      <c r="E576" s="121"/>
      <c r="F576" s="121"/>
      <c r="G576" s="122"/>
      <c r="H576" s="123"/>
      <c r="I576" s="124"/>
    </row>
    <row r="577" spans="1:9" s="95" customFormat="1" ht="14.4" thickBot="1" x14ac:dyDescent="0.35">
      <c r="A577" s="125"/>
      <c r="B577" s="115"/>
      <c r="C577" s="126"/>
      <c r="D577" s="126"/>
      <c r="E577" s="126"/>
      <c r="F577" s="126"/>
      <c r="G577" s="127"/>
      <c r="H577" s="117"/>
      <c r="I577" s="118"/>
    </row>
    <row r="578" spans="1:9" s="95" customFormat="1" x14ac:dyDescent="0.3">
      <c r="A578" s="125"/>
      <c r="B578" s="128" t="s">
        <v>61</v>
      </c>
      <c r="C578" s="129"/>
      <c r="D578" s="129"/>
      <c r="E578" s="129"/>
      <c r="F578" s="129"/>
      <c r="G578" s="130"/>
      <c r="H578" s="117"/>
      <c r="I578" s="118"/>
    </row>
    <row r="579" spans="1:9" s="95" customFormat="1" x14ac:dyDescent="0.3">
      <c r="A579" s="125"/>
      <c r="B579" s="131" t="s">
        <v>62</v>
      </c>
      <c r="C579" s="132"/>
      <c r="D579" s="132" t="s">
        <v>3</v>
      </c>
      <c r="E579" s="132" t="s">
        <v>63</v>
      </c>
      <c r="F579" s="132" t="s">
        <v>64</v>
      </c>
      <c r="G579" s="133" t="s">
        <v>65</v>
      </c>
      <c r="H579" s="117"/>
      <c r="I579" s="118"/>
    </row>
    <row r="580" spans="1:9" s="95" customFormat="1" x14ac:dyDescent="0.3">
      <c r="A580" s="125"/>
      <c r="B580" s="330"/>
      <c r="C580" s="331"/>
      <c r="D580" s="135"/>
      <c r="E580" s="135"/>
      <c r="F580" s="136"/>
      <c r="G580" s="137">
        <f t="shared" ref="G580:G587" si="12">F580*E580</f>
        <v>0</v>
      </c>
      <c r="H580" s="117"/>
      <c r="I580" s="118"/>
    </row>
    <row r="581" spans="1:9" s="95" customFormat="1" x14ac:dyDescent="0.3">
      <c r="A581" s="125"/>
      <c r="B581" s="330"/>
      <c r="C581" s="331"/>
      <c r="D581" s="135"/>
      <c r="E581" s="135"/>
      <c r="F581" s="136"/>
      <c r="G581" s="137">
        <f t="shared" si="12"/>
        <v>0</v>
      </c>
      <c r="H581" s="117"/>
      <c r="I581" s="118"/>
    </row>
    <row r="582" spans="1:9" s="95" customFormat="1" x14ac:dyDescent="0.3">
      <c r="A582" s="125"/>
      <c r="B582" s="330"/>
      <c r="C582" s="331"/>
      <c r="D582" s="135"/>
      <c r="E582" s="135"/>
      <c r="F582" s="136"/>
      <c r="G582" s="137">
        <f t="shared" si="12"/>
        <v>0</v>
      </c>
      <c r="H582" s="138"/>
      <c r="I582" s="139"/>
    </row>
    <row r="583" spans="1:9" s="95" customFormat="1" x14ac:dyDescent="0.3">
      <c r="A583" s="125"/>
      <c r="B583" s="330"/>
      <c r="C583" s="331"/>
      <c r="D583" s="135"/>
      <c r="E583" s="135"/>
      <c r="F583" s="136"/>
      <c r="G583" s="137">
        <f t="shared" si="12"/>
        <v>0</v>
      </c>
      <c r="H583" s="117"/>
      <c r="I583" s="118"/>
    </row>
    <row r="584" spans="1:9" s="95" customFormat="1" x14ac:dyDescent="0.3">
      <c r="A584" s="125"/>
      <c r="B584" s="330"/>
      <c r="C584" s="331"/>
      <c r="D584" s="135"/>
      <c r="E584" s="135"/>
      <c r="F584" s="136"/>
      <c r="G584" s="137">
        <f t="shared" si="12"/>
        <v>0</v>
      </c>
      <c r="H584" s="117"/>
      <c r="I584" s="118"/>
    </row>
    <row r="585" spans="1:9" s="95" customFormat="1" x14ac:dyDescent="0.3">
      <c r="A585" s="125"/>
      <c r="B585" s="330"/>
      <c r="C585" s="331"/>
      <c r="D585" s="135"/>
      <c r="E585" s="135"/>
      <c r="F585" s="136"/>
      <c r="G585" s="137">
        <f t="shared" si="12"/>
        <v>0</v>
      </c>
      <c r="H585" s="117"/>
      <c r="I585" s="118"/>
    </row>
    <row r="586" spans="1:9" s="95" customFormat="1" x14ac:dyDescent="0.3">
      <c r="A586" s="125"/>
      <c r="B586" s="330"/>
      <c r="C586" s="331"/>
      <c r="D586" s="135"/>
      <c r="E586" s="135"/>
      <c r="F586" s="136"/>
      <c r="G586" s="137">
        <f t="shared" si="12"/>
        <v>0</v>
      </c>
      <c r="H586" s="117"/>
      <c r="I586" s="118"/>
    </row>
    <row r="587" spans="1:9" s="95" customFormat="1" ht="14.4" thickBot="1" x14ac:dyDescent="0.35">
      <c r="A587" s="125"/>
      <c r="B587" s="332"/>
      <c r="C587" s="333"/>
      <c r="D587" s="141"/>
      <c r="E587" s="141"/>
      <c r="F587" s="142"/>
      <c r="G587" s="143">
        <f t="shared" si="12"/>
        <v>0</v>
      </c>
      <c r="H587" s="117"/>
      <c r="I587" s="118"/>
    </row>
    <row r="588" spans="1:9" s="95" customFormat="1" x14ac:dyDescent="0.3">
      <c r="A588" s="125"/>
      <c r="B588" s="115"/>
      <c r="C588" s="126"/>
      <c r="D588" s="126"/>
      <c r="E588" s="126"/>
      <c r="F588" s="126"/>
      <c r="G588" s="144" t="s">
        <v>70</v>
      </c>
      <c r="H588" s="117">
        <f>SUM(G580:G587)</f>
        <v>0</v>
      </c>
      <c r="I588" s="118"/>
    </row>
    <row r="589" spans="1:9" s="95" customFormat="1" ht="14.4" thickBot="1" x14ac:dyDescent="0.35">
      <c r="A589" s="125"/>
      <c r="B589" s="115"/>
      <c r="C589" s="126"/>
      <c r="D589" s="126"/>
      <c r="E589" s="126"/>
      <c r="F589" s="126"/>
      <c r="G589" s="127"/>
      <c r="H589" s="117"/>
      <c r="I589" s="118"/>
    </row>
    <row r="590" spans="1:9" s="95" customFormat="1" x14ac:dyDescent="0.3">
      <c r="A590" s="125"/>
      <c r="B590" s="128" t="s">
        <v>71</v>
      </c>
      <c r="C590" s="129"/>
      <c r="D590" s="129"/>
      <c r="E590" s="129"/>
      <c r="F590" s="129"/>
      <c r="G590" s="130"/>
      <c r="H590" s="117"/>
      <c r="I590" s="118"/>
    </row>
    <row r="591" spans="1:9" s="95" customFormat="1" x14ac:dyDescent="0.3">
      <c r="A591" s="125"/>
      <c r="B591" s="131" t="s">
        <v>62</v>
      </c>
      <c r="C591" s="132" t="s">
        <v>72</v>
      </c>
      <c r="D591" s="132" t="s">
        <v>73</v>
      </c>
      <c r="E591" s="132" t="s">
        <v>63</v>
      </c>
      <c r="F591" s="132" t="s">
        <v>74</v>
      </c>
      <c r="G591" s="133" t="s">
        <v>65</v>
      </c>
      <c r="H591" s="117"/>
      <c r="I591" s="118"/>
    </row>
    <row r="592" spans="1:9" s="95" customFormat="1" x14ac:dyDescent="0.3">
      <c r="A592" s="125"/>
      <c r="B592" s="145" t="s">
        <v>75</v>
      </c>
      <c r="C592" s="136">
        <v>6250</v>
      </c>
      <c r="D592" s="146">
        <v>1.8</v>
      </c>
      <c r="E592" s="135">
        <v>4</v>
      </c>
      <c r="F592" s="147">
        <v>8</v>
      </c>
      <c r="G592" s="148">
        <f>F592*E592*D592*C592</f>
        <v>360000</v>
      </c>
      <c r="H592" s="117"/>
      <c r="I592" s="118"/>
    </row>
    <row r="593" spans="1:9" s="95" customFormat="1" x14ac:dyDescent="0.3">
      <c r="A593" s="125"/>
      <c r="B593" s="145"/>
      <c r="C593" s="136"/>
      <c r="D593" s="146"/>
      <c r="E593" s="135"/>
      <c r="F593" s="147"/>
      <c r="G593" s="148">
        <f>F593*E593*D593*C593</f>
        <v>0</v>
      </c>
      <c r="H593" s="117"/>
      <c r="I593" s="118"/>
    </row>
    <row r="594" spans="1:9" s="95" customFormat="1" x14ac:dyDescent="0.3">
      <c r="A594" s="125"/>
      <c r="B594" s="145"/>
      <c r="C594" s="136"/>
      <c r="D594" s="146"/>
      <c r="E594" s="135"/>
      <c r="F594" s="147"/>
      <c r="G594" s="148">
        <f>F594*E594*D594*C594</f>
        <v>0</v>
      </c>
      <c r="H594" s="117"/>
      <c r="I594" s="118"/>
    </row>
    <row r="595" spans="1:9" s="95" customFormat="1" x14ac:dyDescent="0.3">
      <c r="A595" s="125"/>
      <c r="B595" s="145"/>
      <c r="C595" s="136"/>
      <c r="D595" s="146"/>
      <c r="E595" s="135"/>
      <c r="F595" s="147"/>
      <c r="G595" s="148">
        <f>F595*E595*D595*C595</f>
        <v>0</v>
      </c>
      <c r="H595" s="117"/>
      <c r="I595" s="118"/>
    </row>
    <row r="596" spans="1:9" s="95" customFormat="1" ht="14.4" thickBot="1" x14ac:dyDescent="0.35">
      <c r="A596" s="125"/>
      <c r="B596" s="149"/>
      <c r="C596" s="142"/>
      <c r="D596" s="150"/>
      <c r="E596" s="141"/>
      <c r="F596" s="151"/>
      <c r="G596" s="152">
        <f>F596*E596*D596*C596</f>
        <v>0</v>
      </c>
      <c r="H596" s="117"/>
      <c r="I596" s="118"/>
    </row>
    <row r="597" spans="1:9" s="95" customFormat="1" x14ac:dyDescent="0.3">
      <c r="A597" s="125"/>
      <c r="B597" s="115"/>
      <c r="C597" s="126"/>
      <c r="D597" s="126"/>
      <c r="E597" s="126"/>
      <c r="F597" s="126"/>
      <c r="G597" s="144" t="s">
        <v>78</v>
      </c>
      <c r="H597" s="117">
        <f>SUM(G592:G596)</f>
        <v>360000</v>
      </c>
      <c r="I597" s="118"/>
    </row>
    <row r="598" spans="1:9" s="95" customFormat="1" ht="14.4" thickBot="1" x14ac:dyDescent="0.35">
      <c r="A598" s="125"/>
      <c r="B598" s="115"/>
      <c r="C598" s="126"/>
      <c r="D598" s="126"/>
      <c r="E598" s="126"/>
      <c r="F598" s="126"/>
      <c r="G598" s="127"/>
      <c r="H598" s="117"/>
      <c r="I598" s="118"/>
    </row>
    <row r="599" spans="1:9" s="95" customFormat="1" x14ac:dyDescent="0.3">
      <c r="A599" s="125"/>
      <c r="B599" s="128" t="s">
        <v>79</v>
      </c>
      <c r="C599" s="129"/>
      <c r="D599" s="129"/>
      <c r="E599" s="129"/>
      <c r="F599" s="129"/>
      <c r="G599" s="130"/>
      <c r="H599" s="117"/>
      <c r="I599" s="118"/>
    </row>
    <row r="600" spans="1:9" s="95" customFormat="1" x14ac:dyDescent="0.3">
      <c r="A600" s="125"/>
      <c r="B600" s="131" t="s">
        <v>62</v>
      </c>
      <c r="C600" s="132"/>
      <c r="D600" s="132" t="s">
        <v>80</v>
      </c>
      <c r="E600" s="132" t="s">
        <v>81</v>
      </c>
      <c r="F600" s="132" t="s">
        <v>74</v>
      </c>
      <c r="G600" s="133" t="s">
        <v>65</v>
      </c>
      <c r="H600" s="117"/>
      <c r="I600" s="118"/>
    </row>
    <row r="601" spans="1:9" s="95" customFormat="1" x14ac:dyDescent="0.3">
      <c r="A601" s="125"/>
      <c r="B601" s="134" t="s">
        <v>82</v>
      </c>
      <c r="C601" s="153"/>
      <c r="D601" s="135"/>
      <c r="E601" s="154"/>
      <c r="F601" s="147"/>
      <c r="G601" s="148">
        <v>36000</v>
      </c>
      <c r="H601" s="117"/>
      <c r="I601" s="118"/>
    </row>
    <row r="602" spans="1:9" s="95" customFormat="1" x14ac:dyDescent="0.3">
      <c r="A602" s="125"/>
      <c r="B602" s="330"/>
      <c r="C602" s="331"/>
      <c r="D602" s="135"/>
      <c r="E602" s="154"/>
      <c r="F602" s="147"/>
      <c r="G602" s="148">
        <f>F602*E602</f>
        <v>0</v>
      </c>
      <c r="H602" s="117"/>
      <c r="I602" s="118"/>
    </row>
    <row r="603" spans="1:9" s="95" customFormat="1" x14ac:dyDescent="0.3">
      <c r="A603" s="125"/>
      <c r="B603" s="330"/>
      <c r="C603" s="331"/>
      <c r="D603" s="135"/>
      <c r="E603" s="154"/>
      <c r="F603" s="147"/>
      <c r="G603" s="148">
        <f>F603*E603</f>
        <v>0</v>
      </c>
      <c r="H603" s="117"/>
      <c r="I603" s="118"/>
    </row>
    <row r="604" spans="1:9" s="95" customFormat="1" x14ac:dyDescent="0.3">
      <c r="A604" s="125"/>
      <c r="B604" s="330"/>
      <c r="C604" s="331"/>
      <c r="D604" s="135"/>
      <c r="E604" s="154"/>
      <c r="F604" s="147"/>
      <c r="G604" s="148">
        <f>F604*E604</f>
        <v>0</v>
      </c>
      <c r="H604" s="117"/>
      <c r="I604" s="118"/>
    </row>
    <row r="605" spans="1:9" s="95" customFormat="1" x14ac:dyDescent="0.3">
      <c r="A605" s="125"/>
      <c r="B605" s="330"/>
      <c r="C605" s="331"/>
      <c r="D605" s="135"/>
      <c r="E605" s="154"/>
      <c r="F605" s="147"/>
      <c r="G605" s="148">
        <f>F605*E605</f>
        <v>0</v>
      </c>
      <c r="H605" s="117"/>
      <c r="I605" s="118"/>
    </row>
    <row r="606" spans="1:9" s="95" customFormat="1" ht="14.4" thickBot="1" x14ac:dyDescent="0.35">
      <c r="A606" s="125"/>
      <c r="B606" s="332"/>
      <c r="C606" s="333"/>
      <c r="D606" s="141"/>
      <c r="E606" s="155"/>
      <c r="F606" s="151"/>
      <c r="G606" s="152">
        <f>F606*E606</f>
        <v>0</v>
      </c>
      <c r="H606" s="117"/>
      <c r="I606" s="118"/>
    </row>
    <row r="607" spans="1:9" s="95" customFormat="1" x14ac:dyDescent="0.3">
      <c r="A607" s="125"/>
      <c r="B607" s="115"/>
      <c r="C607" s="126"/>
      <c r="D607" s="126"/>
      <c r="E607" s="126"/>
      <c r="F607" s="126"/>
      <c r="G607" s="144" t="s">
        <v>85</v>
      </c>
      <c r="H607" s="117">
        <f>SUM(G601:G606)</f>
        <v>36000</v>
      </c>
      <c r="I607" s="118"/>
    </row>
    <row r="608" spans="1:9" s="95" customFormat="1" ht="14.4" thickBot="1" x14ac:dyDescent="0.35">
      <c r="A608" s="125"/>
      <c r="B608" s="115"/>
      <c r="C608" s="126"/>
      <c r="D608" s="126"/>
      <c r="E608" s="126"/>
      <c r="F608" s="126"/>
      <c r="G608" s="127"/>
      <c r="H608" s="117"/>
      <c r="I608" s="118"/>
    </row>
    <row r="609" spans="1:9" s="95" customFormat="1" x14ac:dyDescent="0.3">
      <c r="A609" s="125"/>
      <c r="B609" s="128" t="s">
        <v>86</v>
      </c>
      <c r="C609" s="129"/>
      <c r="D609" s="129"/>
      <c r="E609" s="129"/>
      <c r="F609" s="129"/>
      <c r="G609" s="130"/>
      <c r="H609" s="117"/>
      <c r="I609" s="118"/>
    </row>
    <row r="610" spans="1:9" s="95" customFormat="1" x14ac:dyDescent="0.3">
      <c r="A610" s="125"/>
      <c r="B610" s="131" t="s">
        <v>87</v>
      </c>
      <c r="C610" s="132"/>
      <c r="D610" s="132" t="s">
        <v>88</v>
      </c>
      <c r="E610" s="132" t="s">
        <v>89</v>
      </c>
      <c r="F610" s="132" t="s">
        <v>90</v>
      </c>
      <c r="G610" s="133" t="s">
        <v>64</v>
      </c>
      <c r="H610" s="117"/>
      <c r="I610" s="118"/>
    </row>
    <row r="611" spans="1:9" s="95" customFormat="1" x14ac:dyDescent="0.3">
      <c r="A611" s="125"/>
      <c r="B611" s="156"/>
      <c r="C611" s="153"/>
      <c r="D611" s="135"/>
      <c r="E611" s="135"/>
      <c r="F611" s="137"/>
      <c r="G611" s="137">
        <f>F611*E611*D611</f>
        <v>0</v>
      </c>
      <c r="H611" s="117"/>
      <c r="I611" s="118"/>
    </row>
    <row r="612" spans="1:9" s="95" customFormat="1" ht="14.4" thickBot="1" x14ac:dyDescent="0.35">
      <c r="A612" s="125"/>
      <c r="B612" s="157"/>
      <c r="C612" s="158"/>
      <c r="D612" s="141"/>
      <c r="E612" s="141"/>
      <c r="F612" s="143"/>
      <c r="G612" s="143">
        <f>F612*E612*D612</f>
        <v>0</v>
      </c>
      <c r="H612" s="117"/>
      <c r="I612" s="118"/>
    </row>
    <row r="613" spans="1:9" s="95" customFormat="1" x14ac:dyDescent="0.3">
      <c r="A613" s="125"/>
      <c r="B613" s="115"/>
      <c r="C613" s="126"/>
      <c r="D613" s="126"/>
      <c r="E613" s="126"/>
      <c r="F613" s="126"/>
      <c r="G613" s="144" t="s">
        <v>91</v>
      </c>
      <c r="H613" s="117">
        <f>SUM(G611:G612)</f>
        <v>0</v>
      </c>
      <c r="I613" s="118"/>
    </row>
    <row r="614" spans="1:9" s="95" customFormat="1" ht="14.4" thickBot="1" x14ac:dyDescent="0.35">
      <c r="A614" s="125"/>
      <c r="B614" s="115"/>
      <c r="C614" s="126"/>
      <c r="D614" s="126"/>
      <c r="E614" s="126"/>
      <c r="F614" s="126"/>
      <c r="G614" s="127"/>
      <c r="H614" s="117"/>
      <c r="I614" s="118"/>
    </row>
    <row r="615" spans="1:9" s="95" customFormat="1" ht="14.4" thickBot="1" x14ac:dyDescent="0.35">
      <c r="A615" s="125"/>
      <c r="B615" s="115"/>
      <c r="C615" s="126"/>
      <c r="D615" s="126"/>
      <c r="E615" s="126"/>
      <c r="F615" s="126"/>
      <c r="G615" s="159" t="s">
        <v>92</v>
      </c>
      <c r="H615" s="160">
        <f>SUM(H588:H613)</f>
        <v>396000</v>
      </c>
      <c r="I615" s="118"/>
    </row>
    <row r="616" spans="1:9" s="95" customFormat="1" ht="14.4" thickBot="1" x14ac:dyDescent="0.35">
      <c r="A616" s="125"/>
      <c r="B616" s="115"/>
      <c r="C616" s="126"/>
      <c r="D616" s="126"/>
      <c r="E616" s="126"/>
      <c r="F616" s="126"/>
      <c r="G616" s="127"/>
      <c r="H616" s="117"/>
      <c r="I616" s="118"/>
    </row>
    <row r="617" spans="1:9" s="95" customFormat="1" x14ac:dyDescent="0.3">
      <c r="A617" s="125"/>
      <c r="B617" s="161" t="s">
        <v>93</v>
      </c>
      <c r="C617" s="109"/>
      <c r="D617" s="109"/>
      <c r="E617" s="109"/>
      <c r="F617" s="109"/>
      <c r="G617" s="162"/>
      <c r="H617" s="117"/>
      <c r="I617" s="118"/>
    </row>
    <row r="618" spans="1:9" s="95" customFormat="1" x14ac:dyDescent="0.3">
      <c r="A618" s="125"/>
      <c r="B618" s="163" t="s">
        <v>62</v>
      </c>
      <c r="C618" s="126"/>
      <c r="D618" s="126" t="s">
        <v>94</v>
      </c>
      <c r="E618" s="126"/>
      <c r="F618" s="126" t="s">
        <v>95</v>
      </c>
      <c r="G618" s="164"/>
      <c r="H618" s="117"/>
      <c r="I618" s="118"/>
    </row>
    <row r="619" spans="1:9" s="95" customFormat="1" x14ac:dyDescent="0.3">
      <c r="A619" s="125"/>
      <c r="B619" s="131" t="s">
        <v>96</v>
      </c>
      <c r="C619" s="165"/>
      <c r="D619" s="166">
        <v>0.24</v>
      </c>
      <c r="E619" s="165"/>
      <c r="F619" s="167">
        <f>D619*H615</f>
        <v>95040</v>
      </c>
      <c r="G619" s="133"/>
      <c r="H619" s="117"/>
      <c r="I619" s="118"/>
    </row>
    <row r="620" spans="1:9" s="95" customFormat="1" x14ac:dyDescent="0.3">
      <c r="A620" s="125"/>
      <c r="B620" s="134" t="s">
        <v>97</v>
      </c>
      <c r="C620" s="153"/>
      <c r="D620" s="168">
        <v>0.01</v>
      </c>
      <c r="E620" s="153"/>
      <c r="F620" s="167">
        <f>D620*H615</f>
        <v>3960</v>
      </c>
      <c r="G620" s="148"/>
      <c r="H620" s="117"/>
      <c r="I620" s="118"/>
    </row>
    <row r="621" spans="1:9" s="95" customFormat="1" x14ac:dyDescent="0.3">
      <c r="A621" s="125"/>
      <c r="B621" s="134" t="s">
        <v>50</v>
      </c>
      <c r="C621" s="153"/>
      <c r="D621" s="168">
        <v>0.05</v>
      </c>
      <c r="E621" s="153"/>
      <c r="F621" s="167">
        <f>D621*H615</f>
        <v>19800</v>
      </c>
      <c r="G621" s="148"/>
      <c r="H621" s="117"/>
      <c r="I621" s="118"/>
    </row>
    <row r="622" spans="1:9" s="95" customFormat="1" x14ac:dyDescent="0.3">
      <c r="A622" s="125"/>
      <c r="B622" s="169" t="s">
        <v>98</v>
      </c>
      <c r="C622" s="170"/>
      <c r="D622" s="171">
        <v>0.19</v>
      </c>
      <c r="E622" s="170"/>
      <c r="F622" s="167">
        <f>D622*F621</f>
        <v>3762</v>
      </c>
      <c r="G622" s="172"/>
      <c r="H622" s="117"/>
      <c r="I622" s="118"/>
    </row>
    <row r="623" spans="1:9" s="95" customFormat="1" ht="14.4" thickBot="1" x14ac:dyDescent="0.35">
      <c r="A623" s="125"/>
      <c r="B623" s="140"/>
      <c r="C623" s="158"/>
      <c r="D623" s="173"/>
      <c r="E623" s="158"/>
      <c r="F623" s="174"/>
      <c r="G623" s="152"/>
      <c r="H623" s="117"/>
      <c r="I623" s="118"/>
    </row>
    <row r="624" spans="1:9" s="95" customFormat="1" ht="14.4" thickBot="1" x14ac:dyDescent="0.35">
      <c r="A624" s="125"/>
      <c r="B624" s="115"/>
      <c r="C624" s="126"/>
      <c r="D624" s="126"/>
      <c r="E624" s="126"/>
      <c r="F624" s="126"/>
      <c r="G624" s="159" t="s">
        <v>99</v>
      </c>
      <c r="H624" s="160">
        <f>SUM(F619:F623)</f>
        <v>122562</v>
      </c>
      <c r="I624" s="118"/>
    </row>
    <row r="625" spans="1:9" s="95" customFormat="1" ht="14.4" thickBot="1" x14ac:dyDescent="0.35">
      <c r="A625" s="125"/>
      <c r="B625" s="115"/>
      <c r="C625" s="126"/>
      <c r="D625" s="126"/>
      <c r="E625" s="126"/>
      <c r="F625" s="126"/>
      <c r="G625" s="127"/>
      <c r="H625" s="117"/>
      <c r="I625" s="118"/>
    </row>
    <row r="626" spans="1:9" s="95" customFormat="1" ht="14.4" thickBot="1" x14ac:dyDescent="0.35">
      <c r="A626" s="125"/>
      <c r="B626" s="115"/>
      <c r="C626" s="126"/>
      <c r="D626" s="126"/>
      <c r="E626" s="126"/>
      <c r="F626" s="126"/>
      <c r="G626" s="159" t="s">
        <v>100</v>
      </c>
      <c r="H626" s="175">
        <f>H624+H615</f>
        <v>518562</v>
      </c>
      <c r="I626" s="118"/>
    </row>
    <row r="627" spans="1:9" s="95" customFormat="1" ht="14.4" thickBot="1" x14ac:dyDescent="0.35">
      <c r="A627" s="119"/>
      <c r="B627" s="176"/>
      <c r="C627" s="121"/>
      <c r="D627" s="121"/>
      <c r="E627" s="121"/>
      <c r="F627" s="121"/>
      <c r="G627" s="177"/>
      <c r="H627" s="123"/>
      <c r="I627" s="124"/>
    </row>
    <row r="628" spans="1:9" s="95" customFormat="1" x14ac:dyDescent="0.3">
      <c r="A628" s="107"/>
      <c r="B628" s="108"/>
      <c r="C628" s="109"/>
      <c r="D628" s="109"/>
      <c r="E628" s="109"/>
      <c r="F628" s="109"/>
      <c r="G628" s="110"/>
      <c r="H628" s="111"/>
      <c r="I628" s="112"/>
    </row>
    <row r="629" spans="1:9" s="95" customFormat="1" ht="90" customHeight="1" x14ac:dyDescent="0.3">
      <c r="A629" s="113"/>
      <c r="B629" s="114" t="s">
        <v>175</v>
      </c>
      <c r="C629" s="334" t="s">
        <v>20</v>
      </c>
      <c r="D629" s="334"/>
      <c r="E629" s="334"/>
      <c r="F629" s="334"/>
      <c r="G629" s="116" t="s">
        <v>59</v>
      </c>
      <c r="H629" s="117" t="s">
        <v>60</v>
      </c>
      <c r="I629" s="118"/>
    </row>
    <row r="630" spans="1:9" s="95" customFormat="1" ht="14.4" thickBot="1" x14ac:dyDescent="0.35">
      <c r="A630" s="119"/>
      <c r="B630" s="120"/>
      <c r="C630" s="121"/>
      <c r="D630" s="121"/>
      <c r="E630" s="121"/>
      <c r="F630" s="121"/>
      <c r="G630" s="122"/>
      <c r="H630" s="123"/>
      <c r="I630" s="124"/>
    </row>
    <row r="631" spans="1:9" s="95" customFormat="1" ht="14.4" thickBot="1" x14ac:dyDescent="0.35">
      <c r="A631" s="125"/>
      <c r="B631" s="115"/>
      <c r="C631" s="126"/>
      <c r="D631" s="126"/>
      <c r="E631" s="126"/>
      <c r="F631" s="126"/>
      <c r="G631" s="127"/>
      <c r="H631" s="117"/>
      <c r="I631" s="118"/>
    </row>
    <row r="632" spans="1:9" s="95" customFormat="1" x14ac:dyDescent="0.3">
      <c r="A632" s="125"/>
      <c r="B632" s="128" t="s">
        <v>61</v>
      </c>
      <c r="C632" s="129"/>
      <c r="D632" s="129"/>
      <c r="E632" s="129"/>
      <c r="F632" s="129"/>
      <c r="G632" s="130"/>
      <c r="H632" s="117"/>
      <c r="I632" s="118"/>
    </row>
    <row r="633" spans="1:9" s="95" customFormat="1" x14ac:dyDescent="0.3">
      <c r="A633" s="125"/>
      <c r="B633" s="131" t="s">
        <v>62</v>
      </c>
      <c r="C633" s="132"/>
      <c r="D633" s="132" t="s">
        <v>3</v>
      </c>
      <c r="E633" s="132" t="s">
        <v>63</v>
      </c>
      <c r="F633" s="132" t="s">
        <v>64</v>
      </c>
      <c r="G633" s="133" t="s">
        <v>65</v>
      </c>
      <c r="H633" s="117"/>
      <c r="I633" s="118"/>
    </row>
    <row r="634" spans="1:9" s="95" customFormat="1" x14ac:dyDescent="0.3">
      <c r="A634" s="125"/>
      <c r="B634" s="330"/>
      <c r="C634" s="331"/>
      <c r="D634" s="135"/>
      <c r="E634" s="135"/>
      <c r="F634" s="136"/>
      <c r="G634" s="137">
        <f t="shared" ref="G634:G641" si="13">F634*E634</f>
        <v>0</v>
      </c>
      <c r="H634" s="117"/>
      <c r="I634" s="118"/>
    </row>
    <row r="635" spans="1:9" s="95" customFormat="1" x14ac:dyDescent="0.3">
      <c r="A635" s="125"/>
      <c r="B635" s="330"/>
      <c r="C635" s="331"/>
      <c r="D635" s="135"/>
      <c r="E635" s="135"/>
      <c r="F635" s="136"/>
      <c r="G635" s="137">
        <f t="shared" si="13"/>
        <v>0</v>
      </c>
      <c r="H635" s="117"/>
      <c r="I635" s="118"/>
    </row>
    <row r="636" spans="1:9" s="95" customFormat="1" x14ac:dyDescent="0.3">
      <c r="A636" s="125"/>
      <c r="B636" s="330"/>
      <c r="C636" s="331"/>
      <c r="D636" s="135"/>
      <c r="E636" s="135"/>
      <c r="F636" s="136"/>
      <c r="G636" s="137">
        <f t="shared" si="13"/>
        <v>0</v>
      </c>
      <c r="H636" s="138"/>
      <c r="I636" s="139"/>
    </row>
    <row r="637" spans="1:9" s="95" customFormat="1" x14ac:dyDescent="0.3">
      <c r="A637" s="125"/>
      <c r="B637" s="330"/>
      <c r="C637" s="331"/>
      <c r="D637" s="135"/>
      <c r="E637" s="135"/>
      <c r="F637" s="136"/>
      <c r="G637" s="137">
        <f t="shared" si="13"/>
        <v>0</v>
      </c>
      <c r="H637" s="117"/>
      <c r="I637" s="118"/>
    </row>
    <row r="638" spans="1:9" s="95" customFormat="1" x14ac:dyDescent="0.3">
      <c r="A638" s="125"/>
      <c r="B638" s="330"/>
      <c r="C638" s="331"/>
      <c r="D638" s="135"/>
      <c r="E638" s="135"/>
      <c r="F638" s="136"/>
      <c r="G638" s="137">
        <f t="shared" si="13"/>
        <v>0</v>
      </c>
      <c r="H638" s="117"/>
      <c r="I638" s="118"/>
    </row>
    <row r="639" spans="1:9" s="95" customFormat="1" x14ac:dyDescent="0.3">
      <c r="A639" s="125"/>
      <c r="B639" s="330"/>
      <c r="C639" s="331"/>
      <c r="D639" s="135"/>
      <c r="E639" s="135"/>
      <c r="F639" s="136"/>
      <c r="G639" s="137">
        <f t="shared" si="13"/>
        <v>0</v>
      </c>
      <c r="H639" s="117"/>
      <c r="I639" s="118"/>
    </row>
    <row r="640" spans="1:9" s="95" customFormat="1" x14ac:dyDescent="0.3">
      <c r="A640" s="125"/>
      <c r="B640" s="330"/>
      <c r="C640" s="331"/>
      <c r="D640" s="135"/>
      <c r="E640" s="135"/>
      <c r="F640" s="136"/>
      <c r="G640" s="137">
        <f t="shared" si="13"/>
        <v>0</v>
      </c>
      <c r="H640" s="117"/>
      <c r="I640" s="118"/>
    </row>
    <row r="641" spans="1:9" s="95" customFormat="1" ht="14.4" thickBot="1" x14ac:dyDescent="0.35">
      <c r="A641" s="125"/>
      <c r="B641" s="332"/>
      <c r="C641" s="333"/>
      <c r="D641" s="141"/>
      <c r="E641" s="141"/>
      <c r="F641" s="142"/>
      <c r="G641" s="143">
        <f t="shared" si="13"/>
        <v>0</v>
      </c>
      <c r="H641" s="117"/>
      <c r="I641" s="118"/>
    </row>
    <row r="642" spans="1:9" s="95" customFormat="1" x14ac:dyDescent="0.3">
      <c r="A642" s="125"/>
      <c r="B642" s="115"/>
      <c r="C642" s="126"/>
      <c r="D642" s="126"/>
      <c r="E642" s="126"/>
      <c r="F642" s="126"/>
      <c r="G642" s="144" t="s">
        <v>70</v>
      </c>
      <c r="H642" s="117">
        <f>SUM(G634:G641)</f>
        <v>0</v>
      </c>
      <c r="I642" s="118"/>
    </row>
    <row r="643" spans="1:9" s="95" customFormat="1" ht="14.4" thickBot="1" x14ac:dyDescent="0.35">
      <c r="A643" s="125"/>
      <c r="B643" s="115"/>
      <c r="C643" s="126"/>
      <c r="D643" s="126"/>
      <c r="E643" s="126"/>
      <c r="F643" s="126"/>
      <c r="G643" s="127"/>
      <c r="H643" s="117"/>
      <c r="I643" s="118"/>
    </row>
    <row r="644" spans="1:9" s="95" customFormat="1" x14ac:dyDescent="0.3">
      <c r="A644" s="125"/>
      <c r="B644" s="128" t="s">
        <v>71</v>
      </c>
      <c r="C644" s="129"/>
      <c r="D644" s="129"/>
      <c r="E644" s="129"/>
      <c r="F644" s="129"/>
      <c r="G644" s="130"/>
      <c r="H644" s="117"/>
      <c r="I644" s="118"/>
    </row>
    <row r="645" spans="1:9" s="95" customFormat="1" x14ac:dyDescent="0.3">
      <c r="A645" s="125"/>
      <c r="B645" s="131" t="s">
        <v>62</v>
      </c>
      <c r="C645" s="132" t="s">
        <v>72</v>
      </c>
      <c r="D645" s="132" t="s">
        <v>73</v>
      </c>
      <c r="E645" s="132" t="s">
        <v>63</v>
      </c>
      <c r="F645" s="132" t="s">
        <v>74</v>
      </c>
      <c r="G645" s="133" t="s">
        <v>65</v>
      </c>
      <c r="H645" s="117"/>
      <c r="I645" s="118"/>
    </row>
    <row r="646" spans="1:9" s="95" customFormat="1" x14ac:dyDescent="0.3">
      <c r="A646" s="125"/>
      <c r="B646" s="145" t="s">
        <v>75</v>
      </c>
      <c r="C646" s="136">
        <v>6250</v>
      </c>
      <c r="D646" s="146">
        <v>1.8</v>
      </c>
      <c r="E646" s="135">
        <v>3</v>
      </c>
      <c r="F646" s="147">
        <v>0.35</v>
      </c>
      <c r="G646" s="148">
        <f>F646*E646*D646*C646</f>
        <v>11812.499999999998</v>
      </c>
      <c r="H646" s="117"/>
      <c r="I646" s="118"/>
    </row>
    <row r="647" spans="1:9" s="95" customFormat="1" x14ac:dyDescent="0.3">
      <c r="A647" s="125"/>
      <c r="B647" s="145" t="s">
        <v>108</v>
      </c>
      <c r="C647" s="136">
        <v>12500</v>
      </c>
      <c r="D647" s="146">
        <v>1.8</v>
      </c>
      <c r="E647" s="135">
        <v>1</v>
      </c>
      <c r="F647" s="147">
        <f>F646</f>
        <v>0.35</v>
      </c>
      <c r="G647" s="148">
        <f>F647*E647*D647*C647</f>
        <v>7875</v>
      </c>
      <c r="H647" s="117"/>
      <c r="I647" s="118"/>
    </row>
    <row r="648" spans="1:9" s="95" customFormat="1" x14ac:dyDescent="0.3">
      <c r="A648" s="125"/>
      <c r="B648" s="145"/>
      <c r="C648" s="136"/>
      <c r="D648" s="146"/>
      <c r="E648" s="135"/>
      <c r="F648" s="147"/>
      <c r="G648" s="148">
        <f>F648*E648*D648*C648</f>
        <v>0</v>
      </c>
      <c r="H648" s="117"/>
      <c r="I648" s="118"/>
    </row>
    <row r="649" spans="1:9" s="95" customFormat="1" x14ac:dyDescent="0.3">
      <c r="A649" s="125"/>
      <c r="B649" s="145"/>
      <c r="C649" s="136"/>
      <c r="D649" s="146"/>
      <c r="E649" s="135"/>
      <c r="F649" s="147"/>
      <c r="G649" s="148">
        <f>F649*E649*D649*C649</f>
        <v>0</v>
      </c>
      <c r="H649" s="117"/>
      <c r="I649" s="118"/>
    </row>
    <row r="650" spans="1:9" s="95" customFormat="1" ht="14.4" thickBot="1" x14ac:dyDescent="0.35">
      <c r="A650" s="125"/>
      <c r="B650" s="149"/>
      <c r="C650" s="142"/>
      <c r="D650" s="150"/>
      <c r="E650" s="141"/>
      <c r="F650" s="151"/>
      <c r="G650" s="152">
        <f>F650*E650*D650*C650</f>
        <v>0</v>
      </c>
      <c r="H650" s="117"/>
      <c r="I650" s="118"/>
    </row>
    <row r="651" spans="1:9" s="95" customFormat="1" x14ac:dyDescent="0.3">
      <c r="A651" s="125"/>
      <c r="B651" s="115"/>
      <c r="C651" s="126"/>
      <c r="D651" s="126"/>
      <c r="E651" s="126"/>
      <c r="F651" s="126"/>
      <c r="G651" s="144" t="s">
        <v>78</v>
      </c>
      <c r="H651" s="117">
        <f>SUM(G646:G650)</f>
        <v>19687.5</v>
      </c>
      <c r="I651" s="118"/>
    </row>
    <row r="652" spans="1:9" s="95" customFormat="1" ht="14.4" thickBot="1" x14ac:dyDescent="0.35">
      <c r="A652" s="125"/>
      <c r="B652" s="115"/>
      <c r="C652" s="126"/>
      <c r="D652" s="126"/>
      <c r="E652" s="126"/>
      <c r="F652" s="126"/>
      <c r="G652" s="127"/>
      <c r="H652" s="117"/>
      <c r="I652" s="118"/>
    </row>
    <row r="653" spans="1:9" s="95" customFormat="1" x14ac:dyDescent="0.3">
      <c r="A653" s="125"/>
      <c r="B653" s="128" t="s">
        <v>79</v>
      </c>
      <c r="C653" s="129"/>
      <c r="D653" s="129"/>
      <c r="E653" s="129"/>
      <c r="F653" s="129"/>
      <c r="G653" s="130"/>
      <c r="H653" s="117"/>
      <c r="I653" s="118"/>
    </row>
    <row r="654" spans="1:9" s="95" customFormat="1" x14ac:dyDescent="0.3">
      <c r="A654" s="125"/>
      <c r="B654" s="131" t="s">
        <v>62</v>
      </c>
      <c r="C654" s="132"/>
      <c r="D654" s="132" t="s">
        <v>80</v>
      </c>
      <c r="E654" s="132" t="s">
        <v>81</v>
      </c>
      <c r="F654" s="132" t="s">
        <v>74</v>
      </c>
      <c r="G654" s="133" t="s">
        <v>65</v>
      </c>
      <c r="H654" s="117"/>
      <c r="I654" s="118"/>
    </row>
    <row r="655" spans="1:9" s="95" customFormat="1" x14ac:dyDescent="0.3">
      <c r="A655" s="125"/>
      <c r="B655" s="134" t="s">
        <v>82</v>
      </c>
      <c r="C655" s="153"/>
      <c r="D655" s="135"/>
      <c r="E655" s="154"/>
      <c r="F655" s="147"/>
      <c r="G655" s="148">
        <v>1968.75</v>
      </c>
      <c r="H655" s="117"/>
      <c r="I655" s="118"/>
    </row>
    <row r="656" spans="1:9" s="95" customFormat="1" x14ac:dyDescent="0.3">
      <c r="A656" s="125"/>
      <c r="B656" s="330"/>
      <c r="C656" s="331"/>
      <c r="D656" s="135"/>
      <c r="E656" s="154"/>
      <c r="F656" s="147"/>
      <c r="G656" s="148">
        <f>F656*E656</f>
        <v>0</v>
      </c>
      <c r="H656" s="117"/>
      <c r="I656" s="118"/>
    </row>
    <row r="657" spans="1:9" s="95" customFormat="1" x14ac:dyDescent="0.3">
      <c r="A657" s="125"/>
      <c r="B657" s="330"/>
      <c r="C657" s="331"/>
      <c r="D657" s="135"/>
      <c r="E657" s="154"/>
      <c r="F657" s="147"/>
      <c r="G657" s="148">
        <f>F657*E657</f>
        <v>0</v>
      </c>
      <c r="H657" s="117"/>
      <c r="I657" s="118"/>
    </row>
    <row r="658" spans="1:9" s="95" customFormat="1" x14ac:dyDescent="0.3">
      <c r="A658" s="125"/>
      <c r="B658" s="330"/>
      <c r="C658" s="331"/>
      <c r="D658" s="135"/>
      <c r="E658" s="154"/>
      <c r="F658" s="147"/>
      <c r="G658" s="148">
        <f>F658*E658</f>
        <v>0</v>
      </c>
      <c r="H658" s="117"/>
      <c r="I658" s="118"/>
    </row>
    <row r="659" spans="1:9" s="95" customFormat="1" x14ac:dyDescent="0.3">
      <c r="A659" s="125"/>
      <c r="B659" s="330"/>
      <c r="C659" s="331"/>
      <c r="D659" s="135"/>
      <c r="E659" s="154"/>
      <c r="F659" s="147"/>
      <c r="G659" s="148">
        <f>F659*E659</f>
        <v>0</v>
      </c>
      <c r="H659" s="117"/>
      <c r="I659" s="118"/>
    </row>
    <row r="660" spans="1:9" s="95" customFormat="1" ht="14.4" thickBot="1" x14ac:dyDescent="0.35">
      <c r="A660" s="125"/>
      <c r="B660" s="332"/>
      <c r="C660" s="333"/>
      <c r="D660" s="141"/>
      <c r="E660" s="155"/>
      <c r="F660" s="151"/>
      <c r="G660" s="152">
        <f>F660*E660</f>
        <v>0</v>
      </c>
      <c r="H660" s="117"/>
      <c r="I660" s="118"/>
    </row>
    <row r="661" spans="1:9" s="95" customFormat="1" x14ac:dyDescent="0.3">
      <c r="A661" s="125"/>
      <c r="B661" s="115"/>
      <c r="C661" s="126"/>
      <c r="D661" s="126"/>
      <c r="E661" s="126"/>
      <c r="F661" s="126"/>
      <c r="G661" s="144" t="s">
        <v>85</v>
      </c>
      <c r="H661" s="117">
        <f>SUM(G655:G660)</f>
        <v>1968.75</v>
      </c>
      <c r="I661" s="118"/>
    </row>
    <row r="662" spans="1:9" s="95" customFormat="1" ht="14.4" thickBot="1" x14ac:dyDescent="0.35">
      <c r="A662" s="125"/>
      <c r="B662" s="115"/>
      <c r="C662" s="126"/>
      <c r="D662" s="126"/>
      <c r="E662" s="126"/>
      <c r="F662" s="126"/>
      <c r="G662" s="127"/>
      <c r="H662" s="117"/>
      <c r="I662" s="118"/>
    </row>
    <row r="663" spans="1:9" s="95" customFormat="1" x14ac:dyDescent="0.3">
      <c r="A663" s="125"/>
      <c r="B663" s="128" t="s">
        <v>86</v>
      </c>
      <c r="C663" s="129"/>
      <c r="D663" s="129"/>
      <c r="E663" s="129"/>
      <c r="F663" s="129"/>
      <c r="G663" s="130"/>
      <c r="H663" s="117"/>
      <c r="I663" s="118"/>
    </row>
    <row r="664" spans="1:9" s="95" customFormat="1" x14ac:dyDescent="0.3">
      <c r="A664" s="125"/>
      <c r="B664" s="131" t="s">
        <v>87</v>
      </c>
      <c r="C664" s="132"/>
      <c r="D664" s="132" t="s">
        <v>88</v>
      </c>
      <c r="E664" s="132" t="s">
        <v>89</v>
      </c>
      <c r="F664" s="132" t="s">
        <v>90</v>
      </c>
      <c r="G664" s="133" t="s">
        <v>64</v>
      </c>
      <c r="H664" s="117"/>
      <c r="I664" s="118"/>
    </row>
    <row r="665" spans="1:9" s="95" customFormat="1" x14ac:dyDescent="0.3">
      <c r="A665" s="125"/>
      <c r="B665" s="156"/>
      <c r="C665" s="153"/>
      <c r="D665" s="135"/>
      <c r="E665" s="135"/>
      <c r="F665" s="137"/>
      <c r="G665" s="137">
        <f>F665*E665*D665</f>
        <v>0</v>
      </c>
      <c r="H665" s="117"/>
      <c r="I665" s="118"/>
    </row>
    <row r="666" spans="1:9" s="95" customFormat="1" ht="14.4" thickBot="1" x14ac:dyDescent="0.35">
      <c r="A666" s="125"/>
      <c r="B666" s="157"/>
      <c r="C666" s="158"/>
      <c r="D666" s="141"/>
      <c r="E666" s="141"/>
      <c r="F666" s="143"/>
      <c r="G666" s="143">
        <f>F666*E666*D666</f>
        <v>0</v>
      </c>
      <c r="H666" s="117"/>
      <c r="I666" s="118"/>
    </row>
    <row r="667" spans="1:9" s="95" customFormat="1" x14ac:dyDescent="0.3">
      <c r="A667" s="125"/>
      <c r="B667" s="115"/>
      <c r="C667" s="126"/>
      <c r="D667" s="126"/>
      <c r="E667" s="126"/>
      <c r="F667" s="126"/>
      <c r="G667" s="144" t="s">
        <v>91</v>
      </c>
      <c r="H667" s="117">
        <f>SUM(G665:G666)</f>
        <v>0</v>
      </c>
      <c r="I667" s="118"/>
    </row>
    <row r="668" spans="1:9" s="95" customFormat="1" ht="14.4" thickBot="1" x14ac:dyDescent="0.35">
      <c r="A668" s="125"/>
      <c r="B668" s="115"/>
      <c r="C668" s="126"/>
      <c r="D668" s="126"/>
      <c r="E668" s="126"/>
      <c r="F668" s="126"/>
      <c r="G668" s="127"/>
      <c r="H668" s="117"/>
      <c r="I668" s="118"/>
    </row>
    <row r="669" spans="1:9" s="95" customFormat="1" ht="14.4" thickBot="1" x14ac:dyDescent="0.35">
      <c r="A669" s="125"/>
      <c r="B669" s="115"/>
      <c r="C669" s="126"/>
      <c r="D669" s="126"/>
      <c r="E669" s="126"/>
      <c r="F669" s="126"/>
      <c r="G669" s="159" t="s">
        <v>92</v>
      </c>
      <c r="H669" s="160">
        <f>SUM(H642:H667)</f>
        <v>21656.25</v>
      </c>
      <c r="I669" s="118"/>
    </row>
    <row r="670" spans="1:9" s="95" customFormat="1" ht="14.4" thickBot="1" x14ac:dyDescent="0.35">
      <c r="A670" s="125"/>
      <c r="B670" s="115"/>
      <c r="C670" s="126"/>
      <c r="D670" s="126"/>
      <c r="E670" s="126"/>
      <c r="F670" s="126"/>
      <c r="G670" s="127"/>
      <c r="H670" s="117"/>
      <c r="I670" s="118"/>
    </row>
    <row r="671" spans="1:9" s="95" customFormat="1" x14ac:dyDescent="0.3">
      <c r="A671" s="125"/>
      <c r="B671" s="161" t="s">
        <v>93</v>
      </c>
      <c r="C671" s="109"/>
      <c r="D671" s="109"/>
      <c r="E671" s="109"/>
      <c r="F671" s="109"/>
      <c r="G671" s="162"/>
      <c r="H671" s="117"/>
      <c r="I671" s="118"/>
    </row>
    <row r="672" spans="1:9" s="95" customFormat="1" x14ac:dyDescent="0.3">
      <c r="A672" s="125"/>
      <c r="B672" s="163" t="s">
        <v>62</v>
      </c>
      <c r="C672" s="126"/>
      <c r="D672" s="126" t="s">
        <v>94</v>
      </c>
      <c r="E672" s="126"/>
      <c r="F672" s="126" t="s">
        <v>95</v>
      </c>
      <c r="G672" s="164"/>
      <c r="H672" s="117"/>
      <c r="I672" s="118"/>
    </row>
    <row r="673" spans="1:9" s="95" customFormat="1" x14ac:dyDescent="0.3">
      <c r="A673" s="125"/>
      <c r="B673" s="131" t="s">
        <v>96</v>
      </c>
      <c r="C673" s="165"/>
      <c r="D673" s="166">
        <v>0.24</v>
      </c>
      <c r="E673" s="165"/>
      <c r="F673" s="167">
        <f>D673*H669</f>
        <v>5197.5</v>
      </c>
      <c r="G673" s="133"/>
      <c r="H673" s="117"/>
      <c r="I673" s="118"/>
    </row>
    <row r="674" spans="1:9" s="95" customFormat="1" x14ac:dyDescent="0.3">
      <c r="A674" s="125"/>
      <c r="B674" s="134" t="s">
        <v>97</v>
      </c>
      <c r="C674" s="153"/>
      <c r="D674" s="168">
        <v>0.01</v>
      </c>
      <c r="E674" s="153"/>
      <c r="F674" s="167">
        <f>D674*H669</f>
        <v>216.5625</v>
      </c>
      <c r="G674" s="148"/>
      <c r="H674" s="117"/>
      <c r="I674" s="118"/>
    </row>
    <row r="675" spans="1:9" s="95" customFormat="1" x14ac:dyDescent="0.3">
      <c r="A675" s="125"/>
      <c r="B675" s="134" t="s">
        <v>50</v>
      </c>
      <c r="C675" s="153"/>
      <c r="D675" s="168">
        <v>0.05</v>
      </c>
      <c r="E675" s="153"/>
      <c r="F675" s="167">
        <f>D675*H669</f>
        <v>1082.8125</v>
      </c>
      <c r="G675" s="148"/>
      <c r="H675" s="117"/>
      <c r="I675" s="118"/>
    </row>
    <row r="676" spans="1:9" s="95" customFormat="1" x14ac:dyDescent="0.3">
      <c r="A676" s="125"/>
      <c r="B676" s="169" t="s">
        <v>98</v>
      </c>
      <c r="C676" s="170"/>
      <c r="D676" s="171">
        <v>0.19</v>
      </c>
      <c r="E676" s="170"/>
      <c r="F676" s="167">
        <f>D676*F675</f>
        <v>205.734375</v>
      </c>
      <c r="G676" s="172"/>
      <c r="H676" s="117"/>
      <c r="I676" s="118"/>
    </row>
    <row r="677" spans="1:9" s="95" customFormat="1" ht="14.4" thickBot="1" x14ac:dyDescent="0.35">
      <c r="A677" s="125"/>
      <c r="B677" s="140"/>
      <c r="C677" s="158"/>
      <c r="D677" s="173"/>
      <c r="E677" s="158"/>
      <c r="F677" s="174"/>
      <c r="G677" s="152"/>
      <c r="H677" s="117"/>
      <c r="I677" s="118"/>
    </row>
    <row r="678" spans="1:9" s="95" customFormat="1" ht="14.4" thickBot="1" x14ac:dyDescent="0.35">
      <c r="A678" s="125"/>
      <c r="B678" s="115"/>
      <c r="C678" s="126"/>
      <c r="D678" s="126"/>
      <c r="E678" s="126"/>
      <c r="F678" s="126"/>
      <c r="G678" s="159" t="s">
        <v>99</v>
      </c>
      <c r="H678" s="160">
        <f>SUM(F673:F677)</f>
        <v>6702.609375</v>
      </c>
      <c r="I678" s="118"/>
    </row>
    <row r="679" spans="1:9" s="95" customFormat="1" ht="14.4" thickBot="1" x14ac:dyDescent="0.35">
      <c r="A679" s="125"/>
      <c r="B679" s="115"/>
      <c r="C679" s="126"/>
      <c r="D679" s="126"/>
      <c r="E679" s="126"/>
      <c r="F679" s="126"/>
      <c r="G679" s="127"/>
      <c r="H679" s="117"/>
      <c r="I679" s="118"/>
    </row>
    <row r="680" spans="1:9" s="95" customFormat="1" ht="14.4" thickBot="1" x14ac:dyDescent="0.35">
      <c r="A680" s="125"/>
      <c r="B680" s="115"/>
      <c r="C680" s="126"/>
      <c r="D680" s="126"/>
      <c r="E680" s="126"/>
      <c r="F680" s="126"/>
      <c r="G680" s="159" t="s">
        <v>100</v>
      </c>
      <c r="H680" s="175">
        <f>H678+H669</f>
        <v>28358.859375</v>
      </c>
      <c r="I680" s="118"/>
    </row>
    <row r="681" spans="1:9" s="95" customFormat="1" ht="14.4" thickBot="1" x14ac:dyDescent="0.35">
      <c r="A681" s="119"/>
      <c r="B681" s="176"/>
      <c r="C681" s="121"/>
      <c r="D681" s="121"/>
      <c r="E681" s="121"/>
      <c r="F681" s="121"/>
      <c r="G681" s="177"/>
      <c r="H681" s="123"/>
      <c r="I681" s="124"/>
    </row>
    <row r="682" spans="1:9" s="95" customFormat="1" x14ac:dyDescent="0.3">
      <c r="A682" s="107"/>
      <c r="B682" s="108"/>
      <c r="C682" s="109"/>
      <c r="D682" s="109"/>
      <c r="E682" s="109"/>
      <c r="F682" s="109"/>
      <c r="G682" s="110"/>
      <c r="H682" s="111"/>
      <c r="I682" s="112"/>
    </row>
    <row r="683" spans="1:9" s="95" customFormat="1" ht="90" customHeight="1" x14ac:dyDescent="0.3">
      <c r="A683" s="113"/>
      <c r="B683" s="114" t="s">
        <v>176</v>
      </c>
      <c r="C683" s="334" t="s">
        <v>21</v>
      </c>
      <c r="D683" s="334"/>
      <c r="E683" s="334"/>
      <c r="F683" s="334"/>
      <c r="G683" s="116" t="s">
        <v>59</v>
      </c>
      <c r="H683" s="117" t="s">
        <v>60</v>
      </c>
      <c r="I683" s="118"/>
    </row>
    <row r="684" spans="1:9" s="95" customFormat="1" ht="14.4" thickBot="1" x14ac:dyDescent="0.35">
      <c r="A684" s="119"/>
      <c r="B684" s="120"/>
      <c r="C684" s="121"/>
      <c r="D684" s="121"/>
      <c r="E684" s="121"/>
      <c r="F684" s="121"/>
      <c r="G684" s="122"/>
      <c r="H684" s="123"/>
      <c r="I684" s="124"/>
    </row>
    <row r="685" spans="1:9" s="95" customFormat="1" ht="14.4" thickBot="1" x14ac:dyDescent="0.35">
      <c r="A685" s="125"/>
      <c r="B685" s="115"/>
      <c r="C685" s="126"/>
      <c r="D685" s="126"/>
      <c r="E685" s="126"/>
      <c r="F685" s="126"/>
      <c r="G685" s="127"/>
      <c r="H685" s="117"/>
      <c r="I685" s="118"/>
    </row>
    <row r="686" spans="1:9" s="95" customFormat="1" x14ac:dyDescent="0.3">
      <c r="A686" s="125"/>
      <c r="B686" s="128" t="s">
        <v>61</v>
      </c>
      <c r="C686" s="129"/>
      <c r="D686" s="129"/>
      <c r="E686" s="129"/>
      <c r="F686" s="129"/>
      <c r="G686" s="130"/>
      <c r="H686" s="117"/>
      <c r="I686" s="118"/>
    </row>
    <row r="687" spans="1:9" s="95" customFormat="1" x14ac:dyDescent="0.3">
      <c r="A687" s="125"/>
      <c r="B687" s="131" t="s">
        <v>62</v>
      </c>
      <c r="C687" s="132"/>
      <c r="D687" s="132" t="s">
        <v>3</v>
      </c>
      <c r="E687" s="132" t="s">
        <v>63</v>
      </c>
      <c r="F687" s="132" t="s">
        <v>64</v>
      </c>
      <c r="G687" s="133" t="s">
        <v>65</v>
      </c>
      <c r="H687" s="117"/>
      <c r="I687" s="118"/>
    </row>
    <row r="688" spans="1:9" s="95" customFormat="1" x14ac:dyDescent="0.3">
      <c r="A688" s="125"/>
      <c r="B688" s="330"/>
      <c r="C688" s="331"/>
      <c r="D688" s="135"/>
      <c r="E688" s="135"/>
      <c r="F688" s="136"/>
      <c r="G688" s="137">
        <f t="shared" ref="G688:G695" si="14">F688*E688</f>
        <v>0</v>
      </c>
      <c r="H688" s="117"/>
      <c r="I688" s="118"/>
    </row>
    <row r="689" spans="1:9" s="95" customFormat="1" x14ac:dyDescent="0.3">
      <c r="A689" s="125"/>
      <c r="B689" s="330"/>
      <c r="C689" s="331"/>
      <c r="D689" s="135"/>
      <c r="E689" s="135"/>
      <c r="F689" s="136"/>
      <c r="G689" s="137">
        <f t="shared" si="14"/>
        <v>0</v>
      </c>
      <c r="H689" s="117"/>
      <c r="I689" s="118"/>
    </row>
    <row r="690" spans="1:9" s="95" customFormat="1" x14ac:dyDescent="0.3">
      <c r="A690" s="125"/>
      <c r="B690" s="330"/>
      <c r="C690" s="331"/>
      <c r="D690" s="135"/>
      <c r="E690" s="135"/>
      <c r="F690" s="136"/>
      <c r="G690" s="137">
        <f t="shared" si="14"/>
        <v>0</v>
      </c>
      <c r="H690" s="138"/>
      <c r="I690" s="139"/>
    </row>
    <row r="691" spans="1:9" s="95" customFormat="1" x14ac:dyDescent="0.3">
      <c r="A691" s="125"/>
      <c r="B691" s="330"/>
      <c r="C691" s="331"/>
      <c r="D691" s="135"/>
      <c r="E691" s="135"/>
      <c r="F691" s="136"/>
      <c r="G691" s="137">
        <f t="shared" si="14"/>
        <v>0</v>
      </c>
      <c r="H691" s="117"/>
      <c r="I691" s="118"/>
    </row>
    <row r="692" spans="1:9" s="95" customFormat="1" x14ac:dyDescent="0.3">
      <c r="A692" s="125"/>
      <c r="B692" s="330"/>
      <c r="C692" s="331"/>
      <c r="D692" s="135"/>
      <c r="E692" s="135"/>
      <c r="F692" s="136"/>
      <c r="G692" s="137">
        <f t="shared" si="14"/>
        <v>0</v>
      </c>
      <c r="H692" s="117"/>
      <c r="I692" s="118"/>
    </row>
    <row r="693" spans="1:9" s="95" customFormat="1" x14ac:dyDescent="0.3">
      <c r="A693" s="125"/>
      <c r="B693" s="330"/>
      <c r="C693" s="331"/>
      <c r="D693" s="135"/>
      <c r="E693" s="135"/>
      <c r="F693" s="136"/>
      <c r="G693" s="137">
        <f t="shared" si="14"/>
        <v>0</v>
      </c>
      <c r="H693" s="117"/>
      <c r="I693" s="118"/>
    </row>
    <row r="694" spans="1:9" s="95" customFormat="1" x14ac:dyDescent="0.3">
      <c r="A694" s="125"/>
      <c r="B694" s="330"/>
      <c r="C694" s="331"/>
      <c r="D694" s="135"/>
      <c r="E694" s="135"/>
      <c r="F694" s="136"/>
      <c r="G694" s="137">
        <f t="shared" si="14"/>
        <v>0</v>
      </c>
      <c r="H694" s="117"/>
      <c r="I694" s="118"/>
    </row>
    <row r="695" spans="1:9" s="95" customFormat="1" ht="14.4" thickBot="1" x14ac:dyDescent="0.35">
      <c r="A695" s="125"/>
      <c r="B695" s="332"/>
      <c r="C695" s="333"/>
      <c r="D695" s="141"/>
      <c r="E695" s="141"/>
      <c r="F695" s="142"/>
      <c r="G695" s="143">
        <f t="shared" si="14"/>
        <v>0</v>
      </c>
      <c r="H695" s="117"/>
      <c r="I695" s="118"/>
    </row>
    <row r="696" spans="1:9" s="95" customFormat="1" x14ac:dyDescent="0.3">
      <c r="A696" s="125"/>
      <c r="B696" s="115"/>
      <c r="C696" s="126"/>
      <c r="D696" s="126"/>
      <c r="E696" s="126"/>
      <c r="F696" s="126"/>
      <c r="G696" s="144" t="s">
        <v>70</v>
      </c>
      <c r="H696" s="117">
        <f>SUM(G688:G695)</f>
        <v>0</v>
      </c>
      <c r="I696" s="118"/>
    </row>
    <row r="697" spans="1:9" s="95" customFormat="1" ht="14.4" thickBot="1" x14ac:dyDescent="0.35">
      <c r="A697" s="125"/>
      <c r="B697" s="115"/>
      <c r="C697" s="126"/>
      <c r="D697" s="126"/>
      <c r="E697" s="126"/>
      <c r="F697" s="126"/>
      <c r="G697" s="127"/>
      <c r="H697" s="117"/>
      <c r="I697" s="118"/>
    </row>
    <row r="698" spans="1:9" s="95" customFormat="1" x14ac:dyDescent="0.3">
      <c r="A698" s="125"/>
      <c r="B698" s="128" t="s">
        <v>71</v>
      </c>
      <c r="C698" s="129"/>
      <c r="D698" s="129"/>
      <c r="E698" s="129"/>
      <c r="F698" s="129"/>
      <c r="G698" s="130"/>
      <c r="H698" s="117"/>
      <c r="I698" s="118"/>
    </row>
    <row r="699" spans="1:9" s="95" customFormat="1" x14ac:dyDescent="0.3">
      <c r="A699" s="125"/>
      <c r="B699" s="131" t="s">
        <v>62</v>
      </c>
      <c r="C699" s="132" t="s">
        <v>72</v>
      </c>
      <c r="D699" s="132" t="s">
        <v>73</v>
      </c>
      <c r="E699" s="132" t="s">
        <v>63</v>
      </c>
      <c r="F699" s="132" t="s">
        <v>74</v>
      </c>
      <c r="G699" s="133" t="s">
        <v>65</v>
      </c>
      <c r="H699" s="117"/>
      <c r="I699" s="118"/>
    </row>
    <row r="700" spans="1:9" s="95" customFormat="1" x14ac:dyDescent="0.3">
      <c r="A700" s="125"/>
      <c r="B700" s="145" t="s">
        <v>75</v>
      </c>
      <c r="C700" s="136">
        <v>6250</v>
      </c>
      <c r="D700" s="146">
        <v>1.8</v>
      </c>
      <c r="E700" s="135">
        <v>3</v>
      </c>
      <c r="F700" s="147">
        <v>0.2</v>
      </c>
      <c r="G700" s="148">
        <f>F700*E700*D700*C700</f>
        <v>6750.0000000000018</v>
      </c>
      <c r="H700" s="117"/>
      <c r="I700" s="118"/>
    </row>
    <row r="701" spans="1:9" s="95" customFormat="1" x14ac:dyDescent="0.3">
      <c r="A701" s="125"/>
      <c r="B701" s="145" t="s">
        <v>108</v>
      </c>
      <c r="C701" s="136">
        <v>12500</v>
      </c>
      <c r="D701" s="146">
        <v>1.8</v>
      </c>
      <c r="E701" s="135">
        <v>1</v>
      </c>
      <c r="F701" s="147">
        <f>+F700</f>
        <v>0.2</v>
      </c>
      <c r="G701" s="148">
        <f>F701*E701*D701*C701</f>
        <v>4500.0000000000009</v>
      </c>
      <c r="H701" s="117"/>
      <c r="I701" s="118"/>
    </row>
    <row r="702" spans="1:9" s="95" customFormat="1" x14ac:dyDescent="0.3">
      <c r="A702" s="125"/>
      <c r="B702" s="145"/>
      <c r="C702" s="136"/>
      <c r="D702" s="146"/>
      <c r="E702" s="135"/>
      <c r="F702" s="147"/>
      <c r="G702" s="148">
        <f>F702*E702*D702*C702</f>
        <v>0</v>
      </c>
      <c r="H702" s="117"/>
      <c r="I702" s="118"/>
    </row>
    <row r="703" spans="1:9" s="95" customFormat="1" x14ac:dyDescent="0.3">
      <c r="A703" s="125"/>
      <c r="B703" s="145"/>
      <c r="C703" s="136"/>
      <c r="D703" s="146"/>
      <c r="E703" s="135"/>
      <c r="F703" s="147"/>
      <c r="G703" s="148">
        <f>F703*E703*D703*C703</f>
        <v>0</v>
      </c>
      <c r="H703" s="117"/>
      <c r="I703" s="118"/>
    </row>
    <row r="704" spans="1:9" s="95" customFormat="1" ht="14.4" thickBot="1" x14ac:dyDescent="0.35">
      <c r="A704" s="125"/>
      <c r="B704" s="149"/>
      <c r="C704" s="142"/>
      <c r="D704" s="150"/>
      <c r="E704" s="141"/>
      <c r="F704" s="151"/>
      <c r="G704" s="152">
        <f>F704*E704*D704*C704</f>
        <v>0</v>
      </c>
      <c r="H704" s="117"/>
      <c r="I704" s="118"/>
    </row>
    <row r="705" spans="1:9" s="95" customFormat="1" x14ac:dyDescent="0.3">
      <c r="A705" s="125"/>
      <c r="B705" s="115"/>
      <c r="C705" s="126"/>
      <c r="D705" s="126"/>
      <c r="E705" s="126"/>
      <c r="F705" s="126"/>
      <c r="G705" s="144" t="s">
        <v>78</v>
      </c>
      <c r="H705" s="117">
        <f>SUM(G700:G704)</f>
        <v>11250.000000000004</v>
      </c>
      <c r="I705" s="118"/>
    </row>
    <row r="706" spans="1:9" s="95" customFormat="1" ht="14.4" thickBot="1" x14ac:dyDescent="0.35">
      <c r="A706" s="125"/>
      <c r="B706" s="115"/>
      <c r="C706" s="126"/>
      <c r="D706" s="126"/>
      <c r="E706" s="126"/>
      <c r="F706" s="126"/>
      <c r="G706" s="127"/>
      <c r="H706" s="117"/>
      <c r="I706" s="118"/>
    </row>
    <row r="707" spans="1:9" s="95" customFormat="1" x14ac:dyDescent="0.3">
      <c r="A707" s="125"/>
      <c r="B707" s="128" t="s">
        <v>79</v>
      </c>
      <c r="C707" s="129"/>
      <c r="D707" s="129"/>
      <c r="E707" s="129"/>
      <c r="F707" s="129"/>
      <c r="G707" s="130"/>
      <c r="H707" s="117"/>
      <c r="I707" s="118"/>
    </row>
    <row r="708" spans="1:9" s="95" customFormat="1" x14ac:dyDescent="0.3">
      <c r="A708" s="125"/>
      <c r="B708" s="131" t="s">
        <v>62</v>
      </c>
      <c r="C708" s="132"/>
      <c r="D708" s="132" t="s">
        <v>80</v>
      </c>
      <c r="E708" s="132" t="s">
        <v>81</v>
      </c>
      <c r="F708" s="132" t="s">
        <v>74</v>
      </c>
      <c r="G708" s="133" t="s">
        <v>65</v>
      </c>
      <c r="H708" s="117"/>
      <c r="I708" s="118"/>
    </row>
    <row r="709" spans="1:9" s="95" customFormat="1" x14ac:dyDescent="0.3">
      <c r="A709" s="125"/>
      <c r="B709" s="134" t="s">
        <v>82</v>
      </c>
      <c r="C709" s="153"/>
      <c r="D709" s="135"/>
      <c r="E709" s="154"/>
      <c r="F709" s="147"/>
      <c r="G709" s="148">
        <v>1125.0000000000005</v>
      </c>
      <c r="H709" s="117"/>
      <c r="I709" s="118"/>
    </row>
    <row r="710" spans="1:9" s="95" customFormat="1" x14ac:dyDescent="0.3">
      <c r="A710" s="125"/>
      <c r="B710" s="330"/>
      <c r="C710" s="331"/>
      <c r="D710" s="135"/>
      <c r="E710" s="154"/>
      <c r="F710" s="147"/>
      <c r="G710" s="148">
        <f>F710*E710</f>
        <v>0</v>
      </c>
      <c r="H710" s="117"/>
      <c r="I710" s="118"/>
    </row>
    <row r="711" spans="1:9" s="95" customFormat="1" x14ac:dyDescent="0.3">
      <c r="A711" s="125"/>
      <c r="B711" s="330"/>
      <c r="C711" s="331"/>
      <c r="D711" s="135"/>
      <c r="E711" s="154"/>
      <c r="F711" s="147"/>
      <c r="G711" s="148">
        <f>F711*E711</f>
        <v>0</v>
      </c>
      <c r="H711" s="117"/>
      <c r="I711" s="118"/>
    </row>
    <row r="712" spans="1:9" s="95" customFormat="1" x14ac:dyDescent="0.3">
      <c r="A712" s="125"/>
      <c r="B712" s="330"/>
      <c r="C712" s="331"/>
      <c r="D712" s="135"/>
      <c r="E712" s="154"/>
      <c r="F712" s="147"/>
      <c r="G712" s="148">
        <f>F712*E712</f>
        <v>0</v>
      </c>
      <c r="H712" s="117"/>
      <c r="I712" s="118"/>
    </row>
    <row r="713" spans="1:9" s="95" customFormat="1" x14ac:dyDescent="0.3">
      <c r="A713" s="125"/>
      <c r="B713" s="330"/>
      <c r="C713" s="331"/>
      <c r="D713" s="135"/>
      <c r="E713" s="154"/>
      <c r="F713" s="147"/>
      <c r="G713" s="148">
        <f>F713*E713</f>
        <v>0</v>
      </c>
      <c r="H713" s="117"/>
      <c r="I713" s="118"/>
    </row>
    <row r="714" spans="1:9" s="95" customFormat="1" ht="14.4" thickBot="1" x14ac:dyDescent="0.35">
      <c r="A714" s="125"/>
      <c r="B714" s="332"/>
      <c r="C714" s="333"/>
      <c r="D714" s="141"/>
      <c r="E714" s="155"/>
      <c r="F714" s="151"/>
      <c r="G714" s="152">
        <f>F714*E714</f>
        <v>0</v>
      </c>
      <c r="H714" s="117"/>
      <c r="I714" s="118"/>
    </row>
    <row r="715" spans="1:9" s="95" customFormat="1" x14ac:dyDescent="0.3">
      <c r="A715" s="125"/>
      <c r="B715" s="115"/>
      <c r="C715" s="126"/>
      <c r="D715" s="126"/>
      <c r="E715" s="126"/>
      <c r="F715" s="126"/>
      <c r="G715" s="144" t="s">
        <v>85</v>
      </c>
      <c r="H715" s="117">
        <f>SUM(G709:G714)</f>
        <v>1125.0000000000005</v>
      </c>
      <c r="I715" s="118"/>
    </row>
    <row r="716" spans="1:9" s="95" customFormat="1" ht="14.4" thickBot="1" x14ac:dyDescent="0.35">
      <c r="A716" s="125"/>
      <c r="B716" s="115"/>
      <c r="C716" s="126"/>
      <c r="D716" s="126"/>
      <c r="E716" s="126"/>
      <c r="F716" s="126"/>
      <c r="G716" s="127"/>
      <c r="H716" s="117"/>
      <c r="I716" s="118"/>
    </row>
    <row r="717" spans="1:9" s="95" customFormat="1" x14ac:dyDescent="0.3">
      <c r="A717" s="125"/>
      <c r="B717" s="128" t="s">
        <v>86</v>
      </c>
      <c r="C717" s="129"/>
      <c r="D717" s="129"/>
      <c r="E717" s="129"/>
      <c r="F717" s="129"/>
      <c r="G717" s="130"/>
      <c r="H717" s="117"/>
      <c r="I717" s="118"/>
    </row>
    <row r="718" spans="1:9" s="95" customFormat="1" x14ac:dyDescent="0.3">
      <c r="A718" s="125"/>
      <c r="B718" s="131" t="s">
        <v>87</v>
      </c>
      <c r="C718" s="132"/>
      <c r="D718" s="132" t="s">
        <v>88</v>
      </c>
      <c r="E718" s="132" t="s">
        <v>89</v>
      </c>
      <c r="F718" s="132" t="s">
        <v>90</v>
      </c>
      <c r="G718" s="133" t="s">
        <v>64</v>
      </c>
      <c r="H718" s="117"/>
      <c r="I718" s="118"/>
    </row>
    <row r="719" spans="1:9" s="95" customFormat="1" x14ac:dyDescent="0.3">
      <c r="A719" s="125"/>
      <c r="B719" s="156"/>
      <c r="C719" s="153"/>
      <c r="D719" s="135"/>
      <c r="E719" s="135"/>
      <c r="F719" s="137"/>
      <c r="G719" s="137">
        <f>F719*E719*D719</f>
        <v>0</v>
      </c>
      <c r="H719" s="117"/>
      <c r="I719" s="118"/>
    </row>
    <row r="720" spans="1:9" s="95" customFormat="1" ht="14.4" thickBot="1" x14ac:dyDescent="0.35">
      <c r="A720" s="125"/>
      <c r="B720" s="157"/>
      <c r="C720" s="158"/>
      <c r="D720" s="141"/>
      <c r="E720" s="141"/>
      <c r="F720" s="143"/>
      <c r="G720" s="143">
        <f>F720*E720*D720</f>
        <v>0</v>
      </c>
      <c r="H720" s="117"/>
      <c r="I720" s="118"/>
    </row>
    <row r="721" spans="1:9" s="95" customFormat="1" x14ac:dyDescent="0.3">
      <c r="A721" s="125"/>
      <c r="B721" s="115"/>
      <c r="C721" s="126"/>
      <c r="D721" s="126"/>
      <c r="E721" s="126"/>
      <c r="F721" s="126"/>
      <c r="G721" s="144" t="s">
        <v>91</v>
      </c>
      <c r="H721" s="117">
        <f>SUM(G719:G720)</f>
        <v>0</v>
      </c>
      <c r="I721" s="118"/>
    </row>
    <row r="722" spans="1:9" s="95" customFormat="1" ht="14.4" thickBot="1" x14ac:dyDescent="0.35">
      <c r="A722" s="125"/>
      <c r="B722" s="115"/>
      <c r="C722" s="126"/>
      <c r="D722" s="126"/>
      <c r="E722" s="126"/>
      <c r="F722" s="126"/>
      <c r="G722" s="127"/>
      <c r="H722" s="117"/>
      <c r="I722" s="118"/>
    </row>
    <row r="723" spans="1:9" s="95" customFormat="1" ht="14.4" thickBot="1" x14ac:dyDescent="0.35">
      <c r="A723" s="125"/>
      <c r="B723" s="115"/>
      <c r="C723" s="126"/>
      <c r="D723" s="126"/>
      <c r="E723" s="126"/>
      <c r="F723" s="126"/>
      <c r="G723" s="159" t="s">
        <v>92</v>
      </c>
      <c r="H723" s="160">
        <f>SUM(H696:H721)</f>
        <v>12375.000000000004</v>
      </c>
      <c r="I723" s="118"/>
    </row>
    <row r="724" spans="1:9" s="95" customFormat="1" ht="14.4" thickBot="1" x14ac:dyDescent="0.35">
      <c r="A724" s="125"/>
      <c r="B724" s="115"/>
      <c r="C724" s="126"/>
      <c r="D724" s="126"/>
      <c r="E724" s="126"/>
      <c r="F724" s="126"/>
      <c r="G724" s="127"/>
      <c r="H724" s="117"/>
      <c r="I724" s="118"/>
    </row>
    <row r="725" spans="1:9" s="95" customFormat="1" x14ac:dyDescent="0.3">
      <c r="A725" s="125"/>
      <c r="B725" s="161" t="s">
        <v>93</v>
      </c>
      <c r="C725" s="109"/>
      <c r="D725" s="109"/>
      <c r="E725" s="109"/>
      <c r="F725" s="109"/>
      <c r="G725" s="162"/>
      <c r="H725" s="117"/>
      <c r="I725" s="118"/>
    </row>
    <row r="726" spans="1:9" s="95" customFormat="1" x14ac:dyDescent="0.3">
      <c r="A726" s="125"/>
      <c r="B726" s="163" t="s">
        <v>62</v>
      </c>
      <c r="C726" s="126"/>
      <c r="D726" s="126" t="s">
        <v>94</v>
      </c>
      <c r="E726" s="126"/>
      <c r="F726" s="126" t="s">
        <v>95</v>
      </c>
      <c r="G726" s="164"/>
      <c r="H726" s="117"/>
      <c r="I726" s="118"/>
    </row>
    <row r="727" spans="1:9" s="95" customFormat="1" x14ac:dyDescent="0.3">
      <c r="A727" s="125"/>
      <c r="B727" s="131" t="s">
        <v>96</v>
      </c>
      <c r="C727" s="165"/>
      <c r="D727" s="166">
        <v>0.24</v>
      </c>
      <c r="E727" s="165"/>
      <c r="F727" s="167">
        <f>D727*H723</f>
        <v>2970.0000000000009</v>
      </c>
      <c r="G727" s="133"/>
      <c r="H727" s="117"/>
      <c r="I727" s="118"/>
    </row>
    <row r="728" spans="1:9" s="95" customFormat="1" x14ac:dyDescent="0.3">
      <c r="A728" s="125"/>
      <c r="B728" s="134" t="s">
        <v>97</v>
      </c>
      <c r="C728" s="153"/>
      <c r="D728" s="168">
        <v>0.01</v>
      </c>
      <c r="E728" s="153"/>
      <c r="F728" s="167">
        <f>D728*H723</f>
        <v>123.75000000000004</v>
      </c>
      <c r="G728" s="148"/>
      <c r="H728" s="117"/>
      <c r="I728" s="118"/>
    </row>
    <row r="729" spans="1:9" s="95" customFormat="1" x14ac:dyDescent="0.3">
      <c r="A729" s="125"/>
      <c r="B729" s="134" t="s">
        <v>50</v>
      </c>
      <c r="C729" s="153"/>
      <c r="D729" s="168">
        <v>0.05</v>
      </c>
      <c r="E729" s="153"/>
      <c r="F729" s="167">
        <f>D729*H723</f>
        <v>618.75000000000023</v>
      </c>
      <c r="G729" s="148"/>
      <c r="H729" s="117"/>
      <c r="I729" s="118"/>
    </row>
    <row r="730" spans="1:9" s="95" customFormat="1" x14ac:dyDescent="0.3">
      <c r="A730" s="125"/>
      <c r="B730" s="169" t="s">
        <v>98</v>
      </c>
      <c r="C730" s="170"/>
      <c r="D730" s="171">
        <v>0.19</v>
      </c>
      <c r="E730" s="170"/>
      <c r="F730" s="167">
        <f>D730*F729</f>
        <v>117.56250000000004</v>
      </c>
      <c r="G730" s="172"/>
      <c r="H730" s="117"/>
      <c r="I730" s="118"/>
    </row>
    <row r="731" spans="1:9" s="95" customFormat="1" ht="14.4" thickBot="1" x14ac:dyDescent="0.35">
      <c r="A731" s="125"/>
      <c r="B731" s="140"/>
      <c r="C731" s="158"/>
      <c r="D731" s="173"/>
      <c r="E731" s="158"/>
      <c r="F731" s="174"/>
      <c r="G731" s="152"/>
      <c r="H731" s="117"/>
      <c r="I731" s="118"/>
    </row>
    <row r="732" spans="1:9" s="95" customFormat="1" ht="14.4" thickBot="1" x14ac:dyDescent="0.35">
      <c r="A732" s="125"/>
      <c r="B732" s="115"/>
      <c r="C732" s="126"/>
      <c r="D732" s="126"/>
      <c r="E732" s="126"/>
      <c r="F732" s="126"/>
      <c r="G732" s="159" t="s">
        <v>99</v>
      </c>
      <c r="H732" s="160">
        <f>SUM(F727:F731)</f>
        <v>3830.0625000000009</v>
      </c>
      <c r="I732" s="118"/>
    </row>
    <row r="733" spans="1:9" s="95" customFormat="1" ht="14.4" thickBot="1" x14ac:dyDescent="0.35">
      <c r="A733" s="125"/>
      <c r="B733" s="115"/>
      <c r="C733" s="126"/>
      <c r="D733" s="126"/>
      <c r="E733" s="126"/>
      <c r="F733" s="126"/>
      <c r="G733" s="127"/>
      <c r="H733" s="117"/>
      <c r="I733" s="118"/>
    </row>
    <row r="734" spans="1:9" s="95" customFormat="1" ht="14.4" thickBot="1" x14ac:dyDescent="0.35">
      <c r="A734" s="125"/>
      <c r="B734" s="115"/>
      <c r="C734" s="126"/>
      <c r="D734" s="126"/>
      <c r="E734" s="126"/>
      <c r="F734" s="126"/>
      <c r="G734" s="159" t="s">
        <v>100</v>
      </c>
      <c r="H734" s="175">
        <f>H732+H723</f>
        <v>16205.062500000004</v>
      </c>
      <c r="I734" s="118"/>
    </row>
    <row r="735" spans="1:9" s="95" customFormat="1" ht="14.4" thickBot="1" x14ac:dyDescent="0.35">
      <c r="A735" s="119"/>
      <c r="B735" s="176"/>
      <c r="C735" s="121"/>
      <c r="D735" s="121"/>
      <c r="E735" s="121"/>
      <c r="F735" s="121"/>
      <c r="G735" s="177"/>
      <c r="H735" s="123"/>
      <c r="I735" s="124"/>
    </row>
    <row r="736" spans="1:9" s="95" customFormat="1" x14ac:dyDescent="0.3">
      <c r="A736" s="107"/>
      <c r="B736" s="108"/>
      <c r="C736" s="109"/>
      <c r="D736" s="109"/>
      <c r="E736" s="109"/>
      <c r="F736" s="109"/>
      <c r="G736" s="110"/>
      <c r="H736" s="111"/>
      <c r="I736" s="112"/>
    </row>
    <row r="737" spans="1:9" s="95" customFormat="1" ht="90" customHeight="1" x14ac:dyDescent="0.3">
      <c r="A737" s="113"/>
      <c r="B737" s="114" t="s">
        <v>177</v>
      </c>
      <c r="C737" s="334" t="s">
        <v>23</v>
      </c>
      <c r="D737" s="334"/>
      <c r="E737" s="334"/>
      <c r="F737" s="334"/>
      <c r="G737" s="116" t="s">
        <v>59</v>
      </c>
      <c r="H737" s="117" t="s">
        <v>106</v>
      </c>
      <c r="I737" s="118"/>
    </row>
    <row r="738" spans="1:9" s="95" customFormat="1" ht="14.4" thickBot="1" x14ac:dyDescent="0.35">
      <c r="A738" s="119"/>
      <c r="B738" s="120"/>
      <c r="C738" s="121"/>
      <c r="D738" s="121"/>
      <c r="E738" s="121"/>
      <c r="F738" s="121"/>
      <c r="G738" s="122"/>
      <c r="H738" s="123"/>
      <c r="I738" s="124"/>
    </row>
    <row r="739" spans="1:9" s="95" customFormat="1" ht="14.4" thickBot="1" x14ac:dyDescent="0.35">
      <c r="A739" s="125"/>
      <c r="B739" s="115"/>
      <c r="C739" s="126"/>
      <c r="D739" s="126"/>
      <c r="E739" s="126"/>
      <c r="F739" s="126"/>
      <c r="G739" s="127"/>
      <c r="H739" s="117"/>
      <c r="I739" s="118"/>
    </row>
    <row r="740" spans="1:9" s="95" customFormat="1" x14ac:dyDescent="0.3">
      <c r="A740" s="125"/>
      <c r="B740" s="128" t="s">
        <v>61</v>
      </c>
      <c r="C740" s="129"/>
      <c r="D740" s="129"/>
      <c r="E740" s="129"/>
      <c r="F740" s="129"/>
      <c r="G740" s="130"/>
      <c r="H740" s="117"/>
      <c r="I740" s="118"/>
    </row>
    <row r="741" spans="1:9" s="95" customFormat="1" x14ac:dyDescent="0.3">
      <c r="A741" s="125"/>
      <c r="B741" s="131" t="s">
        <v>62</v>
      </c>
      <c r="C741" s="132"/>
      <c r="D741" s="132" t="s">
        <v>3</v>
      </c>
      <c r="E741" s="132" t="s">
        <v>63</v>
      </c>
      <c r="F741" s="132" t="s">
        <v>64</v>
      </c>
      <c r="G741" s="133" t="s">
        <v>65</v>
      </c>
      <c r="H741" s="117"/>
      <c r="I741" s="118"/>
    </row>
    <row r="742" spans="1:9" s="95" customFormat="1" x14ac:dyDescent="0.3">
      <c r="A742" s="125"/>
      <c r="B742" s="330"/>
      <c r="C742" s="331"/>
      <c r="D742" s="135"/>
      <c r="E742" s="135"/>
      <c r="F742" s="136"/>
      <c r="G742" s="137">
        <f t="shared" ref="G742:G749" si="15">F742*E742</f>
        <v>0</v>
      </c>
      <c r="H742" s="117"/>
      <c r="I742" s="118"/>
    </row>
    <row r="743" spans="1:9" s="95" customFormat="1" x14ac:dyDescent="0.3">
      <c r="A743" s="125"/>
      <c r="B743" s="330"/>
      <c r="C743" s="331"/>
      <c r="D743" s="135"/>
      <c r="E743" s="135"/>
      <c r="F743" s="136"/>
      <c r="G743" s="137">
        <f t="shared" si="15"/>
        <v>0</v>
      </c>
      <c r="H743" s="117"/>
      <c r="I743" s="118"/>
    </row>
    <row r="744" spans="1:9" s="95" customFormat="1" x14ac:dyDescent="0.3">
      <c r="A744" s="125"/>
      <c r="B744" s="330"/>
      <c r="C744" s="331"/>
      <c r="D744" s="135"/>
      <c r="E744" s="135"/>
      <c r="F744" s="136"/>
      <c r="G744" s="137">
        <f t="shared" si="15"/>
        <v>0</v>
      </c>
      <c r="H744" s="138"/>
      <c r="I744" s="139"/>
    </row>
    <row r="745" spans="1:9" s="95" customFormat="1" x14ac:dyDescent="0.3">
      <c r="A745" s="125"/>
      <c r="B745" s="330"/>
      <c r="C745" s="331"/>
      <c r="D745" s="135"/>
      <c r="E745" s="135"/>
      <c r="F745" s="136"/>
      <c r="G745" s="137">
        <f t="shared" si="15"/>
        <v>0</v>
      </c>
      <c r="H745" s="117"/>
      <c r="I745" s="118"/>
    </row>
    <row r="746" spans="1:9" s="95" customFormat="1" x14ac:dyDescent="0.3">
      <c r="A746" s="125"/>
      <c r="B746" s="330"/>
      <c r="C746" s="331"/>
      <c r="D746" s="135"/>
      <c r="E746" s="135"/>
      <c r="F746" s="136"/>
      <c r="G746" s="137">
        <f t="shared" si="15"/>
        <v>0</v>
      </c>
      <c r="H746" s="117"/>
      <c r="I746" s="118"/>
    </row>
    <row r="747" spans="1:9" s="95" customFormat="1" x14ac:dyDescent="0.3">
      <c r="A747" s="125"/>
      <c r="B747" s="330"/>
      <c r="C747" s="331"/>
      <c r="D747" s="135"/>
      <c r="E747" s="135"/>
      <c r="F747" s="136"/>
      <c r="G747" s="137">
        <f t="shared" si="15"/>
        <v>0</v>
      </c>
      <c r="H747" s="117"/>
      <c r="I747" s="118"/>
    </row>
    <row r="748" spans="1:9" s="95" customFormat="1" x14ac:dyDescent="0.3">
      <c r="A748" s="125"/>
      <c r="B748" s="330"/>
      <c r="C748" s="331"/>
      <c r="D748" s="135"/>
      <c r="E748" s="135"/>
      <c r="F748" s="136"/>
      <c r="G748" s="137">
        <f t="shared" si="15"/>
        <v>0</v>
      </c>
      <c r="H748" s="117"/>
      <c r="I748" s="118"/>
    </row>
    <row r="749" spans="1:9" s="95" customFormat="1" ht="14.4" thickBot="1" x14ac:dyDescent="0.35">
      <c r="A749" s="125"/>
      <c r="B749" s="332"/>
      <c r="C749" s="333"/>
      <c r="D749" s="141"/>
      <c r="E749" s="141"/>
      <c r="F749" s="142"/>
      <c r="G749" s="143">
        <f t="shared" si="15"/>
        <v>0</v>
      </c>
      <c r="H749" s="117"/>
      <c r="I749" s="118"/>
    </row>
    <row r="750" spans="1:9" s="95" customFormat="1" x14ac:dyDescent="0.3">
      <c r="A750" s="125"/>
      <c r="B750" s="115"/>
      <c r="C750" s="126"/>
      <c r="D750" s="126"/>
      <c r="E750" s="126"/>
      <c r="F750" s="126"/>
      <c r="G750" s="144" t="s">
        <v>70</v>
      </c>
      <c r="H750" s="117">
        <f>SUM(G742:G749)</f>
        <v>0</v>
      </c>
      <c r="I750" s="118"/>
    </row>
    <row r="751" spans="1:9" s="95" customFormat="1" ht="14.4" thickBot="1" x14ac:dyDescent="0.35">
      <c r="A751" s="125"/>
      <c r="B751" s="115"/>
      <c r="C751" s="126"/>
      <c r="D751" s="126"/>
      <c r="E751" s="126"/>
      <c r="F751" s="126"/>
      <c r="G751" s="127"/>
      <c r="H751" s="117"/>
      <c r="I751" s="118"/>
    </row>
    <row r="752" spans="1:9" s="95" customFormat="1" x14ac:dyDescent="0.3">
      <c r="A752" s="125"/>
      <c r="B752" s="128" t="s">
        <v>71</v>
      </c>
      <c r="C752" s="129"/>
      <c r="D752" s="129"/>
      <c r="E752" s="129"/>
      <c r="F752" s="129"/>
      <c r="G752" s="130"/>
      <c r="H752" s="117"/>
      <c r="I752" s="118"/>
    </row>
    <row r="753" spans="1:9" s="95" customFormat="1" x14ac:dyDescent="0.3">
      <c r="A753" s="125"/>
      <c r="B753" s="131" t="s">
        <v>62</v>
      </c>
      <c r="C753" s="132" t="s">
        <v>72</v>
      </c>
      <c r="D753" s="132" t="s">
        <v>73</v>
      </c>
      <c r="E753" s="132" t="s">
        <v>63</v>
      </c>
      <c r="F753" s="132" t="s">
        <v>74</v>
      </c>
      <c r="G753" s="133" t="s">
        <v>65</v>
      </c>
      <c r="H753" s="117"/>
      <c r="I753" s="118"/>
    </row>
    <row r="754" spans="1:9" s="95" customFormat="1" x14ac:dyDescent="0.3">
      <c r="A754" s="125"/>
      <c r="B754" s="145" t="s">
        <v>75</v>
      </c>
      <c r="C754" s="136">
        <v>6250</v>
      </c>
      <c r="D754" s="146">
        <v>1.8</v>
      </c>
      <c r="E754" s="135">
        <v>4</v>
      </c>
      <c r="F754" s="147">
        <v>0.8</v>
      </c>
      <c r="G754" s="148">
        <f>F754*E754*D754*C754</f>
        <v>36000.000000000007</v>
      </c>
      <c r="H754" s="117"/>
      <c r="I754" s="118"/>
    </row>
    <row r="755" spans="1:9" s="95" customFormat="1" x14ac:dyDescent="0.3">
      <c r="A755" s="125"/>
      <c r="B755" s="145"/>
      <c r="C755" s="136"/>
      <c r="D755" s="146"/>
      <c r="E755" s="135"/>
      <c r="F755" s="147"/>
      <c r="G755" s="148">
        <f>F755*E755*D755*C755</f>
        <v>0</v>
      </c>
      <c r="H755" s="117"/>
      <c r="I755" s="118"/>
    </row>
    <row r="756" spans="1:9" s="95" customFormat="1" x14ac:dyDescent="0.3">
      <c r="A756" s="125"/>
      <c r="B756" s="145"/>
      <c r="C756" s="136"/>
      <c r="D756" s="146"/>
      <c r="E756" s="135"/>
      <c r="F756" s="147"/>
      <c r="G756" s="148">
        <f>F756*E756*D756*C756</f>
        <v>0</v>
      </c>
      <c r="H756" s="117"/>
      <c r="I756" s="118"/>
    </row>
    <row r="757" spans="1:9" s="95" customFormat="1" x14ac:dyDescent="0.3">
      <c r="A757" s="125"/>
      <c r="B757" s="145"/>
      <c r="C757" s="136"/>
      <c r="D757" s="146"/>
      <c r="E757" s="135"/>
      <c r="F757" s="147"/>
      <c r="G757" s="148">
        <f>F757*E757*D757*C757</f>
        <v>0</v>
      </c>
      <c r="H757" s="117"/>
      <c r="I757" s="118"/>
    </row>
    <row r="758" spans="1:9" s="95" customFormat="1" ht="14.4" thickBot="1" x14ac:dyDescent="0.35">
      <c r="A758" s="125"/>
      <c r="B758" s="149"/>
      <c r="C758" s="142"/>
      <c r="D758" s="150"/>
      <c r="E758" s="141"/>
      <c r="F758" s="151"/>
      <c r="G758" s="152">
        <f>F758*E758*D758*C758</f>
        <v>0</v>
      </c>
      <c r="H758" s="117"/>
      <c r="I758" s="118"/>
    </row>
    <row r="759" spans="1:9" s="95" customFormat="1" x14ac:dyDescent="0.3">
      <c r="A759" s="125"/>
      <c r="B759" s="115"/>
      <c r="C759" s="126"/>
      <c r="D759" s="126"/>
      <c r="E759" s="126"/>
      <c r="F759" s="126"/>
      <c r="G759" s="144" t="s">
        <v>78</v>
      </c>
      <c r="H759" s="117">
        <f>SUM(G754:G758)</f>
        <v>36000.000000000007</v>
      </c>
      <c r="I759" s="118"/>
    </row>
    <row r="760" spans="1:9" s="95" customFormat="1" ht="14.4" thickBot="1" x14ac:dyDescent="0.35">
      <c r="A760" s="125"/>
      <c r="B760" s="115"/>
      <c r="C760" s="126"/>
      <c r="D760" s="126"/>
      <c r="E760" s="126"/>
      <c r="F760" s="126"/>
      <c r="G760" s="127"/>
      <c r="H760" s="117"/>
      <c r="I760" s="118"/>
    </row>
    <row r="761" spans="1:9" s="95" customFormat="1" x14ac:dyDescent="0.3">
      <c r="A761" s="125"/>
      <c r="B761" s="128" t="s">
        <v>79</v>
      </c>
      <c r="C761" s="129"/>
      <c r="D761" s="129"/>
      <c r="E761" s="129"/>
      <c r="F761" s="129"/>
      <c r="G761" s="130"/>
      <c r="H761" s="117"/>
      <c r="I761" s="118"/>
    </row>
    <row r="762" spans="1:9" s="95" customFormat="1" x14ac:dyDescent="0.3">
      <c r="A762" s="125"/>
      <c r="B762" s="131" t="s">
        <v>62</v>
      </c>
      <c r="C762" s="132"/>
      <c r="D762" s="132" t="s">
        <v>80</v>
      </c>
      <c r="E762" s="132" t="s">
        <v>81</v>
      </c>
      <c r="F762" s="132" t="s">
        <v>74</v>
      </c>
      <c r="G762" s="133" t="s">
        <v>65</v>
      </c>
      <c r="H762" s="117"/>
      <c r="I762" s="118"/>
    </row>
    <row r="763" spans="1:9" s="95" customFormat="1" x14ac:dyDescent="0.3">
      <c r="A763" s="125"/>
      <c r="B763" s="134" t="s">
        <v>82</v>
      </c>
      <c r="C763" s="153"/>
      <c r="D763" s="135"/>
      <c r="E763" s="154"/>
      <c r="F763" s="147"/>
      <c r="G763" s="148">
        <v>3600.0000000000009</v>
      </c>
      <c r="H763" s="117"/>
      <c r="I763" s="118"/>
    </row>
    <row r="764" spans="1:9" s="95" customFormat="1" x14ac:dyDescent="0.3">
      <c r="A764" s="125"/>
      <c r="B764" s="330"/>
      <c r="C764" s="331"/>
      <c r="D764" s="135"/>
      <c r="E764" s="154"/>
      <c r="F764" s="147"/>
      <c r="G764" s="148">
        <f>F764*E764</f>
        <v>0</v>
      </c>
      <c r="H764" s="117"/>
      <c r="I764" s="118"/>
    </row>
    <row r="765" spans="1:9" s="95" customFormat="1" x14ac:dyDescent="0.3">
      <c r="A765" s="125"/>
      <c r="B765" s="330"/>
      <c r="C765" s="331"/>
      <c r="D765" s="135"/>
      <c r="E765" s="154"/>
      <c r="F765" s="147"/>
      <c r="G765" s="148">
        <f>F765*E765</f>
        <v>0</v>
      </c>
      <c r="H765" s="117"/>
      <c r="I765" s="118"/>
    </row>
    <row r="766" spans="1:9" s="95" customFormat="1" x14ac:dyDescent="0.3">
      <c r="A766" s="125"/>
      <c r="B766" s="330"/>
      <c r="C766" s="331"/>
      <c r="D766" s="135"/>
      <c r="E766" s="154"/>
      <c r="F766" s="147"/>
      <c r="G766" s="148">
        <f>F766*E766</f>
        <v>0</v>
      </c>
      <c r="H766" s="117"/>
      <c r="I766" s="118"/>
    </row>
    <row r="767" spans="1:9" s="95" customFormat="1" x14ac:dyDescent="0.3">
      <c r="A767" s="125"/>
      <c r="B767" s="330"/>
      <c r="C767" s="331"/>
      <c r="D767" s="135"/>
      <c r="E767" s="154"/>
      <c r="F767" s="147"/>
      <c r="G767" s="148">
        <f>F767*E767</f>
        <v>0</v>
      </c>
      <c r="H767" s="117"/>
      <c r="I767" s="118"/>
    </row>
    <row r="768" spans="1:9" s="95" customFormat="1" ht="14.4" thickBot="1" x14ac:dyDescent="0.35">
      <c r="A768" s="125"/>
      <c r="B768" s="332"/>
      <c r="C768" s="333"/>
      <c r="D768" s="141"/>
      <c r="E768" s="155"/>
      <c r="F768" s="151"/>
      <c r="G768" s="152">
        <f>F768*E768</f>
        <v>0</v>
      </c>
      <c r="H768" s="117"/>
      <c r="I768" s="118"/>
    </row>
    <row r="769" spans="1:9" s="95" customFormat="1" x14ac:dyDescent="0.3">
      <c r="A769" s="125"/>
      <c r="B769" s="115"/>
      <c r="C769" s="126"/>
      <c r="D769" s="126"/>
      <c r="E769" s="126"/>
      <c r="F769" s="126"/>
      <c r="G769" s="144" t="s">
        <v>85</v>
      </c>
      <c r="H769" s="117">
        <f>SUM(G763:G768)</f>
        <v>3600.0000000000009</v>
      </c>
      <c r="I769" s="118"/>
    </row>
    <row r="770" spans="1:9" s="95" customFormat="1" ht="14.4" thickBot="1" x14ac:dyDescent="0.35">
      <c r="A770" s="125"/>
      <c r="B770" s="115"/>
      <c r="C770" s="126"/>
      <c r="D770" s="126"/>
      <c r="E770" s="126"/>
      <c r="F770" s="126"/>
      <c r="G770" s="127"/>
      <c r="H770" s="117"/>
      <c r="I770" s="118"/>
    </row>
    <row r="771" spans="1:9" s="95" customFormat="1" x14ac:dyDescent="0.3">
      <c r="A771" s="125"/>
      <c r="B771" s="128" t="s">
        <v>86</v>
      </c>
      <c r="C771" s="129"/>
      <c r="D771" s="129"/>
      <c r="E771" s="129"/>
      <c r="F771" s="129"/>
      <c r="G771" s="130"/>
      <c r="H771" s="117"/>
      <c r="I771" s="118"/>
    </row>
    <row r="772" spans="1:9" s="95" customFormat="1" x14ac:dyDescent="0.3">
      <c r="A772" s="125"/>
      <c r="B772" s="131" t="s">
        <v>87</v>
      </c>
      <c r="C772" s="132"/>
      <c r="D772" s="132" t="s">
        <v>88</v>
      </c>
      <c r="E772" s="132" t="s">
        <v>89</v>
      </c>
      <c r="F772" s="132" t="s">
        <v>90</v>
      </c>
      <c r="G772" s="133" t="s">
        <v>64</v>
      </c>
      <c r="H772" s="117"/>
      <c r="I772" s="118"/>
    </row>
    <row r="773" spans="1:9" s="95" customFormat="1" x14ac:dyDescent="0.3">
      <c r="A773" s="125"/>
      <c r="B773" s="156"/>
      <c r="C773" s="153"/>
      <c r="D773" s="135"/>
      <c r="E773" s="135"/>
      <c r="F773" s="137"/>
      <c r="G773" s="137">
        <f>F773*E773*D773</f>
        <v>0</v>
      </c>
      <c r="H773" s="117"/>
      <c r="I773" s="118"/>
    </row>
    <row r="774" spans="1:9" s="95" customFormat="1" ht="14.4" thickBot="1" x14ac:dyDescent="0.35">
      <c r="A774" s="125"/>
      <c r="B774" s="157"/>
      <c r="C774" s="158"/>
      <c r="D774" s="141"/>
      <c r="E774" s="141"/>
      <c r="F774" s="143"/>
      <c r="G774" s="143">
        <f>F774*E774*D774</f>
        <v>0</v>
      </c>
      <c r="H774" s="117"/>
      <c r="I774" s="118"/>
    </row>
    <row r="775" spans="1:9" s="95" customFormat="1" x14ac:dyDescent="0.3">
      <c r="A775" s="125"/>
      <c r="B775" s="115"/>
      <c r="C775" s="126"/>
      <c r="D775" s="126"/>
      <c r="E775" s="126"/>
      <c r="F775" s="126"/>
      <c r="G775" s="144" t="s">
        <v>91</v>
      </c>
      <c r="H775" s="117">
        <f>SUM(G773:G774)</f>
        <v>0</v>
      </c>
      <c r="I775" s="118"/>
    </row>
    <row r="776" spans="1:9" s="95" customFormat="1" ht="14.4" thickBot="1" x14ac:dyDescent="0.35">
      <c r="A776" s="125"/>
      <c r="B776" s="115"/>
      <c r="C776" s="126"/>
      <c r="D776" s="126"/>
      <c r="E776" s="126"/>
      <c r="F776" s="126"/>
      <c r="G776" s="127"/>
      <c r="H776" s="117"/>
      <c r="I776" s="118"/>
    </row>
    <row r="777" spans="1:9" s="95" customFormat="1" ht="14.4" thickBot="1" x14ac:dyDescent="0.35">
      <c r="A777" s="125"/>
      <c r="B777" s="115"/>
      <c r="C777" s="126"/>
      <c r="D777" s="126"/>
      <c r="E777" s="126"/>
      <c r="F777" s="126"/>
      <c r="G777" s="159" t="s">
        <v>92</v>
      </c>
      <c r="H777" s="160">
        <f>SUM(H750:H775)</f>
        <v>39600.000000000007</v>
      </c>
      <c r="I777" s="118"/>
    </row>
    <row r="778" spans="1:9" s="95" customFormat="1" ht="14.4" thickBot="1" x14ac:dyDescent="0.35">
      <c r="A778" s="125"/>
      <c r="B778" s="115"/>
      <c r="C778" s="126"/>
      <c r="D778" s="126"/>
      <c r="E778" s="126"/>
      <c r="F778" s="126"/>
      <c r="G778" s="127"/>
      <c r="H778" s="117"/>
      <c r="I778" s="118"/>
    </row>
    <row r="779" spans="1:9" s="95" customFormat="1" x14ac:dyDescent="0.3">
      <c r="A779" s="125"/>
      <c r="B779" s="161" t="s">
        <v>93</v>
      </c>
      <c r="C779" s="109"/>
      <c r="D779" s="109"/>
      <c r="E779" s="109"/>
      <c r="F779" s="109"/>
      <c r="G779" s="162"/>
      <c r="H779" s="117"/>
      <c r="I779" s="118"/>
    </row>
    <row r="780" spans="1:9" s="95" customFormat="1" x14ac:dyDescent="0.3">
      <c r="A780" s="125"/>
      <c r="B780" s="163" t="s">
        <v>62</v>
      </c>
      <c r="C780" s="126"/>
      <c r="D780" s="126" t="s">
        <v>94</v>
      </c>
      <c r="E780" s="126"/>
      <c r="F780" s="126" t="s">
        <v>95</v>
      </c>
      <c r="G780" s="164"/>
      <c r="H780" s="117"/>
      <c r="I780" s="118"/>
    </row>
    <row r="781" spans="1:9" s="95" customFormat="1" x14ac:dyDescent="0.3">
      <c r="A781" s="125"/>
      <c r="B781" s="131" t="s">
        <v>96</v>
      </c>
      <c r="C781" s="165"/>
      <c r="D781" s="166">
        <v>0.24</v>
      </c>
      <c r="E781" s="165"/>
      <c r="F781" s="167">
        <f>D781*H777</f>
        <v>9504.0000000000018</v>
      </c>
      <c r="G781" s="133"/>
      <c r="H781" s="117"/>
      <c r="I781" s="118"/>
    </row>
    <row r="782" spans="1:9" s="95" customFormat="1" x14ac:dyDescent="0.3">
      <c r="A782" s="125"/>
      <c r="B782" s="134" t="s">
        <v>97</v>
      </c>
      <c r="C782" s="153"/>
      <c r="D782" s="168">
        <v>0.01</v>
      </c>
      <c r="E782" s="153"/>
      <c r="F782" s="167">
        <f>D782*H777</f>
        <v>396.00000000000006</v>
      </c>
      <c r="G782" s="148"/>
      <c r="H782" s="117"/>
      <c r="I782" s="118"/>
    </row>
    <row r="783" spans="1:9" s="95" customFormat="1" x14ac:dyDescent="0.3">
      <c r="A783" s="125"/>
      <c r="B783" s="134" t="s">
        <v>50</v>
      </c>
      <c r="C783" s="153"/>
      <c r="D783" s="168">
        <v>0.05</v>
      </c>
      <c r="E783" s="153"/>
      <c r="F783" s="167">
        <f>D783*H777</f>
        <v>1980.0000000000005</v>
      </c>
      <c r="G783" s="148"/>
      <c r="H783" s="117"/>
      <c r="I783" s="118"/>
    </row>
    <row r="784" spans="1:9" s="95" customFormat="1" x14ac:dyDescent="0.3">
      <c r="A784" s="125"/>
      <c r="B784" s="169" t="s">
        <v>98</v>
      </c>
      <c r="C784" s="170"/>
      <c r="D784" s="171">
        <v>0.19</v>
      </c>
      <c r="E784" s="170"/>
      <c r="F784" s="167">
        <f>D784*F783</f>
        <v>376.2000000000001</v>
      </c>
      <c r="G784" s="172"/>
      <c r="H784" s="117"/>
      <c r="I784" s="118"/>
    </row>
    <row r="785" spans="1:9" s="95" customFormat="1" ht="14.4" thickBot="1" x14ac:dyDescent="0.35">
      <c r="A785" s="125"/>
      <c r="B785" s="140"/>
      <c r="C785" s="158"/>
      <c r="D785" s="173"/>
      <c r="E785" s="158"/>
      <c r="F785" s="174"/>
      <c r="G785" s="152"/>
      <c r="H785" s="117"/>
      <c r="I785" s="118"/>
    </row>
    <row r="786" spans="1:9" s="95" customFormat="1" ht="14.4" thickBot="1" x14ac:dyDescent="0.35">
      <c r="A786" s="125"/>
      <c r="B786" s="115"/>
      <c r="C786" s="126"/>
      <c r="D786" s="126"/>
      <c r="E786" s="126"/>
      <c r="F786" s="126"/>
      <c r="G786" s="159" t="s">
        <v>99</v>
      </c>
      <c r="H786" s="160">
        <f>SUM(F781:F785)</f>
        <v>12256.200000000003</v>
      </c>
      <c r="I786" s="118"/>
    </row>
    <row r="787" spans="1:9" s="95" customFormat="1" ht="14.4" thickBot="1" x14ac:dyDescent="0.35">
      <c r="A787" s="125"/>
      <c r="B787" s="115"/>
      <c r="C787" s="126"/>
      <c r="D787" s="126"/>
      <c r="E787" s="126"/>
      <c r="F787" s="126"/>
      <c r="G787" s="127"/>
      <c r="H787" s="117"/>
      <c r="I787" s="118"/>
    </row>
    <row r="788" spans="1:9" s="95" customFormat="1" ht="14.4" thickBot="1" x14ac:dyDescent="0.35">
      <c r="A788" s="125"/>
      <c r="B788" s="115"/>
      <c r="C788" s="126"/>
      <c r="D788" s="126"/>
      <c r="E788" s="126"/>
      <c r="F788" s="126"/>
      <c r="G788" s="159" t="s">
        <v>100</v>
      </c>
      <c r="H788" s="175">
        <f>H786+H777</f>
        <v>51856.200000000012</v>
      </c>
      <c r="I788" s="118"/>
    </row>
    <row r="789" spans="1:9" s="95" customFormat="1" ht="14.4" thickBot="1" x14ac:dyDescent="0.35">
      <c r="A789" s="119"/>
      <c r="B789" s="176"/>
      <c r="C789" s="121"/>
      <c r="D789" s="121"/>
      <c r="E789" s="121"/>
      <c r="F789" s="121"/>
      <c r="G789" s="177"/>
      <c r="H789" s="123"/>
      <c r="I789" s="124"/>
    </row>
    <row r="790" spans="1:9" s="95" customFormat="1" x14ac:dyDescent="0.3">
      <c r="A790" s="107"/>
      <c r="B790" s="108"/>
      <c r="C790" s="109"/>
      <c r="D790" s="109"/>
      <c r="E790" s="109"/>
      <c r="F790" s="109"/>
      <c r="G790" s="110"/>
      <c r="H790" s="111"/>
      <c r="I790" s="112"/>
    </row>
    <row r="791" spans="1:9" s="95" customFormat="1" ht="90" customHeight="1" x14ac:dyDescent="0.3">
      <c r="A791" s="113"/>
      <c r="B791" s="114" t="s">
        <v>178</v>
      </c>
      <c r="C791" s="334" t="s">
        <v>24</v>
      </c>
      <c r="D791" s="334"/>
      <c r="E791" s="334"/>
      <c r="F791" s="334"/>
      <c r="G791" s="116" t="s">
        <v>59</v>
      </c>
      <c r="H791" s="117" t="s">
        <v>60</v>
      </c>
      <c r="I791" s="118"/>
    </row>
    <row r="792" spans="1:9" s="95" customFormat="1" ht="14.4" thickBot="1" x14ac:dyDescent="0.35">
      <c r="A792" s="119"/>
      <c r="B792" s="120"/>
      <c r="C792" s="121"/>
      <c r="D792" s="121"/>
      <c r="E792" s="121"/>
      <c r="F792" s="121"/>
      <c r="G792" s="122"/>
      <c r="H792" s="123"/>
      <c r="I792" s="124"/>
    </row>
    <row r="793" spans="1:9" s="95" customFormat="1" ht="14.4" thickBot="1" x14ac:dyDescent="0.35">
      <c r="A793" s="125"/>
      <c r="B793" s="115"/>
      <c r="C793" s="126"/>
      <c r="D793" s="126"/>
      <c r="E793" s="126"/>
      <c r="F793" s="126"/>
      <c r="G793" s="127"/>
      <c r="H793" s="117"/>
      <c r="I793" s="118"/>
    </row>
    <row r="794" spans="1:9" s="95" customFormat="1" x14ac:dyDescent="0.3">
      <c r="A794" s="125"/>
      <c r="B794" s="128" t="s">
        <v>61</v>
      </c>
      <c r="C794" s="129"/>
      <c r="D794" s="129"/>
      <c r="E794" s="129"/>
      <c r="F794" s="129"/>
      <c r="G794" s="130"/>
      <c r="H794" s="117"/>
      <c r="I794" s="118"/>
    </row>
    <row r="795" spans="1:9" s="95" customFormat="1" x14ac:dyDescent="0.3">
      <c r="A795" s="125"/>
      <c r="B795" s="131" t="s">
        <v>62</v>
      </c>
      <c r="C795" s="132"/>
      <c r="D795" s="132" t="s">
        <v>3</v>
      </c>
      <c r="E795" s="132" t="s">
        <v>63</v>
      </c>
      <c r="F795" s="132" t="s">
        <v>64</v>
      </c>
      <c r="G795" s="133" t="s">
        <v>65</v>
      </c>
      <c r="H795" s="117"/>
      <c r="I795" s="118"/>
    </row>
    <row r="796" spans="1:9" s="95" customFormat="1" x14ac:dyDescent="0.3">
      <c r="A796" s="125"/>
      <c r="B796" s="330" t="s">
        <v>179</v>
      </c>
      <c r="C796" s="331"/>
      <c r="D796" s="135" t="s">
        <v>69</v>
      </c>
      <c r="E796" s="135">
        <v>1.6</v>
      </c>
      <c r="F796" s="136">
        <v>1726</v>
      </c>
      <c r="G796" s="137">
        <f t="shared" ref="G796:G803" si="16">F796*E796</f>
        <v>2761.6000000000004</v>
      </c>
      <c r="H796" s="117"/>
      <c r="I796" s="118"/>
    </row>
    <row r="797" spans="1:9" s="95" customFormat="1" x14ac:dyDescent="0.3">
      <c r="A797" s="125"/>
      <c r="B797" s="330" t="s">
        <v>180</v>
      </c>
      <c r="C797" s="331"/>
      <c r="D797" s="135" t="s">
        <v>69</v>
      </c>
      <c r="E797" s="135">
        <v>1</v>
      </c>
      <c r="F797" s="136">
        <v>1726</v>
      </c>
      <c r="G797" s="137">
        <f t="shared" si="16"/>
        <v>1726</v>
      </c>
      <c r="H797" s="117"/>
      <c r="I797" s="118"/>
    </row>
    <row r="798" spans="1:9" s="95" customFormat="1" x14ac:dyDescent="0.3">
      <c r="A798" s="125"/>
      <c r="B798" s="330" t="s">
        <v>142</v>
      </c>
      <c r="C798" s="331"/>
      <c r="D798" s="135" t="s">
        <v>143</v>
      </c>
      <c r="E798" s="135">
        <v>1</v>
      </c>
      <c r="F798" s="136">
        <v>6850</v>
      </c>
      <c r="G798" s="137">
        <f t="shared" si="16"/>
        <v>6850</v>
      </c>
      <c r="H798" s="138"/>
      <c r="I798" s="139"/>
    </row>
    <row r="799" spans="1:9" s="95" customFormat="1" x14ac:dyDescent="0.3">
      <c r="A799" s="125"/>
      <c r="B799" s="330" t="s">
        <v>181</v>
      </c>
      <c r="C799" s="331"/>
      <c r="D799" s="135" t="s">
        <v>69</v>
      </c>
      <c r="E799" s="135">
        <v>3</v>
      </c>
      <c r="F799" s="136">
        <v>2302</v>
      </c>
      <c r="G799" s="137">
        <f t="shared" si="16"/>
        <v>6906</v>
      </c>
      <c r="H799" s="117"/>
      <c r="I799" s="118"/>
    </row>
    <row r="800" spans="1:9" s="95" customFormat="1" x14ac:dyDescent="0.3">
      <c r="A800" s="125"/>
      <c r="B800" s="330"/>
      <c r="C800" s="331"/>
      <c r="D800" s="135"/>
      <c r="E800" s="135"/>
      <c r="F800" s="136"/>
      <c r="G800" s="137">
        <f t="shared" si="16"/>
        <v>0</v>
      </c>
      <c r="H800" s="117"/>
      <c r="I800" s="118"/>
    </row>
    <row r="801" spans="1:9" s="95" customFormat="1" x14ac:dyDescent="0.3">
      <c r="A801" s="125"/>
      <c r="B801" s="330"/>
      <c r="C801" s="331"/>
      <c r="D801" s="135"/>
      <c r="E801" s="135"/>
      <c r="F801" s="136"/>
      <c r="G801" s="137">
        <f t="shared" si="16"/>
        <v>0</v>
      </c>
      <c r="H801" s="117"/>
      <c r="I801" s="118"/>
    </row>
    <row r="802" spans="1:9" s="95" customFormat="1" x14ac:dyDescent="0.3">
      <c r="A802" s="125"/>
      <c r="B802" s="330"/>
      <c r="C802" s="331"/>
      <c r="D802" s="135"/>
      <c r="E802" s="135"/>
      <c r="F802" s="136"/>
      <c r="G802" s="137">
        <f t="shared" si="16"/>
        <v>0</v>
      </c>
      <c r="H802" s="117"/>
      <c r="I802" s="118"/>
    </row>
    <row r="803" spans="1:9" s="95" customFormat="1" ht="14.4" thickBot="1" x14ac:dyDescent="0.35">
      <c r="A803" s="125"/>
      <c r="B803" s="332"/>
      <c r="C803" s="333"/>
      <c r="D803" s="141"/>
      <c r="E803" s="141"/>
      <c r="F803" s="142"/>
      <c r="G803" s="143">
        <f t="shared" si="16"/>
        <v>0</v>
      </c>
      <c r="H803" s="117"/>
      <c r="I803" s="118"/>
    </row>
    <row r="804" spans="1:9" s="95" customFormat="1" x14ac:dyDescent="0.3">
      <c r="A804" s="125"/>
      <c r="B804" s="115"/>
      <c r="C804" s="126"/>
      <c r="D804" s="126"/>
      <c r="E804" s="126"/>
      <c r="F804" s="126"/>
      <c r="G804" s="144" t="s">
        <v>70</v>
      </c>
      <c r="H804" s="117">
        <f>SUM(G796:G803)</f>
        <v>18243.599999999999</v>
      </c>
      <c r="I804" s="118"/>
    </row>
    <row r="805" spans="1:9" s="95" customFormat="1" ht="14.4" thickBot="1" x14ac:dyDescent="0.35">
      <c r="A805" s="125"/>
      <c r="B805" s="115"/>
      <c r="C805" s="126"/>
      <c r="D805" s="126"/>
      <c r="E805" s="126"/>
      <c r="F805" s="126"/>
      <c r="G805" s="127"/>
      <c r="H805" s="117"/>
      <c r="I805" s="118"/>
    </row>
    <row r="806" spans="1:9" s="95" customFormat="1" x14ac:dyDescent="0.3">
      <c r="A806" s="125"/>
      <c r="B806" s="128" t="s">
        <v>71</v>
      </c>
      <c r="C806" s="129"/>
      <c r="D806" s="129"/>
      <c r="E806" s="129"/>
      <c r="F806" s="129"/>
      <c r="G806" s="130"/>
      <c r="H806" s="117"/>
      <c r="I806" s="118"/>
    </row>
    <row r="807" spans="1:9" s="95" customFormat="1" x14ac:dyDescent="0.3">
      <c r="A807" s="125"/>
      <c r="B807" s="131" t="s">
        <v>62</v>
      </c>
      <c r="C807" s="132" t="s">
        <v>72</v>
      </c>
      <c r="D807" s="132" t="s">
        <v>73</v>
      </c>
      <c r="E807" s="132" t="s">
        <v>63</v>
      </c>
      <c r="F807" s="132" t="s">
        <v>74</v>
      </c>
      <c r="G807" s="133" t="s">
        <v>65</v>
      </c>
      <c r="H807" s="117"/>
      <c r="I807" s="118"/>
    </row>
    <row r="808" spans="1:9" s="95" customFormat="1" x14ac:dyDescent="0.3">
      <c r="A808" s="125"/>
      <c r="B808" s="145" t="s">
        <v>75</v>
      </c>
      <c r="C808" s="136">
        <v>6250</v>
      </c>
      <c r="D808" s="146">
        <v>1.8</v>
      </c>
      <c r="E808" s="135">
        <v>3</v>
      </c>
      <c r="F808" s="147">
        <v>0.45</v>
      </c>
      <c r="G808" s="148">
        <f>F808*E808*D808*C808</f>
        <v>15187.500000000002</v>
      </c>
      <c r="H808" s="117"/>
      <c r="I808" s="118"/>
    </row>
    <row r="809" spans="1:9" s="95" customFormat="1" x14ac:dyDescent="0.3">
      <c r="A809" s="125"/>
      <c r="B809" s="145" t="s">
        <v>108</v>
      </c>
      <c r="C809" s="136">
        <v>12500</v>
      </c>
      <c r="D809" s="146">
        <v>1.8</v>
      </c>
      <c r="E809" s="135">
        <v>1</v>
      </c>
      <c r="F809" s="147">
        <f>F808</f>
        <v>0.45</v>
      </c>
      <c r="G809" s="148">
        <f>F809*E809*D809*C809</f>
        <v>10125</v>
      </c>
      <c r="H809" s="117"/>
      <c r="I809" s="118"/>
    </row>
    <row r="810" spans="1:9" s="95" customFormat="1" x14ac:dyDescent="0.3">
      <c r="A810" s="125"/>
      <c r="B810" s="145"/>
      <c r="C810" s="136"/>
      <c r="D810" s="146"/>
      <c r="E810" s="135"/>
      <c r="F810" s="147"/>
      <c r="G810" s="148">
        <f>F810*E810*D810*C810</f>
        <v>0</v>
      </c>
      <c r="H810" s="117"/>
      <c r="I810" s="118"/>
    </row>
    <row r="811" spans="1:9" s="95" customFormat="1" x14ac:dyDescent="0.3">
      <c r="A811" s="125"/>
      <c r="B811" s="145"/>
      <c r="C811" s="136"/>
      <c r="D811" s="146"/>
      <c r="E811" s="135"/>
      <c r="F811" s="147"/>
      <c r="G811" s="148">
        <f>F811*E811*D811*C811</f>
        <v>0</v>
      </c>
      <c r="H811" s="117"/>
      <c r="I811" s="118"/>
    </row>
    <row r="812" spans="1:9" s="95" customFormat="1" ht="14.4" thickBot="1" x14ac:dyDescent="0.35">
      <c r="A812" s="125"/>
      <c r="B812" s="149"/>
      <c r="C812" s="142"/>
      <c r="D812" s="150"/>
      <c r="E812" s="141"/>
      <c r="F812" s="151"/>
      <c r="G812" s="152">
        <f>F812*E812*D812*C812</f>
        <v>0</v>
      </c>
      <c r="H812" s="117"/>
      <c r="I812" s="118"/>
    </row>
    <row r="813" spans="1:9" s="95" customFormat="1" x14ac:dyDescent="0.3">
      <c r="A813" s="125"/>
      <c r="B813" s="115"/>
      <c r="C813" s="126"/>
      <c r="D813" s="126"/>
      <c r="E813" s="126"/>
      <c r="F813" s="126"/>
      <c r="G813" s="144" t="s">
        <v>78</v>
      </c>
      <c r="H813" s="117">
        <f>SUM(G808:G812)</f>
        <v>25312.5</v>
      </c>
      <c r="I813" s="118"/>
    </row>
    <row r="814" spans="1:9" s="95" customFormat="1" ht="14.4" thickBot="1" x14ac:dyDescent="0.35">
      <c r="A814" s="125"/>
      <c r="B814" s="115"/>
      <c r="C814" s="126"/>
      <c r="D814" s="126"/>
      <c r="E814" s="126"/>
      <c r="F814" s="126"/>
      <c r="G814" s="127"/>
      <c r="H814" s="117"/>
      <c r="I814" s="118"/>
    </row>
    <row r="815" spans="1:9" s="95" customFormat="1" x14ac:dyDescent="0.3">
      <c r="A815" s="125"/>
      <c r="B815" s="128" t="s">
        <v>79</v>
      </c>
      <c r="C815" s="129"/>
      <c r="D815" s="129"/>
      <c r="E815" s="129"/>
      <c r="F815" s="129"/>
      <c r="G815" s="130"/>
      <c r="H815" s="117"/>
      <c r="I815" s="118"/>
    </row>
    <row r="816" spans="1:9" s="95" customFormat="1" x14ac:dyDescent="0.3">
      <c r="A816" s="125"/>
      <c r="B816" s="131" t="s">
        <v>62</v>
      </c>
      <c r="C816" s="132"/>
      <c r="D816" s="132" t="s">
        <v>80</v>
      </c>
      <c r="E816" s="132" t="s">
        <v>81</v>
      </c>
      <c r="F816" s="132" t="s">
        <v>74</v>
      </c>
      <c r="G816" s="133" t="s">
        <v>65</v>
      </c>
      <c r="H816" s="117"/>
      <c r="I816" s="118"/>
    </row>
    <row r="817" spans="1:9" s="95" customFormat="1" x14ac:dyDescent="0.3">
      <c r="A817" s="125"/>
      <c r="B817" s="134" t="s">
        <v>82</v>
      </c>
      <c r="C817" s="153"/>
      <c r="D817" s="135"/>
      <c r="E817" s="154"/>
      <c r="F817" s="147"/>
      <c r="G817" s="148">
        <v>2531.25</v>
      </c>
      <c r="H817" s="117"/>
      <c r="I817" s="118"/>
    </row>
    <row r="818" spans="1:9" s="95" customFormat="1" x14ac:dyDescent="0.3">
      <c r="A818" s="125"/>
      <c r="B818" s="330"/>
      <c r="C818" s="331"/>
      <c r="D818" s="135"/>
      <c r="E818" s="154"/>
      <c r="F818" s="147"/>
      <c r="G818" s="148">
        <f>F818*E818</f>
        <v>0</v>
      </c>
      <c r="H818" s="117"/>
      <c r="I818" s="118"/>
    </row>
    <row r="819" spans="1:9" s="95" customFormat="1" x14ac:dyDescent="0.3">
      <c r="A819" s="125"/>
      <c r="B819" s="330"/>
      <c r="C819" s="331"/>
      <c r="D819" s="135"/>
      <c r="E819" s="154"/>
      <c r="F819" s="147"/>
      <c r="G819" s="148">
        <f>F819*E819</f>
        <v>0</v>
      </c>
      <c r="H819" s="117"/>
      <c r="I819" s="118"/>
    </row>
    <row r="820" spans="1:9" s="95" customFormat="1" x14ac:dyDescent="0.3">
      <c r="A820" s="125"/>
      <c r="B820" s="330"/>
      <c r="C820" s="331"/>
      <c r="D820" s="135"/>
      <c r="E820" s="154"/>
      <c r="F820" s="147"/>
      <c r="G820" s="148">
        <f>F820*E820</f>
        <v>0</v>
      </c>
      <c r="H820" s="117"/>
      <c r="I820" s="118"/>
    </row>
    <row r="821" spans="1:9" s="95" customFormat="1" x14ac:dyDescent="0.3">
      <c r="A821" s="125"/>
      <c r="B821" s="330"/>
      <c r="C821" s="331"/>
      <c r="D821" s="135"/>
      <c r="E821" s="154"/>
      <c r="F821" s="147"/>
      <c r="G821" s="148">
        <f>F821*E821</f>
        <v>0</v>
      </c>
      <c r="H821" s="117"/>
      <c r="I821" s="118"/>
    </row>
    <row r="822" spans="1:9" s="95" customFormat="1" ht="14.4" thickBot="1" x14ac:dyDescent="0.35">
      <c r="A822" s="125"/>
      <c r="B822" s="332"/>
      <c r="C822" s="333"/>
      <c r="D822" s="141"/>
      <c r="E822" s="155"/>
      <c r="F822" s="151"/>
      <c r="G822" s="152">
        <f>F822*E822</f>
        <v>0</v>
      </c>
      <c r="H822" s="117"/>
      <c r="I822" s="118"/>
    </row>
    <row r="823" spans="1:9" s="95" customFormat="1" x14ac:dyDescent="0.3">
      <c r="A823" s="125"/>
      <c r="B823" s="115"/>
      <c r="C823" s="126"/>
      <c r="D823" s="126"/>
      <c r="E823" s="126"/>
      <c r="F823" s="126"/>
      <c r="G823" s="144" t="s">
        <v>85</v>
      </c>
      <c r="H823" s="117">
        <f>SUM(G817:G822)</f>
        <v>2531.25</v>
      </c>
      <c r="I823" s="118"/>
    </row>
    <row r="824" spans="1:9" s="95" customFormat="1" ht="14.4" thickBot="1" x14ac:dyDescent="0.35">
      <c r="A824" s="125"/>
      <c r="B824" s="115"/>
      <c r="C824" s="126"/>
      <c r="D824" s="126"/>
      <c r="E824" s="126"/>
      <c r="F824" s="126"/>
      <c r="G824" s="127"/>
      <c r="H824" s="117"/>
      <c r="I824" s="118"/>
    </row>
    <row r="825" spans="1:9" s="95" customFormat="1" x14ac:dyDescent="0.3">
      <c r="A825" s="125"/>
      <c r="B825" s="128" t="s">
        <v>86</v>
      </c>
      <c r="C825" s="129"/>
      <c r="D825" s="129"/>
      <c r="E825" s="129"/>
      <c r="F825" s="129"/>
      <c r="G825" s="130"/>
      <c r="H825" s="117"/>
      <c r="I825" s="118"/>
    </row>
    <row r="826" spans="1:9" s="95" customFormat="1" x14ac:dyDescent="0.3">
      <c r="A826" s="125"/>
      <c r="B826" s="131" t="s">
        <v>87</v>
      </c>
      <c r="C826" s="132"/>
      <c r="D826" s="132" t="s">
        <v>88</v>
      </c>
      <c r="E826" s="132" t="s">
        <v>89</v>
      </c>
      <c r="F826" s="132" t="s">
        <v>90</v>
      </c>
      <c r="G826" s="133" t="s">
        <v>64</v>
      </c>
      <c r="H826" s="117"/>
      <c r="I826" s="118"/>
    </row>
    <row r="827" spans="1:9" s="95" customFormat="1" x14ac:dyDescent="0.3">
      <c r="A827" s="125"/>
      <c r="B827" s="156"/>
      <c r="C827" s="153"/>
      <c r="D827" s="135"/>
      <c r="E827" s="135"/>
      <c r="F827" s="137"/>
      <c r="G827" s="137">
        <f>F827*E827*D827</f>
        <v>0</v>
      </c>
      <c r="H827" s="117"/>
      <c r="I827" s="118"/>
    </row>
    <row r="828" spans="1:9" s="95" customFormat="1" ht="14.4" thickBot="1" x14ac:dyDescent="0.35">
      <c r="A828" s="125"/>
      <c r="B828" s="157"/>
      <c r="C828" s="158"/>
      <c r="D828" s="141"/>
      <c r="E828" s="141"/>
      <c r="F828" s="143"/>
      <c r="G828" s="143">
        <f>F828*E828*D828</f>
        <v>0</v>
      </c>
      <c r="H828" s="117"/>
      <c r="I828" s="118"/>
    </row>
    <row r="829" spans="1:9" s="95" customFormat="1" x14ac:dyDescent="0.3">
      <c r="A829" s="125"/>
      <c r="B829" s="115"/>
      <c r="C829" s="126"/>
      <c r="D829" s="126"/>
      <c r="E829" s="126"/>
      <c r="F829" s="126"/>
      <c r="G829" s="144" t="s">
        <v>91</v>
      </c>
      <c r="H829" s="117">
        <f>SUM(G827:G828)</f>
        <v>0</v>
      </c>
      <c r="I829" s="118"/>
    </row>
    <row r="830" spans="1:9" s="95" customFormat="1" ht="14.4" thickBot="1" x14ac:dyDescent="0.35">
      <c r="A830" s="125"/>
      <c r="B830" s="115"/>
      <c r="C830" s="126"/>
      <c r="D830" s="126"/>
      <c r="E830" s="126"/>
      <c r="F830" s="126"/>
      <c r="G830" s="127"/>
      <c r="H830" s="117"/>
      <c r="I830" s="118"/>
    </row>
    <row r="831" spans="1:9" s="95" customFormat="1" ht="14.4" thickBot="1" x14ac:dyDescent="0.35">
      <c r="A831" s="125"/>
      <c r="B831" s="115"/>
      <c r="C831" s="126"/>
      <c r="D831" s="126"/>
      <c r="E831" s="126"/>
      <c r="F831" s="126"/>
      <c r="G831" s="159" t="s">
        <v>92</v>
      </c>
      <c r="H831" s="160">
        <f>SUM(H804:H829)</f>
        <v>46087.35</v>
      </c>
      <c r="I831" s="118"/>
    </row>
    <row r="832" spans="1:9" s="95" customFormat="1" ht="14.4" thickBot="1" x14ac:dyDescent="0.35">
      <c r="A832" s="125"/>
      <c r="B832" s="115"/>
      <c r="C832" s="126"/>
      <c r="D832" s="126"/>
      <c r="E832" s="126"/>
      <c r="F832" s="126"/>
      <c r="G832" s="127"/>
      <c r="H832" s="117"/>
      <c r="I832" s="118"/>
    </row>
    <row r="833" spans="1:9" s="95" customFormat="1" x14ac:dyDescent="0.3">
      <c r="A833" s="125"/>
      <c r="B833" s="161" t="s">
        <v>93</v>
      </c>
      <c r="C833" s="109"/>
      <c r="D833" s="109"/>
      <c r="E833" s="109"/>
      <c r="F833" s="109"/>
      <c r="G833" s="162"/>
      <c r="H833" s="117"/>
      <c r="I833" s="118"/>
    </row>
    <row r="834" spans="1:9" s="95" customFormat="1" x14ac:dyDescent="0.3">
      <c r="A834" s="125"/>
      <c r="B834" s="163" t="s">
        <v>62</v>
      </c>
      <c r="C834" s="126"/>
      <c r="D834" s="126" t="s">
        <v>94</v>
      </c>
      <c r="E834" s="126"/>
      <c r="F834" s="126" t="s">
        <v>95</v>
      </c>
      <c r="G834" s="164"/>
      <c r="H834" s="117"/>
      <c r="I834" s="118"/>
    </row>
    <row r="835" spans="1:9" s="95" customFormat="1" x14ac:dyDescent="0.3">
      <c r="A835" s="125"/>
      <c r="B835" s="131" t="s">
        <v>96</v>
      </c>
      <c r="C835" s="165"/>
      <c r="D835" s="166">
        <v>0.24</v>
      </c>
      <c r="E835" s="165"/>
      <c r="F835" s="167">
        <f>D835*H831</f>
        <v>11060.964</v>
      </c>
      <c r="G835" s="133"/>
      <c r="H835" s="117"/>
      <c r="I835" s="118"/>
    </row>
    <row r="836" spans="1:9" s="95" customFormat="1" x14ac:dyDescent="0.3">
      <c r="A836" s="125"/>
      <c r="B836" s="134" t="s">
        <v>97</v>
      </c>
      <c r="C836" s="153"/>
      <c r="D836" s="168">
        <v>0.01</v>
      </c>
      <c r="E836" s="153"/>
      <c r="F836" s="167">
        <f>D836*H831</f>
        <v>460.87349999999998</v>
      </c>
      <c r="G836" s="148"/>
      <c r="H836" s="117"/>
      <c r="I836" s="118"/>
    </row>
    <row r="837" spans="1:9" s="95" customFormat="1" x14ac:dyDescent="0.3">
      <c r="A837" s="125"/>
      <c r="B837" s="134" t="s">
        <v>50</v>
      </c>
      <c r="C837" s="153"/>
      <c r="D837" s="168">
        <v>0.05</v>
      </c>
      <c r="E837" s="153"/>
      <c r="F837" s="167">
        <f>D837*H831</f>
        <v>2304.3674999999998</v>
      </c>
      <c r="G837" s="148"/>
      <c r="H837" s="117"/>
      <c r="I837" s="118"/>
    </row>
    <row r="838" spans="1:9" s="95" customFormat="1" x14ac:dyDescent="0.3">
      <c r="A838" s="125"/>
      <c r="B838" s="169" t="s">
        <v>98</v>
      </c>
      <c r="C838" s="170"/>
      <c r="D838" s="171">
        <v>0.19</v>
      </c>
      <c r="E838" s="170"/>
      <c r="F838" s="167">
        <f>D838*F837</f>
        <v>437.82982499999997</v>
      </c>
      <c r="G838" s="172"/>
      <c r="H838" s="117"/>
      <c r="I838" s="118"/>
    </row>
    <row r="839" spans="1:9" s="95" customFormat="1" ht="14.4" thickBot="1" x14ac:dyDescent="0.35">
      <c r="A839" s="125"/>
      <c r="B839" s="140"/>
      <c r="C839" s="158"/>
      <c r="D839" s="173"/>
      <c r="E839" s="158"/>
      <c r="F839" s="174"/>
      <c r="G839" s="152"/>
      <c r="H839" s="117"/>
      <c r="I839" s="118"/>
    </row>
    <row r="840" spans="1:9" s="95" customFormat="1" ht="14.4" thickBot="1" x14ac:dyDescent="0.35">
      <c r="A840" s="125"/>
      <c r="B840" s="115"/>
      <c r="C840" s="126"/>
      <c r="D840" s="126"/>
      <c r="E840" s="126"/>
      <c r="F840" s="126"/>
      <c r="G840" s="159" t="s">
        <v>99</v>
      </c>
      <c r="H840" s="160">
        <f>SUM(F835:F839)</f>
        <v>14264.034825000001</v>
      </c>
      <c r="I840" s="118"/>
    </row>
    <row r="841" spans="1:9" s="95" customFormat="1" ht="14.4" thickBot="1" x14ac:dyDescent="0.35">
      <c r="A841" s="125"/>
      <c r="B841" s="115"/>
      <c r="C841" s="126"/>
      <c r="D841" s="126"/>
      <c r="E841" s="126"/>
      <c r="F841" s="126"/>
      <c r="G841" s="127"/>
      <c r="H841" s="117"/>
      <c r="I841" s="118"/>
    </row>
    <row r="842" spans="1:9" s="95" customFormat="1" ht="14.4" thickBot="1" x14ac:dyDescent="0.35">
      <c r="A842" s="125"/>
      <c r="B842" s="115"/>
      <c r="C842" s="126"/>
      <c r="D842" s="126"/>
      <c r="E842" s="126"/>
      <c r="F842" s="126"/>
      <c r="G842" s="159" t="s">
        <v>100</v>
      </c>
      <c r="H842" s="175">
        <f>H840+H831</f>
        <v>60351.384825000001</v>
      </c>
      <c r="I842" s="118"/>
    </row>
    <row r="843" spans="1:9" s="95" customFormat="1" ht="14.4" thickBot="1" x14ac:dyDescent="0.35">
      <c r="A843" s="119"/>
      <c r="B843" s="176"/>
      <c r="C843" s="121"/>
      <c r="D843" s="121"/>
      <c r="E843" s="121"/>
      <c r="F843" s="121"/>
      <c r="G843" s="177"/>
      <c r="H843" s="123"/>
      <c r="I843" s="124"/>
    </row>
    <row r="844" spans="1:9" s="95" customFormat="1" x14ac:dyDescent="0.3">
      <c r="A844" s="107"/>
      <c r="B844" s="108"/>
      <c r="C844" s="109"/>
      <c r="D844" s="109"/>
      <c r="E844" s="109"/>
      <c r="F844" s="109"/>
      <c r="G844" s="110"/>
      <c r="H844" s="111"/>
      <c r="I844" s="112"/>
    </row>
    <row r="845" spans="1:9" s="95" customFormat="1" ht="90" customHeight="1" x14ac:dyDescent="0.3">
      <c r="A845" s="113"/>
      <c r="B845" s="114" t="s">
        <v>182</v>
      </c>
      <c r="C845" s="334" t="s">
        <v>25</v>
      </c>
      <c r="D845" s="334"/>
      <c r="E845" s="334"/>
      <c r="F845" s="334"/>
      <c r="G845" s="116" t="s">
        <v>59</v>
      </c>
      <c r="H845" s="117" t="s">
        <v>106</v>
      </c>
      <c r="I845" s="118"/>
    </row>
    <row r="846" spans="1:9" s="95" customFormat="1" ht="14.4" thickBot="1" x14ac:dyDescent="0.35">
      <c r="A846" s="119"/>
      <c r="B846" s="120"/>
      <c r="C846" s="121"/>
      <c r="D846" s="121"/>
      <c r="E846" s="121"/>
      <c r="F846" s="121"/>
      <c r="G846" s="122"/>
      <c r="H846" s="123"/>
      <c r="I846" s="124"/>
    </row>
    <row r="847" spans="1:9" s="95" customFormat="1" ht="14.4" thickBot="1" x14ac:dyDescent="0.35">
      <c r="A847" s="125"/>
      <c r="B847" s="115"/>
      <c r="C847" s="126"/>
      <c r="D847" s="126"/>
      <c r="E847" s="126"/>
      <c r="F847" s="126"/>
      <c r="G847" s="127"/>
      <c r="H847" s="117"/>
      <c r="I847" s="118"/>
    </row>
    <row r="848" spans="1:9" s="95" customFormat="1" x14ac:dyDescent="0.3">
      <c r="A848" s="125"/>
      <c r="B848" s="128" t="s">
        <v>61</v>
      </c>
      <c r="C848" s="129"/>
      <c r="D848" s="129"/>
      <c r="E848" s="129"/>
      <c r="F848" s="129"/>
      <c r="G848" s="130"/>
      <c r="H848" s="117"/>
      <c r="I848" s="118"/>
    </row>
    <row r="849" spans="1:9" s="95" customFormat="1" x14ac:dyDescent="0.3">
      <c r="A849" s="125"/>
      <c r="B849" s="131" t="s">
        <v>62</v>
      </c>
      <c r="C849" s="132"/>
      <c r="D849" s="132" t="s">
        <v>3</v>
      </c>
      <c r="E849" s="132" t="s">
        <v>63</v>
      </c>
      <c r="F849" s="132" t="s">
        <v>64</v>
      </c>
      <c r="G849" s="133" t="s">
        <v>65</v>
      </c>
      <c r="H849" s="117"/>
      <c r="I849" s="118"/>
    </row>
    <row r="850" spans="1:9" s="95" customFormat="1" x14ac:dyDescent="0.3">
      <c r="A850" s="125"/>
      <c r="B850" s="330" t="s">
        <v>183</v>
      </c>
      <c r="C850" s="331"/>
      <c r="D850" s="135" t="s">
        <v>106</v>
      </c>
      <c r="E850" s="135">
        <v>1.25</v>
      </c>
      <c r="F850" s="136">
        <v>63305</v>
      </c>
      <c r="G850" s="137">
        <f t="shared" ref="G850:G857" si="17">F850*E850</f>
        <v>79131.25</v>
      </c>
      <c r="H850" s="117"/>
      <c r="I850" s="118"/>
    </row>
    <row r="851" spans="1:9" s="95" customFormat="1" x14ac:dyDescent="0.3">
      <c r="A851" s="125"/>
      <c r="B851" s="330" t="s">
        <v>184</v>
      </c>
      <c r="C851" s="331"/>
      <c r="D851" s="135" t="s">
        <v>185</v>
      </c>
      <c r="E851" s="135">
        <v>24</v>
      </c>
      <c r="F851" s="136">
        <v>100</v>
      </c>
      <c r="G851" s="137">
        <f t="shared" si="17"/>
        <v>2400</v>
      </c>
      <c r="H851" s="117"/>
      <c r="I851" s="118"/>
    </row>
    <row r="852" spans="1:9" s="95" customFormat="1" x14ac:dyDescent="0.3">
      <c r="A852" s="125"/>
      <c r="B852" s="330"/>
      <c r="C852" s="331"/>
      <c r="D852" s="135"/>
      <c r="E852" s="135"/>
      <c r="F852" s="136"/>
      <c r="G852" s="137">
        <f t="shared" si="17"/>
        <v>0</v>
      </c>
      <c r="H852" s="138"/>
      <c r="I852" s="139"/>
    </row>
    <row r="853" spans="1:9" s="95" customFormat="1" x14ac:dyDescent="0.3">
      <c r="A853" s="125"/>
      <c r="B853" s="330"/>
      <c r="C853" s="331"/>
      <c r="D853" s="135"/>
      <c r="E853" s="135"/>
      <c r="F853" s="136"/>
      <c r="G853" s="137">
        <f t="shared" si="17"/>
        <v>0</v>
      </c>
      <c r="H853" s="117"/>
      <c r="I853" s="118"/>
    </row>
    <row r="854" spans="1:9" s="95" customFormat="1" x14ac:dyDescent="0.3">
      <c r="A854" s="125"/>
      <c r="B854" s="330"/>
      <c r="C854" s="331"/>
      <c r="D854" s="135"/>
      <c r="E854" s="135"/>
      <c r="F854" s="136"/>
      <c r="G854" s="137">
        <f t="shared" si="17"/>
        <v>0</v>
      </c>
      <c r="H854" s="117"/>
      <c r="I854" s="118"/>
    </row>
    <row r="855" spans="1:9" s="95" customFormat="1" x14ac:dyDescent="0.3">
      <c r="A855" s="125"/>
      <c r="B855" s="330"/>
      <c r="C855" s="331"/>
      <c r="D855" s="135"/>
      <c r="E855" s="135"/>
      <c r="F855" s="136"/>
      <c r="G855" s="137">
        <f t="shared" si="17"/>
        <v>0</v>
      </c>
      <c r="H855" s="117"/>
      <c r="I855" s="118"/>
    </row>
    <row r="856" spans="1:9" s="95" customFormat="1" x14ac:dyDescent="0.3">
      <c r="A856" s="125"/>
      <c r="B856" s="330"/>
      <c r="C856" s="331"/>
      <c r="D856" s="135"/>
      <c r="E856" s="135"/>
      <c r="F856" s="136"/>
      <c r="G856" s="137">
        <f t="shared" si="17"/>
        <v>0</v>
      </c>
      <c r="H856" s="117"/>
      <c r="I856" s="118"/>
    </row>
    <row r="857" spans="1:9" s="95" customFormat="1" ht="14.4" thickBot="1" x14ac:dyDescent="0.35">
      <c r="A857" s="125"/>
      <c r="B857" s="332"/>
      <c r="C857" s="333"/>
      <c r="D857" s="141"/>
      <c r="E857" s="141"/>
      <c r="F857" s="142"/>
      <c r="G857" s="143">
        <f t="shared" si="17"/>
        <v>0</v>
      </c>
      <c r="H857" s="117"/>
      <c r="I857" s="118"/>
    </row>
    <row r="858" spans="1:9" s="95" customFormat="1" x14ac:dyDescent="0.3">
      <c r="A858" s="125"/>
      <c r="B858" s="115"/>
      <c r="C858" s="126"/>
      <c r="D858" s="126"/>
      <c r="E858" s="126"/>
      <c r="F858" s="126"/>
      <c r="G858" s="144" t="s">
        <v>70</v>
      </c>
      <c r="H858" s="117">
        <f>SUM(G850:G857)</f>
        <v>81531.25</v>
      </c>
      <c r="I858" s="118"/>
    </row>
    <row r="859" spans="1:9" s="95" customFormat="1" ht="14.4" thickBot="1" x14ac:dyDescent="0.35">
      <c r="A859" s="125"/>
      <c r="B859" s="115"/>
      <c r="C859" s="126"/>
      <c r="D859" s="126"/>
      <c r="E859" s="126"/>
      <c r="F859" s="126"/>
      <c r="G859" s="127"/>
      <c r="H859" s="117"/>
      <c r="I859" s="118"/>
    </row>
    <row r="860" spans="1:9" s="95" customFormat="1" x14ac:dyDescent="0.3">
      <c r="A860" s="125"/>
      <c r="B860" s="128" t="s">
        <v>71</v>
      </c>
      <c r="C860" s="129"/>
      <c r="D860" s="129"/>
      <c r="E860" s="129"/>
      <c r="F860" s="129"/>
      <c r="G860" s="130"/>
      <c r="H860" s="117"/>
      <c r="I860" s="118"/>
    </row>
    <row r="861" spans="1:9" s="95" customFormat="1" x14ac:dyDescent="0.3">
      <c r="A861" s="125"/>
      <c r="B861" s="131" t="s">
        <v>62</v>
      </c>
      <c r="C861" s="132" t="s">
        <v>72</v>
      </c>
      <c r="D861" s="132" t="s">
        <v>73</v>
      </c>
      <c r="E861" s="132" t="s">
        <v>63</v>
      </c>
      <c r="F861" s="132" t="s">
        <v>74</v>
      </c>
      <c r="G861" s="133" t="s">
        <v>65</v>
      </c>
      <c r="H861" s="117"/>
      <c r="I861" s="118"/>
    </row>
    <row r="862" spans="1:9" s="95" customFormat="1" x14ac:dyDescent="0.3">
      <c r="A862" s="125"/>
      <c r="B862" s="145" t="s">
        <v>75</v>
      </c>
      <c r="C862" s="136">
        <v>6250</v>
      </c>
      <c r="D862" s="146">
        <v>1.8</v>
      </c>
      <c r="E862" s="135">
        <v>2</v>
      </c>
      <c r="F862" s="147">
        <v>2.86E-2</v>
      </c>
      <c r="G862" s="148">
        <f>F862*E862*D862*C862</f>
        <v>643.50000000000011</v>
      </c>
      <c r="H862" s="117"/>
      <c r="I862" s="118"/>
    </row>
    <row r="863" spans="1:9" s="95" customFormat="1" x14ac:dyDescent="0.3">
      <c r="A863" s="125"/>
      <c r="B863" s="145"/>
      <c r="C863" s="136"/>
      <c r="D863" s="146"/>
      <c r="E863" s="135"/>
      <c r="F863" s="147"/>
      <c r="G863" s="148">
        <f>F863*E863*D863*C863</f>
        <v>0</v>
      </c>
      <c r="H863" s="117"/>
      <c r="I863" s="118"/>
    </row>
    <row r="864" spans="1:9" s="95" customFormat="1" x14ac:dyDescent="0.3">
      <c r="A864" s="125"/>
      <c r="B864" s="145"/>
      <c r="C864" s="136"/>
      <c r="D864" s="146"/>
      <c r="E864" s="135"/>
      <c r="F864" s="147"/>
      <c r="G864" s="148">
        <f>F864*E864*D864*C864</f>
        <v>0</v>
      </c>
      <c r="H864" s="117"/>
      <c r="I864" s="118"/>
    </row>
    <row r="865" spans="1:9" s="95" customFormat="1" x14ac:dyDescent="0.3">
      <c r="A865" s="125"/>
      <c r="B865" s="145"/>
      <c r="C865" s="136"/>
      <c r="D865" s="146"/>
      <c r="E865" s="135"/>
      <c r="F865" s="147"/>
      <c r="G865" s="148">
        <f>F865*E865*D865*C865</f>
        <v>0</v>
      </c>
      <c r="H865" s="117"/>
      <c r="I865" s="118"/>
    </row>
    <row r="866" spans="1:9" s="95" customFormat="1" ht="14.4" thickBot="1" x14ac:dyDescent="0.35">
      <c r="A866" s="125"/>
      <c r="B866" s="149"/>
      <c r="C866" s="142"/>
      <c r="D866" s="150"/>
      <c r="E866" s="141"/>
      <c r="F866" s="151"/>
      <c r="G866" s="152">
        <f>F866*E866*D866*C866</f>
        <v>0</v>
      </c>
      <c r="H866" s="117"/>
      <c r="I866" s="118"/>
    </row>
    <row r="867" spans="1:9" s="95" customFormat="1" x14ac:dyDescent="0.3">
      <c r="A867" s="125"/>
      <c r="B867" s="115"/>
      <c r="C867" s="126"/>
      <c r="D867" s="126"/>
      <c r="E867" s="126"/>
      <c r="F867" s="126"/>
      <c r="G867" s="144" t="s">
        <v>78</v>
      </c>
      <c r="H867" s="117">
        <f>SUM(G862:G866)</f>
        <v>643.50000000000011</v>
      </c>
      <c r="I867" s="118"/>
    </row>
    <row r="868" spans="1:9" s="95" customFormat="1" ht="14.4" thickBot="1" x14ac:dyDescent="0.35">
      <c r="A868" s="125"/>
      <c r="B868" s="115"/>
      <c r="C868" s="126"/>
      <c r="D868" s="126"/>
      <c r="E868" s="126"/>
      <c r="F868" s="126"/>
      <c r="G868" s="127"/>
      <c r="H868" s="117"/>
      <c r="I868" s="118"/>
    </row>
    <row r="869" spans="1:9" s="95" customFormat="1" x14ac:dyDescent="0.3">
      <c r="A869" s="125"/>
      <c r="B869" s="128" t="s">
        <v>79</v>
      </c>
      <c r="C869" s="129"/>
      <c r="D869" s="129"/>
      <c r="E869" s="129"/>
      <c r="F869" s="129"/>
      <c r="G869" s="130"/>
      <c r="H869" s="117"/>
      <c r="I869" s="118"/>
    </row>
    <row r="870" spans="1:9" s="95" customFormat="1" x14ac:dyDescent="0.3">
      <c r="A870" s="125"/>
      <c r="B870" s="131" t="s">
        <v>62</v>
      </c>
      <c r="C870" s="132"/>
      <c r="D870" s="132" t="s">
        <v>186</v>
      </c>
      <c r="E870" s="132" t="s">
        <v>81</v>
      </c>
      <c r="F870" s="132" t="s">
        <v>74</v>
      </c>
      <c r="G870" s="133" t="s">
        <v>65</v>
      </c>
      <c r="H870" s="117"/>
      <c r="I870" s="118"/>
    </row>
    <row r="871" spans="1:9" s="95" customFormat="1" x14ac:dyDescent="0.3">
      <c r="A871" s="125"/>
      <c r="B871" s="134" t="s">
        <v>82</v>
      </c>
      <c r="C871" s="153"/>
      <c r="D871" s="135"/>
      <c r="E871" s="154"/>
      <c r="F871" s="147">
        <v>0</v>
      </c>
      <c r="G871" s="148">
        <v>64.350000000000009</v>
      </c>
      <c r="H871" s="117"/>
      <c r="I871" s="118"/>
    </row>
    <row r="872" spans="1:9" s="95" customFormat="1" x14ac:dyDescent="0.3">
      <c r="A872" s="125"/>
      <c r="B872" s="330" t="s">
        <v>187</v>
      </c>
      <c r="C872" s="331"/>
      <c r="D872" s="135" t="s">
        <v>84</v>
      </c>
      <c r="E872" s="154">
        <v>72331</v>
      </c>
      <c r="F872" s="147">
        <f>+F862</f>
        <v>2.86E-2</v>
      </c>
      <c r="G872" s="148">
        <f>F872*E872</f>
        <v>2068.6666</v>
      </c>
      <c r="H872" s="117"/>
      <c r="I872" s="118"/>
    </row>
    <row r="873" spans="1:9" s="95" customFormat="1" x14ac:dyDescent="0.3">
      <c r="A873" s="125"/>
      <c r="B873" s="330" t="s">
        <v>188</v>
      </c>
      <c r="C873" s="331"/>
      <c r="D873" s="135" t="s">
        <v>84</v>
      </c>
      <c r="E873" s="154">
        <v>95000</v>
      </c>
      <c r="F873" s="147">
        <f>IF(B873&lt;&gt;"",F862,0)</f>
        <v>2.86E-2</v>
      </c>
      <c r="G873" s="148">
        <f>F873*E873</f>
        <v>2717</v>
      </c>
      <c r="H873" s="117"/>
      <c r="I873" s="118"/>
    </row>
    <row r="874" spans="1:9" s="95" customFormat="1" x14ac:dyDescent="0.3">
      <c r="A874" s="125"/>
      <c r="B874" s="330" t="s">
        <v>189</v>
      </c>
      <c r="C874" s="331"/>
      <c r="D874" s="135" t="s">
        <v>84</v>
      </c>
      <c r="E874" s="154">
        <v>187283</v>
      </c>
      <c r="F874" s="147">
        <f>IF(B874&lt;&gt;"",F862,0)</f>
        <v>2.86E-2</v>
      </c>
      <c r="G874" s="148">
        <f>F874*E874</f>
        <v>5356.2938000000004</v>
      </c>
      <c r="H874" s="117"/>
      <c r="I874" s="118"/>
    </row>
    <row r="875" spans="1:9" s="95" customFormat="1" x14ac:dyDescent="0.3">
      <c r="A875" s="125"/>
      <c r="B875" s="330"/>
      <c r="C875" s="331"/>
      <c r="D875" s="135"/>
      <c r="E875" s="154"/>
      <c r="F875" s="147"/>
      <c r="G875" s="148">
        <f>F875*E875</f>
        <v>0</v>
      </c>
      <c r="H875" s="117"/>
      <c r="I875" s="118"/>
    </row>
    <row r="876" spans="1:9" s="95" customFormat="1" ht="14.4" thickBot="1" x14ac:dyDescent="0.35">
      <c r="A876" s="125"/>
      <c r="B876" s="332"/>
      <c r="C876" s="333"/>
      <c r="D876" s="141"/>
      <c r="E876" s="155"/>
      <c r="F876" s="151"/>
      <c r="G876" s="152">
        <f>F876*E876</f>
        <v>0</v>
      </c>
      <c r="H876" s="117"/>
      <c r="I876" s="118"/>
    </row>
    <row r="877" spans="1:9" s="95" customFormat="1" x14ac:dyDescent="0.3">
      <c r="A877" s="125"/>
      <c r="B877" s="115"/>
      <c r="C877" s="126"/>
      <c r="D877" s="126"/>
      <c r="E877" s="126"/>
      <c r="F877" s="126"/>
      <c r="G877" s="144" t="s">
        <v>85</v>
      </c>
      <c r="H877" s="117">
        <f>SUM(G871:G876)</f>
        <v>10206.3104</v>
      </c>
      <c r="I877" s="118"/>
    </row>
    <row r="878" spans="1:9" s="95" customFormat="1" ht="14.4" thickBot="1" x14ac:dyDescent="0.35">
      <c r="A878" s="125"/>
      <c r="B878" s="115"/>
      <c r="C878" s="126"/>
      <c r="D878" s="126"/>
      <c r="E878" s="126"/>
      <c r="F878" s="126"/>
      <c r="G878" s="127"/>
      <c r="H878" s="117"/>
      <c r="I878" s="118"/>
    </row>
    <row r="879" spans="1:9" s="95" customFormat="1" x14ac:dyDescent="0.3">
      <c r="A879" s="125"/>
      <c r="B879" s="128" t="s">
        <v>86</v>
      </c>
      <c r="C879" s="129"/>
      <c r="D879" s="129"/>
      <c r="E879" s="129"/>
      <c r="F879" s="129"/>
      <c r="G879" s="130"/>
      <c r="H879" s="117"/>
      <c r="I879" s="118"/>
    </row>
    <row r="880" spans="1:9" s="95" customFormat="1" x14ac:dyDescent="0.3">
      <c r="A880" s="125"/>
      <c r="B880" s="131" t="s">
        <v>87</v>
      </c>
      <c r="C880" s="132"/>
      <c r="D880" s="132" t="s">
        <v>88</v>
      </c>
      <c r="E880" s="132" t="s">
        <v>89</v>
      </c>
      <c r="F880" s="132" t="s">
        <v>90</v>
      </c>
      <c r="G880" s="133" t="s">
        <v>64</v>
      </c>
      <c r="H880" s="117"/>
      <c r="I880" s="118"/>
    </row>
    <row r="881" spans="1:9" s="95" customFormat="1" x14ac:dyDescent="0.3">
      <c r="A881" s="125"/>
      <c r="B881" s="156" t="s">
        <v>190</v>
      </c>
      <c r="C881" s="153"/>
      <c r="D881" s="135">
        <v>1.25</v>
      </c>
      <c r="E881" s="135">
        <v>5</v>
      </c>
      <c r="F881" s="137">
        <v>1200</v>
      </c>
      <c r="G881" s="137">
        <f>F881*E881*D881</f>
        <v>7500</v>
      </c>
      <c r="H881" s="117"/>
      <c r="I881" s="118"/>
    </row>
    <row r="882" spans="1:9" s="95" customFormat="1" ht="14.4" thickBot="1" x14ac:dyDescent="0.35">
      <c r="A882" s="125"/>
      <c r="B882" s="157"/>
      <c r="C882" s="158"/>
      <c r="D882" s="141"/>
      <c r="E882" s="141"/>
      <c r="F882" s="143"/>
      <c r="G882" s="143">
        <f>F882*E882*D882</f>
        <v>0</v>
      </c>
      <c r="H882" s="117"/>
      <c r="I882" s="118"/>
    </row>
    <row r="883" spans="1:9" s="95" customFormat="1" x14ac:dyDescent="0.3">
      <c r="A883" s="125"/>
      <c r="B883" s="115"/>
      <c r="C883" s="126"/>
      <c r="D883" s="126"/>
      <c r="E883" s="126"/>
      <c r="F883" s="126"/>
      <c r="G883" s="144" t="s">
        <v>91</v>
      </c>
      <c r="H883" s="117">
        <f>SUM(G881:G882)</f>
        <v>7500</v>
      </c>
      <c r="I883" s="118"/>
    </row>
    <row r="884" spans="1:9" s="95" customFormat="1" ht="14.4" thickBot="1" x14ac:dyDescent="0.35">
      <c r="A884" s="125"/>
      <c r="B884" s="115"/>
      <c r="C884" s="126"/>
      <c r="D884" s="126"/>
      <c r="E884" s="126"/>
      <c r="F884" s="126"/>
      <c r="G884" s="127"/>
      <c r="H884" s="117"/>
      <c r="I884" s="118"/>
    </row>
    <row r="885" spans="1:9" s="95" customFormat="1" ht="14.4" thickBot="1" x14ac:dyDescent="0.35">
      <c r="A885" s="125"/>
      <c r="B885" s="115"/>
      <c r="C885" s="126"/>
      <c r="D885" s="126"/>
      <c r="E885" s="126"/>
      <c r="F885" s="126"/>
      <c r="G885" s="159" t="s">
        <v>92</v>
      </c>
      <c r="H885" s="160">
        <f>SUM(H858:H883)</f>
        <v>99881.060400000002</v>
      </c>
      <c r="I885" s="118"/>
    </row>
    <row r="886" spans="1:9" s="95" customFormat="1" ht="14.4" thickBot="1" x14ac:dyDescent="0.35">
      <c r="A886" s="125"/>
      <c r="B886" s="115"/>
      <c r="C886" s="126"/>
      <c r="D886" s="126"/>
      <c r="E886" s="126"/>
      <c r="F886" s="126"/>
      <c r="G886" s="127"/>
      <c r="H886" s="117"/>
      <c r="I886" s="118"/>
    </row>
    <row r="887" spans="1:9" s="95" customFormat="1" x14ac:dyDescent="0.3">
      <c r="A887" s="125"/>
      <c r="B887" s="161" t="s">
        <v>93</v>
      </c>
      <c r="C887" s="109"/>
      <c r="D887" s="109"/>
      <c r="E887" s="109"/>
      <c r="F887" s="109"/>
      <c r="G887" s="162"/>
      <c r="H887" s="117"/>
      <c r="I887" s="118"/>
    </row>
    <row r="888" spans="1:9" s="95" customFormat="1" x14ac:dyDescent="0.3">
      <c r="A888" s="125"/>
      <c r="B888" s="163" t="s">
        <v>62</v>
      </c>
      <c r="C888" s="126"/>
      <c r="D888" s="126" t="s">
        <v>94</v>
      </c>
      <c r="E888" s="126"/>
      <c r="F888" s="126" t="s">
        <v>95</v>
      </c>
      <c r="G888" s="164"/>
      <c r="H888" s="117"/>
      <c r="I888" s="118"/>
    </row>
    <row r="889" spans="1:9" s="95" customFormat="1" x14ac:dyDescent="0.3">
      <c r="A889" s="125"/>
      <c r="B889" s="131" t="s">
        <v>96</v>
      </c>
      <c r="C889" s="165"/>
      <c r="D889" s="166">
        <v>0.24</v>
      </c>
      <c r="E889" s="165"/>
      <c r="F889" s="167">
        <f>D889*H885</f>
        <v>23971.454495999998</v>
      </c>
      <c r="G889" s="133"/>
      <c r="H889" s="117"/>
      <c r="I889" s="118"/>
    </row>
    <row r="890" spans="1:9" s="95" customFormat="1" x14ac:dyDescent="0.3">
      <c r="A890" s="125"/>
      <c r="B890" s="134" t="s">
        <v>97</v>
      </c>
      <c r="C890" s="153"/>
      <c r="D890" s="168">
        <v>0.01</v>
      </c>
      <c r="E890" s="153"/>
      <c r="F890" s="167">
        <f>D890*H885</f>
        <v>998.81060400000001</v>
      </c>
      <c r="G890" s="148"/>
      <c r="H890" s="117"/>
      <c r="I890" s="118"/>
    </row>
    <row r="891" spans="1:9" s="95" customFormat="1" x14ac:dyDescent="0.3">
      <c r="A891" s="125"/>
      <c r="B891" s="134" t="s">
        <v>50</v>
      </c>
      <c r="C891" s="153"/>
      <c r="D891" s="168">
        <v>0.05</v>
      </c>
      <c r="E891" s="153"/>
      <c r="F891" s="167">
        <f>D891*H885</f>
        <v>4994.0530200000003</v>
      </c>
      <c r="G891" s="148"/>
      <c r="H891" s="117"/>
      <c r="I891" s="118"/>
    </row>
    <row r="892" spans="1:9" s="95" customFormat="1" x14ac:dyDescent="0.3">
      <c r="A892" s="125"/>
      <c r="B892" s="169" t="s">
        <v>98</v>
      </c>
      <c r="C892" s="170"/>
      <c r="D892" s="171">
        <v>0.19</v>
      </c>
      <c r="E892" s="170"/>
      <c r="F892" s="167">
        <f>D892*F891</f>
        <v>948.87007380000011</v>
      </c>
      <c r="G892" s="172"/>
      <c r="H892" s="117"/>
      <c r="I892" s="118"/>
    </row>
    <row r="893" spans="1:9" s="95" customFormat="1" ht="14.4" thickBot="1" x14ac:dyDescent="0.35">
      <c r="A893" s="125"/>
      <c r="B893" s="140"/>
      <c r="C893" s="158"/>
      <c r="D893" s="173"/>
      <c r="E893" s="158"/>
      <c r="F893" s="174"/>
      <c r="G893" s="152"/>
      <c r="H893" s="117"/>
      <c r="I893" s="118"/>
    </row>
    <row r="894" spans="1:9" s="95" customFormat="1" ht="14.4" thickBot="1" x14ac:dyDescent="0.35">
      <c r="A894" s="125"/>
      <c r="B894" s="115"/>
      <c r="C894" s="126"/>
      <c r="D894" s="126"/>
      <c r="E894" s="126"/>
      <c r="F894" s="126"/>
      <c r="G894" s="159" t="s">
        <v>99</v>
      </c>
      <c r="H894" s="160">
        <f>SUM(F889:F893)</f>
        <v>30913.188193799997</v>
      </c>
      <c r="I894" s="118"/>
    </row>
    <row r="895" spans="1:9" s="95" customFormat="1" ht="14.4" thickBot="1" x14ac:dyDescent="0.35">
      <c r="A895" s="125"/>
      <c r="B895" s="115"/>
      <c r="C895" s="126"/>
      <c r="D895" s="126"/>
      <c r="E895" s="126"/>
      <c r="F895" s="126"/>
      <c r="G895" s="127"/>
      <c r="H895" s="117"/>
      <c r="I895" s="118"/>
    </row>
    <row r="896" spans="1:9" s="95" customFormat="1" ht="14.4" thickBot="1" x14ac:dyDescent="0.35">
      <c r="A896" s="125"/>
      <c r="B896" s="115"/>
      <c r="C896" s="126"/>
      <c r="D896" s="126"/>
      <c r="E896" s="126"/>
      <c r="F896" s="126"/>
      <c r="G896" s="159" t="s">
        <v>100</v>
      </c>
      <c r="H896" s="175">
        <f>H894+H885</f>
        <v>130794.2485938</v>
      </c>
      <c r="I896" s="118"/>
    </row>
    <row r="897" spans="1:9" s="95" customFormat="1" ht="14.4" thickBot="1" x14ac:dyDescent="0.35">
      <c r="A897" s="119"/>
      <c r="B897" s="176"/>
      <c r="C897" s="121"/>
      <c r="D897" s="121"/>
      <c r="E897" s="121"/>
      <c r="F897" s="121"/>
      <c r="G897" s="177"/>
      <c r="H897" s="123"/>
      <c r="I897" s="124"/>
    </row>
    <row r="898" spans="1:9" s="95" customFormat="1" x14ac:dyDescent="0.3">
      <c r="A898" s="107"/>
      <c r="B898" s="108"/>
      <c r="C898" s="109"/>
      <c r="D898" s="109"/>
      <c r="E898" s="109"/>
      <c r="F898" s="109"/>
      <c r="G898" s="110"/>
      <c r="H898" s="111"/>
      <c r="I898" s="112"/>
    </row>
    <row r="899" spans="1:9" s="95" customFormat="1" ht="90" customHeight="1" x14ac:dyDescent="0.3">
      <c r="A899" s="113"/>
      <c r="B899" s="114" t="s">
        <v>191</v>
      </c>
      <c r="C899" s="334" t="s">
        <v>26</v>
      </c>
      <c r="D899" s="334"/>
      <c r="E899" s="334"/>
      <c r="F899" s="334"/>
      <c r="G899" s="116" t="s">
        <v>59</v>
      </c>
      <c r="H899" s="117" t="s">
        <v>106</v>
      </c>
      <c r="I899" s="118"/>
    </row>
    <row r="900" spans="1:9" s="95" customFormat="1" ht="14.4" thickBot="1" x14ac:dyDescent="0.35">
      <c r="A900" s="119"/>
      <c r="B900" s="120"/>
      <c r="C900" s="121"/>
      <c r="D900" s="121"/>
      <c r="E900" s="121"/>
      <c r="F900" s="121"/>
      <c r="G900" s="122"/>
      <c r="H900" s="123"/>
      <c r="I900" s="124"/>
    </row>
    <row r="901" spans="1:9" s="95" customFormat="1" ht="14.4" thickBot="1" x14ac:dyDescent="0.35">
      <c r="A901" s="125"/>
      <c r="B901" s="115"/>
      <c r="C901" s="126"/>
      <c r="D901" s="126"/>
      <c r="E901" s="126"/>
      <c r="F901" s="126"/>
      <c r="G901" s="127"/>
      <c r="H901" s="117"/>
      <c r="I901" s="118"/>
    </row>
    <row r="902" spans="1:9" s="95" customFormat="1" x14ac:dyDescent="0.3">
      <c r="A902" s="125"/>
      <c r="B902" s="128" t="s">
        <v>61</v>
      </c>
      <c r="C902" s="129"/>
      <c r="D902" s="129"/>
      <c r="E902" s="129"/>
      <c r="F902" s="129"/>
      <c r="G902" s="130"/>
      <c r="H902" s="117"/>
      <c r="I902" s="118"/>
    </row>
    <row r="903" spans="1:9" s="95" customFormat="1" x14ac:dyDescent="0.3">
      <c r="A903" s="125"/>
      <c r="B903" s="131" t="s">
        <v>62</v>
      </c>
      <c r="C903" s="132"/>
      <c r="D903" s="132" t="s">
        <v>3</v>
      </c>
      <c r="E903" s="132" t="s">
        <v>63</v>
      </c>
      <c r="F903" s="132" t="s">
        <v>64</v>
      </c>
      <c r="G903" s="133" t="s">
        <v>65</v>
      </c>
      <c r="H903" s="117"/>
      <c r="I903" s="118"/>
    </row>
    <row r="904" spans="1:9" s="95" customFormat="1" x14ac:dyDescent="0.3">
      <c r="A904" s="125"/>
      <c r="B904" s="330" t="s">
        <v>192</v>
      </c>
      <c r="C904" s="331"/>
      <c r="D904" s="135" t="s">
        <v>106</v>
      </c>
      <c r="E904" s="135">
        <v>1.3</v>
      </c>
      <c r="F904" s="136">
        <v>65607</v>
      </c>
      <c r="G904" s="137">
        <f t="shared" ref="G904:G911" si="18">F904*E904</f>
        <v>85289.1</v>
      </c>
      <c r="H904" s="117"/>
      <c r="I904" s="118"/>
    </row>
    <row r="905" spans="1:9" s="95" customFormat="1" x14ac:dyDescent="0.3">
      <c r="A905" s="125"/>
      <c r="B905" s="330" t="s">
        <v>184</v>
      </c>
      <c r="C905" s="331"/>
      <c r="D905" s="135" t="s">
        <v>185</v>
      </c>
      <c r="E905" s="135">
        <v>24</v>
      </c>
      <c r="F905" s="136">
        <v>100</v>
      </c>
      <c r="G905" s="137">
        <f t="shared" si="18"/>
        <v>2400</v>
      </c>
      <c r="H905" s="117"/>
      <c r="I905" s="118"/>
    </row>
    <row r="906" spans="1:9" s="95" customFormat="1" x14ac:dyDescent="0.3">
      <c r="A906" s="125"/>
      <c r="B906" s="330"/>
      <c r="C906" s="331"/>
      <c r="D906" s="135"/>
      <c r="E906" s="135"/>
      <c r="F906" s="136"/>
      <c r="G906" s="137">
        <f t="shared" si="18"/>
        <v>0</v>
      </c>
      <c r="H906" s="138"/>
      <c r="I906" s="139"/>
    </row>
    <row r="907" spans="1:9" s="95" customFormat="1" x14ac:dyDescent="0.3">
      <c r="A907" s="125"/>
      <c r="B907" s="330"/>
      <c r="C907" s="331"/>
      <c r="D907" s="135"/>
      <c r="E907" s="135"/>
      <c r="F907" s="136"/>
      <c r="G907" s="137">
        <f t="shared" si="18"/>
        <v>0</v>
      </c>
      <c r="H907" s="117"/>
      <c r="I907" s="118"/>
    </row>
    <row r="908" spans="1:9" s="95" customFormat="1" x14ac:dyDescent="0.3">
      <c r="A908" s="125"/>
      <c r="B908" s="330"/>
      <c r="C908" s="331"/>
      <c r="D908" s="135"/>
      <c r="E908" s="135"/>
      <c r="F908" s="136"/>
      <c r="G908" s="137">
        <f t="shared" si="18"/>
        <v>0</v>
      </c>
      <c r="H908" s="117"/>
      <c r="I908" s="118"/>
    </row>
    <row r="909" spans="1:9" s="95" customFormat="1" x14ac:dyDescent="0.3">
      <c r="A909" s="125"/>
      <c r="B909" s="330"/>
      <c r="C909" s="331"/>
      <c r="D909" s="135"/>
      <c r="E909" s="135"/>
      <c r="F909" s="136"/>
      <c r="G909" s="137">
        <f t="shared" si="18"/>
        <v>0</v>
      </c>
      <c r="H909" s="117"/>
      <c r="I909" s="118"/>
    </row>
    <row r="910" spans="1:9" s="95" customFormat="1" x14ac:dyDescent="0.3">
      <c r="A910" s="125"/>
      <c r="B910" s="330"/>
      <c r="C910" s="331"/>
      <c r="D910" s="135"/>
      <c r="E910" s="135"/>
      <c r="F910" s="136"/>
      <c r="G910" s="137">
        <f t="shared" si="18"/>
        <v>0</v>
      </c>
      <c r="H910" s="117"/>
      <c r="I910" s="118"/>
    </row>
    <row r="911" spans="1:9" s="95" customFormat="1" ht="14.4" thickBot="1" x14ac:dyDescent="0.35">
      <c r="A911" s="125"/>
      <c r="B911" s="332"/>
      <c r="C911" s="333"/>
      <c r="D911" s="141"/>
      <c r="E911" s="141"/>
      <c r="F911" s="142"/>
      <c r="G911" s="143">
        <f t="shared" si="18"/>
        <v>0</v>
      </c>
      <c r="H911" s="117"/>
      <c r="I911" s="118"/>
    </row>
    <row r="912" spans="1:9" s="95" customFormat="1" x14ac:dyDescent="0.3">
      <c r="A912" s="125"/>
      <c r="B912" s="115"/>
      <c r="C912" s="126"/>
      <c r="D912" s="126"/>
      <c r="E912" s="126"/>
      <c r="F912" s="126"/>
      <c r="G912" s="144" t="s">
        <v>70</v>
      </c>
      <c r="H912" s="117">
        <f>SUM(G904:G911)</f>
        <v>87689.1</v>
      </c>
      <c r="I912" s="118"/>
    </row>
    <row r="913" spans="1:9" s="95" customFormat="1" ht="14.4" thickBot="1" x14ac:dyDescent="0.35">
      <c r="A913" s="125"/>
      <c r="B913" s="115"/>
      <c r="C913" s="126"/>
      <c r="D913" s="126"/>
      <c r="E913" s="126"/>
      <c r="F913" s="126"/>
      <c r="G913" s="127"/>
      <c r="H913" s="117"/>
      <c r="I913" s="118"/>
    </row>
    <row r="914" spans="1:9" s="95" customFormat="1" x14ac:dyDescent="0.3">
      <c r="A914" s="125"/>
      <c r="B914" s="128" t="s">
        <v>71</v>
      </c>
      <c r="C914" s="129"/>
      <c r="D914" s="129"/>
      <c r="E914" s="129"/>
      <c r="F914" s="129"/>
      <c r="G914" s="130"/>
      <c r="H914" s="117"/>
      <c r="I914" s="118"/>
    </row>
    <row r="915" spans="1:9" s="95" customFormat="1" x14ac:dyDescent="0.3">
      <c r="A915" s="125"/>
      <c r="B915" s="131" t="s">
        <v>62</v>
      </c>
      <c r="C915" s="132" t="s">
        <v>72</v>
      </c>
      <c r="D915" s="132" t="s">
        <v>73</v>
      </c>
      <c r="E915" s="132" t="s">
        <v>63</v>
      </c>
      <c r="F915" s="132" t="s">
        <v>74</v>
      </c>
      <c r="G915" s="133" t="s">
        <v>65</v>
      </c>
      <c r="H915" s="117"/>
      <c r="I915" s="118"/>
    </row>
    <row r="916" spans="1:9" s="95" customFormat="1" x14ac:dyDescent="0.3">
      <c r="A916" s="125"/>
      <c r="B916" s="145" t="s">
        <v>75</v>
      </c>
      <c r="C916" s="136">
        <v>6250</v>
      </c>
      <c r="D916" s="146">
        <v>1.8</v>
      </c>
      <c r="E916" s="135">
        <v>2</v>
      </c>
      <c r="F916" s="147">
        <f>0.00277777777777778*8</f>
        <v>2.222222222222224E-2</v>
      </c>
      <c r="G916" s="148">
        <f>F916*E916*D916*C916</f>
        <v>500.00000000000045</v>
      </c>
      <c r="H916" s="117"/>
      <c r="I916" s="118"/>
    </row>
    <row r="917" spans="1:9" s="95" customFormat="1" x14ac:dyDescent="0.3">
      <c r="A917" s="125"/>
      <c r="B917" s="145" t="s">
        <v>108</v>
      </c>
      <c r="C917" s="136">
        <v>12500</v>
      </c>
      <c r="D917" s="146">
        <v>1.8</v>
      </c>
      <c r="E917" s="135">
        <v>1</v>
      </c>
      <c r="F917" s="147">
        <v>2.2200000000000001E-2</v>
      </c>
      <c r="G917" s="148">
        <f>F917*E917*D917*C917</f>
        <v>499.50000000000006</v>
      </c>
      <c r="H917" s="117"/>
      <c r="I917" s="118"/>
    </row>
    <row r="918" spans="1:9" s="95" customFormat="1" x14ac:dyDescent="0.3">
      <c r="A918" s="125"/>
      <c r="B918" s="145"/>
      <c r="C918" s="136"/>
      <c r="D918" s="146"/>
      <c r="E918" s="135"/>
      <c r="F918" s="147"/>
      <c r="G918" s="148">
        <f>F918*E918*D918*C918</f>
        <v>0</v>
      </c>
      <c r="H918" s="117"/>
      <c r="I918" s="118"/>
    </row>
    <row r="919" spans="1:9" s="95" customFormat="1" x14ac:dyDescent="0.3">
      <c r="A919" s="125"/>
      <c r="B919" s="145"/>
      <c r="C919" s="136"/>
      <c r="D919" s="146"/>
      <c r="E919" s="135"/>
      <c r="F919" s="147"/>
      <c r="G919" s="148">
        <f>F919*E919*D919*C919</f>
        <v>0</v>
      </c>
      <c r="H919" s="117"/>
      <c r="I919" s="118"/>
    </row>
    <row r="920" spans="1:9" s="95" customFormat="1" ht="14.4" thickBot="1" x14ac:dyDescent="0.35">
      <c r="A920" s="125"/>
      <c r="B920" s="149"/>
      <c r="C920" s="142"/>
      <c r="D920" s="150"/>
      <c r="E920" s="141"/>
      <c r="F920" s="151"/>
      <c r="G920" s="152">
        <f>F920*E920*D920*C920</f>
        <v>0</v>
      </c>
      <c r="H920" s="117"/>
      <c r="I920" s="118"/>
    </row>
    <row r="921" spans="1:9" s="95" customFormat="1" x14ac:dyDescent="0.3">
      <c r="A921" s="125"/>
      <c r="B921" s="115"/>
      <c r="C921" s="126"/>
      <c r="D921" s="126"/>
      <c r="E921" s="126"/>
      <c r="F921" s="126"/>
      <c r="G921" s="144" t="s">
        <v>78</v>
      </c>
      <c r="H921" s="117">
        <f>SUM(G916:G920)</f>
        <v>999.50000000000045</v>
      </c>
      <c r="I921" s="118"/>
    </row>
    <row r="922" spans="1:9" s="95" customFormat="1" ht="14.4" thickBot="1" x14ac:dyDescent="0.35">
      <c r="A922" s="125"/>
      <c r="B922" s="115"/>
      <c r="C922" s="126"/>
      <c r="D922" s="126"/>
      <c r="E922" s="126"/>
      <c r="F922" s="126"/>
      <c r="G922" s="127"/>
      <c r="H922" s="117"/>
      <c r="I922" s="118"/>
    </row>
    <row r="923" spans="1:9" s="95" customFormat="1" x14ac:dyDescent="0.3">
      <c r="A923" s="125"/>
      <c r="B923" s="128" t="s">
        <v>79</v>
      </c>
      <c r="C923" s="129"/>
      <c r="D923" s="129"/>
      <c r="E923" s="129"/>
      <c r="F923" s="129"/>
      <c r="G923" s="130"/>
      <c r="H923" s="117"/>
      <c r="I923" s="118"/>
    </row>
    <row r="924" spans="1:9" s="95" customFormat="1" x14ac:dyDescent="0.3">
      <c r="A924" s="125"/>
      <c r="B924" s="131" t="s">
        <v>62</v>
      </c>
      <c r="C924" s="132"/>
      <c r="D924" s="132" t="s">
        <v>193</v>
      </c>
      <c r="E924" s="132" t="s">
        <v>81</v>
      </c>
      <c r="F924" s="132" t="s">
        <v>74</v>
      </c>
      <c r="G924" s="133" t="s">
        <v>65</v>
      </c>
      <c r="H924" s="117"/>
      <c r="I924" s="118"/>
    </row>
    <row r="925" spans="1:9" s="95" customFormat="1" x14ac:dyDescent="0.3">
      <c r="A925" s="125"/>
      <c r="B925" s="134" t="s">
        <v>82</v>
      </c>
      <c r="C925" s="153"/>
      <c r="D925" s="135"/>
      <c r="E925" s="154"/>
      <c r="F925" s="147">
        <v>0</v>
      </c>
      <c r="G925" s="148">
        <v>99.950000000000045</v>
      </c>
      <c r="H925" s="117"/>
      <c r="I925" s="118"/>
    </row>
    <row r="926" spans="1:9" s="95" customFormat="1" x14ac:dyDescent="0.3">
      <c r="A926" s="125"/>
      <c r="B926" s="330" t="s">
        <v>194</v>
      </c>
      <c r="C926" s="331"/>
      <c r="D926" s="135"/>
      <c r="E926" s="154">
        <v>72331</v>
      </c>
      <c r="F926" s="147">
        <f>0.0222222222222222*8</f>
        <v>0.17777777777777759</v>
      </c>
      <c r="G926" s="148">
        <f>F926*E926</f>
        <v>12858.84444444443</v>
      </c>
      <c r="H926" s="117"/>
      <c r="I926" s="118"/>
    </row>
    <row r="927" spans="1:9" s="95" customFormat="1" ht="30" customHeight="1" x14ac:dyDescent="0.3">
      <c r="A927" s="125"/>
      <c r="B927" s="330" t="s">
        <v>195</v>
      </c>
      <c r="C927" s="331"/>
      <c r="D927" s="135"/>
      <c r="E927" s="154">
        <v>193328</v>
      </c>
      <c r="F927" s="147">
        <v>0.17780000000000001</v>
      </c>
      <c r="G927" s="148">
        <f>F927*E927</f>
        <v>34373.718400000005</v>
      </c>
      <c r="H927" s="117"/>
      <c r="I927" s="118"/>
    </row>
    <row r="928" spans="1:9" s="95" customFormat="1" x14ac:dyDescent="0.3">
      <c r="A928" s="125"/>
      <c r="B928" s="330" t="s">
        <v>196</v>
      </c>
      <c r="C928" s="331"/>
      <c r="D928" s="135"/>
      <c r="E928" s="154">
        <v>119029</v>
      </c>
      <c r="F928" s="147">
        <v>0.17780000000000001</v>
      </c>
      <c r="G928" s="148">
        <f>F928*E928</f>
        <v>21163.356200000002</v>
      </c>
      <c r="H928" s="117"/>
      <c r="I928" s="118"/>
    </row>
    <row r="929" spans="1:9" s="95" customFormat="1" x14ac:dyDescent="0.3">
      <c r="A929" s="125"/>
      <c r="B929" s="330"/>
      <c r="C929" s="331"/>
      <c r="D929" s="135"/>
      <c r="E929" s="154"/>
      <c r="F929" s="147"/>
      <c r="G929" s="148">
        <f>F929*E929</f>
        <v>0</v>
      </c>
      <c r="H929" s="117"/>
      <c r="I929" s="118"/>
    </row>
    <row r="930" spans="1:9" s="95" customFormat="1" ht="14.4" thickBot="1" x14ac:dyDescent="0.35">
      <c r="A930" s="125"/>
      <c r="B930" s="332"/>
      <c r="C930" s="333"/>
      <c r="D930" s="141"/>
      <c r="E930" s="155"/>
      <c r="F930" s="151"/>
      <c r="G930" s="152">
        <f>F930*E930</f>
        <v>0</v>
      </c>
      <c r="H930" s="117"/>
      <c r="I930" s="118"/>
    </row>
    <row r="931" spans="1:9" s="95" customFormat="1" x14ac:dyDescent="0.3">
      <c r="A931" s="125"/>
      <c r="B931" s="115"/>
      <c r="C931" s="126"/>
      <c r="D931" s="126"/>
      <c r="E931" s="126"/>
      <c r="F931" s="126"/>
      <c r="G931" s="144" t="s">
        <v>85</v>
      </c>
      <c r="H931" s="117">
        <f>SUM(G925:G930)</f>
        <v>68495.869044444436</v>
      </c>
      <c r="I931" s="118"/>
    </row>
    <row r="932" spans="1:9" s="95" customFormat="1" ht="14.4" thickBot="1" x14ac:dyDescent="0.35">
      <c r="A932" s="125"/>
      <c r="B932" s="115"/>
      <c r="C932" s="126"/>
      <c r="D932" s="126"/>
      <c r="E932" s="126"/>
      <c r="F932" s="126"/>
      <c r="G932" s="127"/>
      <c r="H932" s="117"/>
      <c r="I932" s="118"/>
    </row>
    <row r="933" spans="1:9" s="95" customFormat="1" x14ac:dyDescent="0.3">
      <c r="A933" s="125"/>
      <c r="B933" s="128" t="s">
        <v>86</v>
      </c>
      <c r="C933" s="129"/>
      <c r="D933" s="129"/>
      <c r="E933" s="129"/>
      <c r="F933" s="129"/>
      <c r="G933" s="130"/>
      <c r="H933" s="117"/>
      <c r="I933" s="118"/>
    </row>
    <row r="934" spans="1:9" s="95" customFormat="1" x14ac:dyDescent="0.3">
      <c r="A934" s="125"/>
      <c r="B934" s="131" t="s">
        <v>87</v>
      </c>
      <c r="C934" s="132" t="s">
        <v>80</v>
      </c>
      <c r="D934" s="132" t="s">
        <v>88</v>
      </c>
      <c r="E934" s="132" t="s">
        <v>89</v>
      </c>
      <c r="F934" s="132" t="s">
        <v>90</v>
      </c>
      <c r="G934" s="133" t="s">
        <v>64</v>
      </c>
      <c r="H934" s="117"/>
      <c r="I934" s="118"/>
    </row>
    <row r="935" spans="1:9" s="95" customFormat="1" x14ac:dyDescent="0.3">
      <c r="A935" s="125"/>
      <c r="B935" s="156" t="s">
        <v>197</v>
      </c>
      <c r="C935" s="153" t="s">
        <v>198</v>
      </c>
      <c r="D935" s="135">
        <v>1.3</v>
      </c>
      <c r="E935" s="135">
        <v>1</v>
      </c>
      <c r="F935" s="137">
        <v>1200</v>
      </c>
      <c r="G935" s="137">
        <f>F935*E935*D935</f>
        <v>1560</v>
      </c>
      <c r="H935" s="117"/>
      <c r="I935" s="118"/>
    </row>
    <row r="936" spans="1:9" s="95" customFormat="1" ht="14.4" thickBot="1" x14ac:dyDescent="0.35">
      <c r="A936" s="125"/>
      <c r="B936" s="157"/>
      <c r="C936" s="158"/>
      <c r="D936" s="141"/>
      <c r="E936" s="141"/>
      <c r="F936" s="143"/>
      <c r="G936" s="143">
        <f>F936*E936*D936</f>
        <v>0</v>
      </c>
      <c r="H936" s="117"/>
      <c r="I936" s="118"/>
    </row>
    <row r="937" spans="1:9" s="95" customFormat="1" x14ac:dyDescent="0.3">
      <c r="A937" s="125"/>
      <c r="B937" s="115"/>
      <c r="C937" s="126"/>
      <c r="D937" s="126"/>
      <c r="E937" s="126"/>
      <c r="F937" s="126"/>
      <c r="G937" s="144" t="s">
        <v>91</v>
      </c>
      <c r="H937" s="117">
        <f>SUM(G935:G936)</f>
        <v>1560</v>
      </c>
      <c r="I937" s="118"/>
    </row>
    <row r="938" spans="1:9" s="95" customFormat="1" ht="14.4" thickBot="1" x14ac:dyDescent="0.35">
      <c r="A938" s="125"/>
      <c r="B938" s="115"/>
      <c r="C938" s="126"/>
      <c r="D938" s="126"/>
      <c r="E938" s="126"/>
      <c r="F938" s="126"/>
      <c r="G938" s="127"/>
      <c r="H938" s="117"/>
      <c r="I938" s="118"/>
    </row>
    <row r="939" spans="1:9" s="95" customFormat="1" ht="14.4" thickBot="1" x14ac:dyDescent="0.35">
      <c r="A939" s="125"/>
      <c r="B939" s="115"/>
      <c r="C939" s="126"/>
      <c r="D939" s="126"/>
      <c r="E939" s="126"/>
      <c r="F939" s="126"/>
      <c r="G939" s="159" t="s">
        <v>92</v>
      </c>
      <c r="H939" s="160">
        <f>SUM(H912:H937)</f>
        <v>158744.46904444444</v>
      </c>
      <c r="I939" s="118"/>
    </row>
    <row r="940" spans="1:9" s="95" customFormat="1" ht="14.4" thickBot="1" x14ac:dyDescent="0.35">
      <c r="A940" s="125"/>
      <c r="B940" s="115"/>
      <c r="C940" s="126"/>
      <c r="D940" s="126"/>
      <c r="E940" s="126"/>
      <c r="F940" s="126"/>
      <c r="G940" s="127"/>
      <c r="H940" s="117"/>
      <c r="I940" s="118"/>
    </row>
    <row r="941" spans="1:9" s="95" customFormat="1" x14ac:dyDescent="0.3">
      <c r="A941" s="125"/>
      <c r="B941" s="161" t="s">
        <v>93</v>
      </c>
      <c r="C941" s="109"/>
      <c r="D941" s="109"/>
      <c r="E941" s="109"/>
      <c r="F941" s="109"/>
      <c r="G941" s="162"/>
      <c r="H941" s="117"/>
      <c r="I941" s="118"/>
    </row>
    <row r="942" spans="1:9" s="95" customFormat="1" x14ac:dyDescent="0.3">
      <c r="A942" s="125"/>
      <c r="B942" s="163" t="s">
        <v>62</v>
      </c>
      <c r="C942" s="126"/>
      <c r="D942" s="126" t="s">
        <v>94</v>
      </c>
      <c r="E942" s="126"/>
      <c r="F942" s="126" t="s">
        <v>95</v>
      </c>
      <c r="G942" s="164"/>
      <c r="H942" s="117"/>
      <c r="I942" s="118"/>
    </row>
    <row r="943" spans="1:9" s="95" customFormat="1" x14ac:dyDescent="0.3">
      <c r="A943" s="125"/>
      <c r="B943" s="131" t="s">
        <v>96</v>
      </c>
      <c r="C943" s="165"/>
      <c r="D943" s="166">
        <v>0.24</v>
      </c>
      <c r="E943" s="165"/>
      <c r="F943" s="167">
        <f>D943*H939</f>
        <v>38098.672570666662</v>
      </c>
      <c r="G943" s="133"/>
      <c r="H943" s="117"/>
      <c r="I943" s="118"/>
    </row>
    <row r="944" spans="1:9" s="95" customFormat="1" x14ac:dyDescent="0.3">
      <c r="A944" s="125"/>
      <c r="B944" s="134" t="s">
        <v>97</v>
      </c>
      <c r="C944" s="153"/>
      <c r="D944" s="168">
        <v>0.01</v>
      </c>
      <c r="E944" s="153"/>
      <c r="F944" s="167">
        <f>D944*H939</f>
        <v>1587.4446904444444</v>
      </c>
      <c r="G944" s="148"/>
      <c r="H944" s="117"/>
      <c r="I944" s="118"/>
    </row>
    <row r="945" spans="1:9" s="95" customFormat="1" x14ac:dyDescent="0.3">
      <c r="A945" s="125"/>
      <c r="B945" s="134" t="s">
        <v>50</v>
      </c>
      <c r="C945" s="153"/>
      <c r="D945" s="168">
        <v>0.05</v>
      </c>
      <c r="E945" s="153"/>
      <c r="F945" s="167">
        <f>D945*H939</f>
        <v>7937.2234522222225</v>
      </c>
      <c r="G945" s="148"/>
      <c r="H945" s="117"/>
      <c r="I945" s="118"/>
    </row>
    <row r="946" spans="1:9" s="95" customFormat="1" x14ac:dyDescent="0.3">
      <c r="A946" s="125"/>
      <c r="B946" s="169" t="s">
        <v>98</v>
      </c>
      <c r="C946" s="170"/>
      <c r="D946" s="171">
        <v>0.19</v>
      </c>
      <c r="E946" s="170"/>
      <c r="F946" s="167">
        <f>D946*F945</f>
        <v>1508.0724559222224</v>
      </c>
      <c r="G946" s="172"/>
      <c r="H946" s="117"/>
      <c r="I946" s="118"/>
    </row>
    <row r="947" spans="1:9" s="95" customFormat="1" ht="14.4" thickBot="1" x14ac:dyDescent="0.35">
      <c r="A947" s="125"/>
      <c r="B947" s="140"/>
      <c r="C947" s="158"/>
      <c r="D947" s="173"/>
      <c r="E947" s="158"/>
      <c r="F947" s="174"/>
      <c r="G947" s="152"/>
      <c r="H947" s="117"/>
      <c r="I947" s="118"/>
    </row>
    <row r="948" spans="1:9" s="95" customFormat="1" ht="14.4" thickBot="1" x14ac:dyDescent="0.35">
      <c r="A948" s="125"/>
      <c r="B948" s="115"/>
      <c r="C948" s="126"/>
      <c r="D948" s="126"/>
      <c r="E948" s="126"/>
      <c r="F948" s="126"/>
      <c r="G948" s="159" t="s">
        <v>99</v>
      </c>
      <c r="H948" s="160">
        <f>SUM(F943:F947)</f>
        <v>49131.413169255546</v>
      </c>
      <c r="I948" s="118"/>
    </row>
    <row r="949" spans="1:9" s="95" customFormat="1" ht="14.4" thickBot="1" x14ac:dyDescent="0.35">
      <c r="A949" s="125"/>
      <c r="B949" s="115"/>
      <c r="C949" s="126"/>
      <c r="D949" s="126"/>
      <c r="E949" s="126"/>
      <c r="F949" s="126"/>
      <c r="G949" s="127"/>
      <c r="H949" s="117"/>
      <c r="I949" s="118"/>
    </row>
    <row r="950" spans="1:9" s="95" customFormat="1" ht="14.4" thickBot="1" x14ac:dyDescent="0.35">
      <c r="A950" s="125"/>
      <c r="B950" s="115"/>
      <c r="C950" s="126"/>
      <c r="D950" s="126"/>
      <c r="E950" s="126"/>
      <c r="F950" s="126"/>
      <c r="G950" s="159" t="s">
        <v>100</v>
      </c>
      <c r="H950" s="175">
        <f>H948+H939</f>
        <v>207875.88221369998</v>
      </c>
      <c r="I950" s="118"/>
    </row>
    <row r="951" spans="1:9" s="95" customFormat="1" ht="14.4" thickBot="1" x14ac:dyDescent="0.35">
      <c r="A951" s="119"/>
      <c r="B951" s="176"/>
      <c r="C951" s="121"/>
      <c r="D951" s="121"/>
      <c r="E951" s="121"/>
      <c r="F951" s="121"/>
      <c r="G951" s="177"/>
      <c r="H951" s="123"/>
      <c r="I951" s="124"/>
    </row>
    <row r="952" spans="1:9" s="95" customFormat="1" x14ac:dyDescent="0.3">
      <c r="A952" s="107"/>
      <c r="B952" s="108"/>
      <c r="C952" s="109"/>
      <c r="D952" s="109"/>
      <c r="E952" s="109"/>
      <c r="F952" s="109"/>
      <c r="G952" s="110"/>
      <c r="H952" s="111"/>
      <c r="I952" s="112"/>
    </row>
    <row r="953" spans="1:9" s="95" customFormat="1" ht="90" customHeight="1" x14ac:dyDescent="0.3">
      <c r="A953" s="113"/>
      <c r="B953" s="114" t="s">
        <v>199</v>
      </c>
      <c r="C953" s="334" t="s">
        <v>27</v>
      </c>
      <c r="D953" s="334"/>
      <c r="E953" s="334"/>
      <c r="F953" s="334"/>
      <c r="G953" s="116" t="s">
        <v>59</v>
      </c>
      <c r="H953" s="117" t="s">
        <v>106</v>
      </c>
      <c r="I953" s="118"/>
    </row>
    <row r="954" spans="1:9" s="95" customFormat="1" ht="14.4" thickBot="1" x14ac:dyDescent="0.35">
      <c r="A954" s="119"/>
      <c r="B954" s="120"/>
      <c r="C954" s="121"/>
      <c r="D954" s="121"/>
      <c r="E954" s="121"/>
      <c r="F954" s="121"/>
      <c r="G954" s="122"/>
      <c r="H954" s="123"/>
      <c r="I954" s="124"/>
    </row>
    <row r="955" spans="1:9" s="95" customFormat="1" ht="14.4" thickBot="1" x14ac:dyDescent="0.35">
      <c r="A955" s="125"/>
      <c r="B955" s="115"/>
      <c r="C955" s="126"/>
      <c r="D955" s="126"/>
      <c r="E955" s="126"/>
      <c r="F955" s="126"/>
      <c r="G955" s="127"/>
      <c r="H955" s="117"/>
      <c r="I955" s="118"/>
    </row>
    <row r="956" spans="1:9" s="95" customFormat="1" x14ac:dyDescent="0.3">
      <c r="A956" s="125"/>
      <c r="B956" s="128" t="s">
        <v>61</v>
      </c>
      <c r="C956" s="129"/>
      <c r="D956" s="129"/>
      <c r="E956" s="129"/>
      <c r="F956" s="129"/>
      <c r="G956" s="130"/>
      <c r="H956" s="117"/>
      <c r="I956" s="118"/>
    </row>
    <row r="957" spans="1:9" s="95" customFormat="1" x14ac:dyDescent="0.3">
      <c r="A957" s="125"/>
      <c r="B957" s="131" t="s">
        <v>62</v>
      </c>
      <c r="C957" s="132"/>
      <c r="D957" s="132" t="s">
        <v>3</v>
      </c>
      <c r="E957" s="132" t="s">
        <v>63</v>
      </c>
      <c r="F957" s="132" t="s">
        <v>64</v>
      </c>
      <c r="G957" s="133" t="s">
        <v>65</v>
      </c>
      <c r="H957" s="117"/>
      <c r="I957" s="118"/>
    </row>
    <row r="958" spans="1:9" s="95" customFormat="1" ht="16.5" customHeight="1" x14ac:dyDescent="0.3">
      <c r="A958" s="125"/>
      <c r="B958" s="330" t="s">
        <v>200</v>
      </c>
      <c r="C958" s="331"/>
      <c r="D958" s="135" t="s">
        <v>106</v>
      </c>
      <c r="E958" s="135">
        <v>1.3</v>
      </c>
      <c r="F958" s="136">
        <v>45000</v>
      </c>
      <c r="G958" s="137">
        <f t="shared" ref="G958:G965" si="19">F958*E958</f>
        <v>58500</v>
      </c>
      <c r="H958" s="117"/>
      <c r="I958" s="118"/>
    </row>
    <row r="959" spans="1:9" s="95" customFormat="1" ht="16.5" customHeight="1" x14ac:dyDescent="0.3">
      <c r="A959" s="125"/>
      <c r="B959" s="330"/>
      <c r="C959" s="331"/>
      <c r="D959" s="135"/>
      <c r="E959" s="135"/>
      <c r="F959" s="136"/>
      <c r="G959" s="137">
        <f t="shared" si="19"/>
        <v>0</v>
      </c>
      <c r="H959" s="117"/>
      <c r="I959" s="118"/>
    </row>
    <row r="960" spans="1:9" s="95" customFormat="1" x14ac:dyDescent="0.3">
      <c r="A960" s="125"/>
      <c r="B960" s="330"/>
      <c r="C960" s="331"/>
      <c r="D960" s="135"/>
      <c r="E960" s="135"/>
      <c r="F960" s="136"/>
      <c r="G960" s="137">
        <f t="shared" si="19"/>
        <v>0</v>
      </c>
      <c r="H960" s="138"/>
      <c r="I960" s="139"/>
    </row>
    <row r="961" spans="1:9" s="95" customFormat="1" ht="16.5" customHeight="1" x14ac:dyDescent="0.3">
      <c r="A961" s="125"/>
      <c r="B961" s="330"/>
      <c r="C961" s="331"/>
      <c r="D961" s="135"/>
      <c r="E961" s="135"/>
      <c r="F961" s="136"/>
      <c r="G961" s="137">
        <f t="shared" si="19"/>
        <v>0</v>
      </c>
      <c r="H961" s="117"/>
      <c r="I961" s="118"/>
    </row>
    <row r="962" spans="1:9" s="95" customFormat="1" x14ac:dyDescent="0.3">
      <c r="A962" s="125"/>
      <c r="B962" s="330"/>
      <c r="C962" s="331"/>
      <c r="D962" s="135"/>
      <c r="E962" s="135"/>
      <c r="F962" s="136"/>
      <c r="G962" s="137">
        <f t="shared" si="19"/>
        <v>0</v>
      </c>
      <c r="H962" s="117"/>
      <c r="I962" s="118"/>
    </row>
    <row r="963" spans="1:9" s="95" customFormat="1" x14ac:dyDescent="0.3">
      <c r="A963" s="125"/>
      <c r="B963" s="330"/>
      <c r="C963" s="331"/>
      <c r="D963" s="135"/>
      <c r="E963" s="135"/>
      <c r="F963" s="136"/>
      <c r="G963" s="137">
        <f t="shared" si="19"/>
        <v>0</v>
      </c>
      <c r="H963" s="117"/>
      <c r="I963" s="118"/>
    </row>
    <row r="964" spans="1:9" s="95" customFormat="1" x14ac:dyDescent="0.3">
      <c r="A964" s="125"/>
      <c r="B964" s="330"/>
      <c r="C964" s="331"/>
      <c r="D964" s="135"/>
      <c r="E964" s="135"/>
      <c r="F964" s="136"/>
      <c r="G964" s="137">
        <f t="shared" si="19"/>
        <v>0</v>
      </c>
      <c r="H964" s="117"/>
      <c r="I964" s="118"/>
    </row>
    <row r="965" spans="1:9" s="95" customFormat="1" ht="14.4" thickBot="1" x14ac:dyDescent="0.35">
      <c r="A965" s="125"/>
      <c r="B965" s="332"/>
      <c r="C965" s="333"/>
      <c r="D965" s="141"/>
      <c r="E965" s="141"/>
      <c r="F965" s="142"/>
      <c r="G965" s="143">
        <f t="shared" si="19"/>
        <v>0</v>
      </c>
      <c r="H965" s="117"/>
      <c r="I965" s="118"/>
    </row>
    <row r="966" spans="1:9" s="95" customFormat="1" x14ac:dyDescent="0.3">
      <c r="A966" s="125"/>
      <c r="B966" s="115"/>
      <c r="C966" s="126"/>
      <c r="D966" s="126"/>
      <c r="E966" s="126"/>
      <c r="F966" s="126"/>
      <c r="G966" s="144" t="s">
        <v>70</v>
      </c>
      <c r="H966" s="117">
        <f>SUM(G958:G965)</f>
        <v>58500</v>
      </c>
      <c r="I966" s="118"/>
    </row>
    <row r="967" spans="1:9" s="95" customFormat="1" ht="14.4" thickBot="1" x14ac:dyDescent="0.35">
      <c r="A967" s="125"/>
      <c r="B967" s="115"/>
      <c r="C967" s="126"/>
      <c r="D967" s="126"/>
      <c r="E967" s="126"/>
      <c r="F967" s="126"/>
      <c r="G967" s="127"/>
      <c r="H967" s="117"/>
      <c r="I967" s="118"/>
    </row>
    <row r="968" spans="1:9" s="95" customFormat="1" x14ac:dyDescent="0.3">
      <c r="A968" s="125"/>
      <c r="B968" s="128" t="s">
        <v>71</v>
      </c>
      <c r="C968" s="129"/>
      <c r="D968" s="129"/>
      <c r="E968" s="129"/>
      <c r="F968" s="129"/>
      <c r="G968" s="130"/>
      <c r="H968" s="117"/>
      <c r="I968" s="118"/>
    </row>
    <row r="969" spans="1:9" s="95" customFormat="1" x14ac:dyDescent="0.3">
      <c r="A969" s="125"/>
      <c r="B969" s="131" t="s">
        <v>62</v>
      </c>
      <c r="C969" s="132" t="s">
        <v>72</v>
      </c>
      <c r="D969" s="132" t="s">
        <v>73</v>
      </c>
      <c r="E969" s="132" t="s">
        <v>63</v>
      </c>
      <c r="F969" s="132" t="s">
        <v>74</v>
      </c>
      <c r="G969" s="133" t="s">
        <v>65</v>
      </c>
      <c r="H969" s="117"/>
      <c r="I969" s="118"/>
    </row>
    <row r="970" spans="1:9" s="95" customFormat="1" x14ac:dyDescent="0.3">
      <c r="A970" s="125"/>
      <c r="B970" s="145" t="s">
        <v>75</v>
      </c>
      <c r="C970" s="136">
        <v>6250</v>
      </c>
      <c r="D970" s="146">
        <v>1.8</v>
      </c>
      <c r="E970" s="135">
        <v>1</v>
      </c>
      <c r="F970" s="147">
        <v>0.7</v>
      </c>
      <c r="G970" s="148">
        <f>F970*E970*D970*C970</f>
        <v>7875</v>
      </c>
      <c r="H970" s="117"/>
      <c r="I970" s="118"/>
    </row>
    <row r="971" spans="1:9" s="95" customFormat="1" x14ac:dyDescent="0.3">
      <c r="A971" s="125"/>
      <c r="B971" s="145" t="s">
        <v>108</v>
      </c>
      <c r="C971" s="136">
        <v>12500</v>
      </c>
      <c r="D971" s="146">
        <v>1.8</v>
      </c>
      <c r="E971" s="135">
        <v>1</v>
      </c>
      <c r="F971" s="147">
        <f>+F970</f>
        <v>0.7</v>
      </c>
      <c r="G971" s="148">
        <f>F971*E971*D971*C971</f>
        <v>15750</v>
      </c>
      <c r="H971" s="117"/>
      <c r="I971" s="118"/>
    </row>
    <row r="972" spans="1:9" s="95" customFormat="1" x14ac:dyDescent="0.3">
      <c r="A972" s="125"/>
      <c r="B972" s="145"/>
      <c r="C972" s="136"/>
      <c r="D972" s="146"/>
      <c r="E972" s="135"/>
      <c r="F972" s="147"/>
      <c r="G972" s="148">
        <f>F972*E972*D972*C972</f>
        <v>0</v>
      </c>
      <c r="H972" s="117"/>
      <c r="I972" s="118"/>
    </row>
    <row r="973" spans="1:9" s="95" customFormat="1" x14ac:dyDescent="0.3">
      <c r="A973" s="125"/>
      <c r="B973" s="145"/>
      <c r="C973" s="136"/>
      <c r="D973" s="146"/>
      <c r="E973" s="135"/>
      <c r="F973" s="147"/>
      <c r="G973" s="148">
        <f>F973*E973*D973*C973</f>
        <v>0</v>
      </c>
      <c r="H973" s="117"/>
      <c r="I973" s="118"/>
    </row>
    <row r="974" spans="1:9" s="95" customFormat="1" ht="14.4" thickBot="1" x14ac:dyDescent="0.35">
      <c r="A974" s="125"/>
      <c r="B974" s="149"/>
      <c r="C974" s="142"/>
      <c r="D974" s="150"/>
      <c r="E974" s="141"/>
      <c r="F974" s="151"/>
      <c r="G974" s="152">
        <f>F974*E974*D974*C974</f>
        <v>0</v>
      </c>
      <c r="H974" s="117"/>
      <c r="I974" s="118"/>
    </row>
    <row r="975" spans="1:9" s="95" customFormat="1" x14ac:dyDescent="0.3">
      <c r="A975" s="125"/>
      <c r="B975" s="115"/>
      <c r="C975" s="126"/>
      <c r="D975" s="126"/>
      <c r="E975" s="126"/>
      <c r="F975" s="126"/>
      <c r="G975" s="144" t="s">
        <v>78</v>
      </c>
      <c r="H975" s="117">
        <f>SUM(G970:G974)</f>
        <v>23625</v>
      </c>
      <c r="I975" s="118"/>
    </row>
    <row r="976" spans="1:9" s="95" customFormat="1" ht="14.4" thickBot="1" x14ac:dyDescent="0.35">
      <c r="A976" s="125"/>
      <c r="B976" s="115"/>
      <c r="C976" s="126"/>
      <c r="D976" s="126"/>
      <c r="E976" s="126"/>
      <c r="F976" s="126"/>
      <c r="G976" s="127"/>
      <c r="H976" s="117"/>
      <c r="I976" s="118"/>
    </row>
    <row r="977" spans="1:9" s="95" customFormat="1" x14ac:dyDescent="0.3">
      <c r="A977" s="125"/>
      <c r="B977" s="128" t="s">
        <v>79</v>
      </c>
      <c r="C977" s="129"/>
      <c r="D977" s="129"/>
      <c r="E977" s="129"/>
      <c r="F977" s="129"/>
      <c r="G977" s="130"/>
      <c r="H977" s="117"/>
      <c r="I977" s="118"/>
    </row>
    <row r="978" spans="1:9" s="95" customFormat="1" x14ac:dyDescent="0.3">
      <c r="A978" s="125"/>
      <c r="B978" s="131" t="s">
        <v>62</v>
      </c>
      <c r="C978" s="132"/>
      <c r="D978" s="132" t="s">
        <v>80</v>
      </c>
      <c r="E978" s="132" t="s">
        <v>81</v>
      </c>
      <c r="F978" s="132" t="s">
        <v>74</v>
      </c>
      <c r="G978" s="133" t="s">
        <v>65</v>
      </c>
      <c r="H978" s="117"/>
      <c r="I978" s="118"/>
    </row>
    <row r="979" spans="1:9" s="95" customFormat="1" x14ac:dyDescent="0.3">
      <c r="A979" s="125"/>
      <c r="B979" s="134" t="s">
        <v>82</v>
      </c>
      <c r="C979" s="153"/>
      <c r="D979" s="135"/>
      <c r="E979" s="154"/>
      <c r="F979" s="147"/>
      <c r="G979" s="148">
        <v>2362.5</v>
      </c>
      <c r="H979" s="117"/>
      <c r="I979" s="118"/>
    </row>
    <row r="980" spans="1:9" s="95" customFormat="1" x14ac:dyDescent="0.3">
      <c r="A980" s="125"/>
      <c r="B980" s="330" t="s">
        <v>201</v>
      </c>
      <c r="C980" s="331"/>
      <c r="D980" s="135" t="s">
        <v>84</v>
      </c>
      <c r="E980" s="154">
        <v>8000</v>
      </c>
      <c r="F980" s="147">
        <f>+F970</f>
        <v>0.7</v>
      </c>
      <c r="G980" s="148">
        <f>F980*E980</f>
        <v>5600</v>
      </c>
      <c r="H980" s="117"/>
      <c r="I980" s="118"/>
    </row>
    <row r="981" spans="1:9" s="95" customFormat="1" ht="30" customHeight="1" x14ac:dyDescent="0.3">
      <c r="A981" s="125"/>
      <c r="B981" s="330" t="s">
        <v>202</v>
      </c>
      <c r="C981" s="331"/>
      <c r="D981" s="135" t="s">
        <v>84</v>
      </c>
      <c r="E981" s="154">
        <v>9000</v>
      </c>
      <c r="F981" s="147">
        <f>+F980</f>
        <v>0.7</v>
      </c>
      <c r="G981" s="148">
        <f>F981*E981</f>
        <v>6300</v>
      </c>
      <c r="H981" s="117"/>
      <c r="I981" s="118"/>
    </row>
    <row r="982" spans="1:9" s="95" customFormat="1" x14ac:dyDescent="0.3">
      <c r="A982" s="125"/>
      <c r="B982" s="330"/>
      <c r="C982" s="331"/>
      <c r="D982" s="135"/>
      <c r="E982" s="154"/>
      <c r="F982" s="147"/>
      <c r="G982" s="148">
        <f>F982*E982</f>
        <v>0</v>
      </c>
      <c r="H982" s="117"/>
      <c r="I982" s="118"/>
    </row>
    <row r="983" spans="1:9" s="95" customFormat="1" x14ac:dyDescent="0.3">
      <c r="A983" s="125"/>
      <c r="B983" s="330"/>
      <c r="C983" s="331"/>
      <c r="D983" s="135"/>
      <c r="E983" s="154"/>
      <c r="F983" s="147"/>
      <c r="G983" s="148">
        <f>F983*E983</f>
        <v>0</v>
      </c>
      <c r="H983" s="117"/>
      <c r="I983" s="118"/>
    </row>
    <row r="984" spans="1:9" s="95" customFormat="1" ht="14.4" thickBot="1" x14ac:dyDescent="0.35">
      <c r="A984" s="125"/>
      <c r="B984" s="332"/>
      <c r="C984" s="333"/>
      <c r="D984" s="141"/>
      <c r="E984" s="155"/>
      <c r="F984" s="151"/>
      <c r="G984" s="152">
        <f>F984*E984</f>
        <v>0</v>
      </c>
      <c r="H984" s="117"/>
      <c r="I984" s="118"/>
    </row>
    <row r="985" spans="1:9" s="95" customFormat="1" x14ac:dyDescent="0.3">
      <c r="A985" s="125"/>
      <c r="B985" s="115"/>
      <c r="C985" s="126"/>
      <c r="D985" s="126"/>
      <c r="E985" s="126"/>
      <c r="F985" s="126"/>
      <c r="G985" s="144" t="s">
        <v>85</v>
      </c>
      <c r="H985" s="117">
        <f>SUM(G979:G984)</f>
        <v>14262.5</v>
      </c>
      <c r="I985" s="118"/>
    </row>
    <row r="986" spans="1:9" s="95" customFormat="1" ht="14.4" thickBot="1" x14ac:dyDescent="0.35">
      <c r="A986" s="125"/>
      <c r="B986" s="115"/>
      <c r="C986" s="126"/>
      <c r="D986" s="126"/>
      <c r="E986" s="126"/>
      <c r="F986" s="126"/>
      <c r="G986" s="127"/>
      <c r="H986" s="117"/>
      <c r="I986" s="118"/>
    </row>
    <row r="987" spans="1:9" s="95" customFormat="1" x14ac:dyDescent="0.3">
      <c r="A987" s="125"/>
      <c r="B987" s="128" t="s">
        <v>86</v>
      </c>
      <c r="C987" s="129"/>
      <c r="D987" s="129"/>
      <c r="E987" s="129"/>
      <c r="F987" s="129"/>
      <c r="G987" s="130"/>
      <c r="H987" s="117"/>
      <c r="I987" s="118"/>
    </row>
    <row r="988" spans="1:9" s="95" customFormat="1" x14ac:dyDescent="0.3">
      <c r="A988" s="125"/>
      <c r="B988" s="131" t="s">
        <v>87</v>
      </c>
      <c r="C988" s="132"/>
      <c r="D988" s="132" t="s">
        <v>88</v>
      </c>
      <c r="E988" s="132" t="s">
        <v>89</v>
      </c>
      <c r="F988" s="132" t="s">
        <v>90</v>
      </c>
      <c r="G988" s="133" t="s">
        <v>64</v>
      </c>
      <c r="H988" s="117"/>
      <c r="I988" s="118"/>
    </row>
    <row r="989" spans="1:9" s="95" customFormat="1" x14ac:dyDescent="0.3">
      <c r="A989" s="125"/>
      <c r="B989" s="156" t="s">
        <v>203</v>
      </c>
      <c r="C989" s="153"/>
      <c r="D989" s="135">
        <v>1.3</v>
      </c>
      <c r="E989" s="135">
        <v>12</v>
      </c>
      <c r="F989" s="137">
        <v>1200</v>
      </c>
      <c r="G989" s="137">
        <f>F989*E989*D989</f>
        <v>18720</v>
      </c>
      <c r="H989" s="117"/>
      <c r="I989" s="118"/>
    </row>
    <row r="990" spans="1:9" s="95" customFormat="1" ht="14.4" thickBot="1" x14ac:dyDescent="0.35">
      <c r="A990" s="125"/>
      <c r="B990" s="157"/>
      <c r="C990" s="158"/>
      <c r="D990" s="141"/>
      <c r="E990" s="141"/>
      <c r="F990" s="143"/>
      <c r="G990" s="143">
        <f>F990*E990*D990</f>
        <v>0</v>
      </c>
      <c r="H990" s="117"/>
      <c r="I990" s="118"/>
    </row>
    <row r="991" spans="1:9" s="95" customFormat="1" x14ac:dyDescent="0.3">
      <c r="A991" s="125"/>
      <c r="B991" s="115"/>
      <c r="C991" s="126"/>
      <c r="D991" s="126"/>
      <c r="E991" s="126"/>
      <c r="F991" s="126"/>
      <c r="G991" s="144" t="s">
        <v>91</v>
      </c>
      <c r="H991" s="117">
        <f>SUM(G989:G990)</f>
        <v>18720</v>
      </c>
      <c r="I991" s="118"/>
    </row>
    <row r="992" spans="1:9" s="95" customFormat="1" ht="14.4" thickBot="1" x14ac:dyDescent="0.35">
      <c r="A992" s="125"/>
      <c r="B992" s="115"/>
      <c r="C992" s="126"/>
      <c r="D992" s="126"/>
      <c r="E992" s="126"/>
      <c r="F992" s="126"/>
      <c r="G992" s="127"/>
      <c r="H992" s="117"/>
      <c r="I992" s="118"/>
    </row>
    <row r="993" spans="1:9" s="95" customFormat="1" ht="14.4" thickBot="1" x14ac:dyDescent="0.35">
      <c r="A993" s="125"/>
      <c r="B993" s="115"/>
      <c r="C993" s="126"/>
      <c r="D993" s="126"/>
      <c r="E993" s="126"/>
      <c r="F993" s="126"/>
      <c r="G993" s="159" t="s">
        <v>92</v>
      </c>
      <c r="H993" s="160">
        <f>SUM(H966:H991)</f>
        <v>115107.5</v>
      </c>
      <c r="I993" s="118"/>
    </row>
    <row r="994" spans="1:9" s="95" customFormat="1" ht="14.4" thickBot="1" x14ac:dyDescent="0.35">
      <c r="A994" s="125"/>
      <c r="B994" s="115"/>
      <c r="C994" s="126"/>
      <c r="D994" s="126"/>
      <c r="E994" s="126"/>
      <c r="F994" s="126"/>
      <c r="G994" s="127"/>
      <c r="H994" s="117"/>
      <c r="I994" s="118"/>
    </row>
    <row r="995" spans="1:9" s="95" customFormat="1" x14ac:dyDescent="0.3">
      <c r="A995" s="125"/>
      <c r="B995" s="161" t="s">
        <v>93</v>
      </c>
      <c r="C995" s="109"/>
      <c r="D995" s="109"/>
      <c r="E995" s="109"/>
      <c r="F995" s="109"/>
      <c r="G995" s="162"/>
      <c r="H995" s="117"/>
      <c r="I995" s="118"/>
    </row>
    <row r="996" spans="1:9" s="95" customFormat="1" x14ac:dyDescent="0.3">
      <c r="A996" s="125"/>
      <c r="B996" s="163" t="s">
        <v>62</v>
      </c>
      <c r="C996" s="126"/>
      <c r="D996" s="126" t="s">
        <v>94</v>
      </c>
      <c r="E996" s="126"/>
      <c r="F996" s="126" t="s">
        <v>95</v>
      </c>
      <c r="G996" s="164"/>
      <c r="H996" s="117"/>
      <c r="I996" s="118"/>
    </row>
    <row r="997" spans="1:9" s="95" customFormat="1" x14ac:dyDescent="0.3">
      <c r="A997" s="125"/>
      <c r="B997" s="131" t="s">
        <v>96</v>
      </c>
      <c r="C997" s="165"/>
      <c r="D997" s="166">
        <v>0.24</v>
      </c>
      <c r="E997" s="165"/>
      <c r="F997" s="167">
        <f>D997*H993</f>
        <v>27625.8</v>
      </c>
      <c r="G997" s="133"/>
      <c r="H997" s="117"/>
      <c r="I997" s="118"/>
    </row>
    <row r="998" spans="1:9" s="95" customFormat="1" x14ac:dyDescent="0.3">
      <c r="A998" s="125"/>
      <c r="B998" s="134" t="s">
        <v>97</v>
      </c>
      <c r="C998" s="153"/>
      <c r="D998" s="168">
        <v>0.01</v>
      </c>
      <c r="E998" s="153"/>
      <c r="F998" s="167">
        <f>D998*H993</f>
        <v>1151.075</v>
      </c>
      <c r="G998" s="148"/>
      <c r="H998" s="117"/>
      <c r="I998" s="118"/>
    </row>
    <row r="999" spans="1:9" s="95" customFormat="1" x14ac:dyDescent="0.3">
      <c r="A999" s="125"/>
      <c r="B999" s="134" t="s">
        <v>50</v>
      </c>
      <c r="C999" s="153"/>
      <c r="D999" s="168">
        <v>0.05</v>
      </c>
      <c r="E999" s="153"/>
      <c r="F999" s="167">
        <f>D999*H993</f>
        <v>5755.375</v>
      </c>
      <c r="G999" s="148"/>
      <c r="H999" s="117"/>
      <c r="I999" s="118"/>
    </row>
    <row r="1000" spans="1:9" s="95" customFormat="1" x14ac:dyDescent="0.3">
      <c r="A1000" s="125"/>
      <c r="B1000" s="169" t="s">
        <v>98</v>
      </c>
      <c r="C1000" s="170"/>
      <c r="D1000" s="171">
        <v>0.19</v>
      </c>
      <c r="E1000" s="170"/>
      <c r="F1000" s="167">
        <f>D1000*F999</f>
        <v>1093.52125</v>
      </c>
      <c r="G1000" s="172"/>
      <c r="H1000" s="117"/>
      <c r="I1000" s="118"/>
    </row>
    <row r="1001" spans="1:9" s="95" customFormat="1" ht="14.4" thickBot="1" x14ac:dyDescent="0.35">
      <c r="A1001" s="125"/>
      <c r="B1001" s="140"/>
      <c r="C1001" s="158"/>
      <c r="D1001" s="173"/>
      <c r="E1001" s="158"/>
      <c r="F1001" s="174"/>
      <c r="G1001" s="152"/>
      <c r="H1001" s="117"/>
      <c r="I1001" s="118"/>
    </row>
    <row r="1002" spans="1:9" s="95" customFormat="1" ht="14.4" thickBot="1" x14ac:dyDescent="0.35">
      <c r="A1002" s="125"/>
      <c r="B1002" s="115"/>
      <c r="C1002" s="126"/>
      <c r="D1002" s="126"/>
      <c r="E1002" s="126"/>
      <c r="F1002" s="126"/>
      <c r="G1002" s="159" t="s">
        <v>99</v>
      </c>
      <c r="H1002" s="160">
        <f>SUM(F997:F1001)</f>
        <v>35625.771249999998</v>
      </c>
      <c r="I1002" s="118"/>
    </row>
    <row r="1003" spans="1:9" s="95" customFormat="1" ht="14.4" thickBot="1" x14ac:dyDescent="0.35">
      <c r="A1003" s="125"/>
      <c r="B1003" s="115"/>
      <c r="C1003" s="126"/>
      <c r="D1003" s="126"/>
      <c r="E1003" s="126"/>
      <c r="F1003" s="126"/>
      <c r="G1003" s="127"/>
      <c r="H1003" s="117"/>
      <c r="I1003" s="118"/>
    </row>
    <row r="1004" spans="1:9" s="95" customFormat="1" ht="14.4" thickBot="1" x14ac:dyDescent="0.35">
      <c r="A1004" s="125"/>
      <c r="B1004" s="115"/>
      <c r="C1004" s="126"/>
      <c r="D1004" s="126"/>
      <c r="E1004" s="126"/>
      <c r="F1004" s="126"/>
      <c r="G1004" s="159" t="s">
        <v>100</v>
      </c>
      <c r="H1004" s="175">
        <f>H1002+H993</f>
        <v>150733.27124999999</v>
      </c>
      <c r="I1004" s="118"/>
    </row>
    <row r="1005" spans="1:9" s="95" customFormat="1" ht="14.4" thickBot="1" x14ac:dyDescent="0.35">
      <c r="A1005" s="119"/>
      <c r="B1005" s="176"/>
      <c r="C1005" s="121"/>
      <c r="D1005" s="121"/>
      <c r="E1005" s="121"/>
      <c r="F1005" s="121"/>
      <c r="G1005" s="177"/>
      <c r="H1005" s="123"/>
      <c r="I1005" s="124"/>
    </row>
    <row r="1006" spans="1:9" s="95" customFormat="1" x14ac:dyDescent="0.3">
      <c r="A1006" s="107"/>
      <c r="B1006" s="108"/>
      <c r="C1006" s="109"/>
      <c r="D1006" s="109"/>
      <c r="E1006" s="109"/>
      <c r="F1006" s="109"/>
      <c r="G1006" s="110"/>
      <c r="H1006" s="111"/>
      <c r="I1006" s="112"/>
    </row>
    <row r="1007" spans="1:9" s="95" customFormat="1" ht="90" customHeight="1" x14ac:dyDescent="0.3">
      <c r="A1007" s="113"/>
      <c r="B1007" s="114" t="s">
        <v>204</v>
      </c>
      <c r="C1007" s="334" t="s">
        <v>28</v>
      </c>
      <c r="D1007" s="334"/>
      <c r="E1007" s="334"/>
      <c r="F1007" s="334"/>
      <c r="G1007" s="116" t="s">
        <v>59</v>
      </c>
      <c r="H1007" s="117" t="s">
        <v>104</v>
      </c>
      <c r="I1007" s="118"/>
    </row>
    <row r="1008" spans="1:9" s="95" customFormat="1" ht="14.4" thickBot="1" x14ac:dyDescent="0.35">
      <c r="A1008" s="119"/>
      <c r="B1008" s="120"/>
      <c r="C1008" s="121"/>
      <c r="D1008" s="121"/>
      <c r="E1008" s="121"/>
      <c r="F1008" s="121"/>
      <c r="G1008" s="122"/>
      <c r="H1008" s="123"/>
      <c r="I1008" s="124"/>
    </row>
    <row r="1009" spans="1:9" s="95" customFormat="1" ht="14.4" thickBot="1" x14ac:dyDescent="0.35">
      <c r="A1009" s="125"/>
      <c r="B1009" s="115"/>
      <c r="C1009" s="126"/>
      <c r="D1009" s="126"/>
      <c r="E1009" s="126"/>
      <c r="F1009" s="126"/>
      <c r="G1009" s="127"/>
      <c r="H1009" s="117"/>
      <c r="I1009" s="118"/>
    </row>
    <row r="1010" spans="1:9" s="95" customFormat="1" x14ac:dyDescent="0.3">
      <c r="A1010" s="125"/>
      <c r="B1010" s="128" t="s">
        <v>61</v>
      </c>
      <c r="C1010" s="129"/>
      <c r="D1010" s="129"/>
      <c r="E1010" s="129"/>
      <c r="F1010" s="129"/>
      <c r="G1010" s="130"/>
      <c r="H1010" s="117"/>
      <c r="I1010" s="118"/>
    </row>
    <row r="1011" spans="1:9" s="95" customFormat="1" x14ac:dyDescent="0.3">
      <c r="A1011" s="125"/>
      <c r="B1011" s="131" t="s">
        <v>62</v>
      </c>
      <c r="C1011" s="132"/>
      <c r="D1011" s="132" t="s">
        <v>3</v>
      </c>
      <c r="E1011" s="132" t="s">
        <v>63</v>
      </c>
      <c r="F1011" s="132" t="s">
        <v>64</v>
      </c>
      <c r="G1011" s="133" t="s">
        <v>65</v>
      </c>
      <c r="H1011" s="117"/>
      <c r="I1011" s="118"/>
    </row>
    <row r="1012" spans="1:9" s="95" customFormat="1" ht="16.5" customHeight="1" x14ac:dyDescent="0.3">
      <c r="A1012" s="125"/>
      <c r="B1012" s="330" t="s">
        <v>205</v>
      </c>
      <c r="C1012" s="331"/>
      <c r="D1012" s="135" t="s">
        <v>104</v>
      </c>
      <c r="E1012" s="135">
        <v>1</v>
      </c>
      <c r="F1012" s="136">
        <v>8000</v>
      </c>
      <c r="G1012" s="137">
        <f t="shared" ref="G1012:G1019" si="20">F1012*E1012</f>
        <v>8000</v>
      </c>
      <c r="H1012" s="117"/>
      <c r="I1012" s="118"/>
    </row>
    <row r="1013" spans="1:9" s="95" customFormat="1" ht="16.5" customHeight="1" x14ac:dyDescent="0.3">
      <c r="A1013" s="125"/>
      <c r="B1013" s="330" t="s">
        <v>103</v>
      </c>
      <c r="C1013" s="331"/>
      <c r="D1013" s="135" t="s">
        <v>104</v>
      </c>
      <c r="E1013" s="135">
        <v>0.03</v>
      </c>
      <c r="F1013" s="136">
        <v>13000</v>
      </c>
      <c r="G1013" s="137">
        <f t="shared" si="20"/>
        <v>390</v>
      </c>
      <c r="H1013" s="117"/>
      <c r="I1013" s="118"/>
    </row>
    <row r="1014" spans="1:9" s="95" customFormat="1" ht="16.5" customHeight="1" x14ac:dyDescent="0.3">
      <c r="A1014" s="125"/>
      <c r="B1014" s="330"/>
      <c r="C1014" s="331"/>
      <c r="D1014" s="135"/>
      <c r="E1014" s="135"/>
      <c r="F1014" s="136"/>
      <c r="G1014" s="137">
        <f t="shared" si="20"/>
        <v>0</v>
      </c>
      <c r="H1014" s="138"/>
      <c r="I1014" s="139"/>
    </row>
    <row r="1015" spans="1:9" s="95" customFormat="1" ht="16.5" customHeight="1" x14ac:dyDescent="0.3">
      <c r="A1015" s="125"/>
      <c r="B1015" s="330"/>
      <c r="C1015" s="331"/>
      <c r="D1015" s="135"/>
      <c r="E1015" s="135"/>
      <c r="F1015" s="136"/>
      <c r="G1015" s="137">
        <f t="shared" si="20"/>
        <v>0</v>
      </c>
      <c r="H1015" s="117"/>
      <c r="I1015" s="118"/>
    </row>
    <row r="1016" spans="1:9" s="95" customFormat="1" ht="16.5" customHeight="1" x14ac:dyDescent="0.3">
      <c r="A1016" s="125"/>
      <c r="B1016" s="330"/>
      <c r="C1016" s="331"/>
      <c r="D1016" s="135"/>
      <c r="E1016" s="135"/>
      <c r="F1016" s="136"/>
      <c r="G1016" s="137">
        <f t="shared" si="20"/>
        <v>0</v>
      </c>
      <c r="H1016" s="117"/>
      <c r="I1016" s="118"/>
    </row>
    <row r="1017" spans="1:9" s="95" customFormat="1" x14ac:dyDescent="0.3">
      <c r="A1017" s="125"/>
      <c r="B1017" s="330"/>
      <c r="C1017" s="331"/>
      <c r="D1017" s="135"/>
      <c r="E1017" s="135"/>
      <c r="F1017" s="136"/>
      <c r="G1017" s="137">
        <f t="shared" si="20"/>
        <v>0</v>
      </c>
      <c r="H1017" s="117"/>
      <c r="I1017" s="118"/>
    </row>
    <row r="1018" spans="1:9" s="95" customFormat="1" x14ac:dyDescent="0.3">
      <c r="A1018" s="125"/>
      <c r="B1018" s="330"/>
      <c r="C1018" s="331"/>
      <c r="D1018" s="135"/>
      <c r="E1018" s="135"/>
      <c r="F1018" s="136"/>
      <c r="G1018" s="137">
        <f t="shared" si="20"/>
        <v>0</v>
      </c>
      <c r="H1018" s="117"/>
      <c r="I1018" s="118"/>
    </row>
    <row r="1019" spans="1:9" s="95" customFormat="1" ht="14.4" thickBot="1" x14ac:dyDescent="0.35">
      <c r="A1019" s="125"/>
      <c r="B1019" s="332"/>
      <c r="C1019" s="333"/>
      <c r="D1019" s="141"/>
      <c r="E1019" s="141"/>
      <c r="F1019" s="142"/>
      <c r="G1019" s="143">
        <f t="shared" si="20"/>
        <v>0</v>
      </c>
      <c r="H1019" s="117"/>
      <c r="I1019" s="118"/>
    </row>
    <row r="1020" spans="1:9" s="95" customFormat="1" x14ac:dyDescent="0.3">
      <c r="A1020" s="125"/>
      <c r="B1020" s="115"/>
      <c r="C1020" s="126"/>
      <c r="D1020" s="126"/>
      <c r="E1020" s="126"/>
      <c r="F1020" s="126"/>
      <c r="G1020" s="144" t="s">
        <v>70</v>
      </c>
      <c r="H1020" s="117">
        <f>SUM(G1012:G1019)</f>
        <v>8390</v>
      </c>
      <c r="I1020" s="118"/>
    </row>
    <row r="1021" spans="1:9" s="95" customFormat="1" ht="14.4" thickBot="1" x14ac:dyDescent="0.35">
      <c r="A1021" s="125"/>
      <c r="B1021" s="115"/>
      <c r="C1021" s="126"/>
      <c r="D1021" s="126"/>
      <c r="E1021" s="126"/>
      <c r="F1021" s="126"/>
      <c r="G1021" s="127"/>
      <c r="H1021" s="117"/>
      <c r="I1021" s="118"/>
    </row>
    <row r="1022" spans="1:9" s="95" customFormat="1" x14ac:dyDescent="0.3">
      <c r="A1022" s="125"/>
      <c r="B1022" s="128" t="s">
        <v>71</v>
      </c>
      <c r="C1022" s="129"/>
      <c r="D1022" s="129"/>
      <c r="E1022" s="129"/>
      <c r="F1022" s="129"/>
      <c r="G1022" s="130"/>
      <c r="H1022" s="117"/>
      <c r="I1022" s="118"/>
    </row>
    <row r="1023" spans="1:9" s="95" customFormat="1" x14ac:dyDescent="0.3">
      <c r="A1023" s="125"/>
      <c r="B1023" s="131" t="s">
        <v>62</v>
      </c>
      <c r="C1023" s="132" t="s">
        <v>72</v>
      </c>
      <c r="D1023" s="132" t="s">
        <v>73</v>
      </c>
      <c r="E1023" s="132" t="s">
        <v>63</v>
      </c>
      <c r="F1023" s="132" t="s">
        <v>74</v>
      </c>
      <c r="G1023" s="133" t="s">
        <v>65</v>
      </c>
      <c r="H1023" s="117"/>
      <c r="I1023" s="118"/>
    </row>
    <row r="1024" spans="1:9" s="95" customFormat="1" x14ac:dyDescent="0.3">
      <c r="A1024" s="125"/>
      <c r="B1024" s="145" t="s">
        <v>75</v>
      </c>
      <c r="C1024" s="136">
        <v>6250</v>
      </c>
      <c r="D1024" s="146">
        <v>1.8</v>
      </c>
      <c r="E1024" s="135">
        <v>1</v>
      </c>
      <c r="F1024" s="147">
        <v>0.1</v>
      </c>
      <c r="G1024" s="148">
        <f>F1024*E1024*D1024*C1024</f>
        <v>1125.0000000000002</v>
      </c>
      <c r="H1024" s="117"/>
      <c r="I1024" s="118"/>
    </row>
    <row r="1025" spans="1:9" s="95" customFormat="1" x14ac:dyDescent="0.3">
      <c r="A1025" s="125"/>
      <c r="B1025" s="145" t="s">
        <v>108</v>
      </c>
      <c r="C1025" s="136">
        <v>12500</v>
      </c>
      <c r="D1025" s="146">
        <v>1.8</v>
      </c>
      <c r="E1025" s="135">
        <v>1</v>
      </c>
      <c r="F1025" s="147">
        <f>+F1024</f>
        <v>0.1</v>
      </c>
      <c r="G1025" s="148">
        <f>F1025*E1025*D1025*C1025</f>
        <v>2250.0000000000005</v>
      </c>
      <c r="H1025" s="117"/>
      <c r="I1025" s="118"/>
    </row>
    <row r="1026" spans="1:9" s="95" customFormat="1" x14ac:dyDescent="0.3">
      <c r="A1026" s="125"/>
      <c r="B1026" s="145"/>
      <c r="C1026" s="136"/>
      <c r="D1026" s="146"/>
      <c r="E1026" s="135"/>
      <c r="F1026" s="147"/>
      <c r="G1026" s="148">
        <f>F1026*E1026*D1026*C1026</f>
        <v>0</v>
      </c>
      <c r="H1026" s="117"/>
      <c r="I1026" s="118"/>
    </row>
    <row r="1027" spans="1:9" s="95" customFormat="1" x14ac:dyDescent="0.3">
      <c r="A1027" s="125"/>
      <c r="B1027" s="145"/>
      <c r="C1027" s="136"/>
      <c r="D1027" s="146"/>
      <c r="E1027" s="135"/>
      <c r="F1027" s="147"/>
      <c r="G1027" s="148">
        <f>F1027*E1027*D1027*C1027</f>
        <v>0</v>
      </c>
      <c r="H1027" s="117"/>
      <c r="I1027" s="118"/>
    </row>
    <row r="1028" spans="1:9" s="95" customFormat="1" ht="14.4" thickBot="1" x14ac:dyDescent="0.35">
      <c r="A1028" s="125"/>
      <c r="B1028" s="149"/>
      <c r="C1028" s="142"/>
      <c r="D1028" s="150"/>
      <c r="E1028" s="141"/>
      <c r="F1028" s="151"/>
      <c r="G1028" s="152">
        <f>F1028*E1028*D1028*C1028</f>
        <v>0</v>
      </c>
      <c r="H1028" s="117"/>
      <c r="I1028" s="118"/>
    </row>
    <row r="1029" spans="1:9" s="95" customFormat="1" x14ac:dyDescent="0.3">
      <c r="A1029" s="125"/>
      <c r="B1029" s="115"/>
      <c r="C1029" s="126"/>
      <c r="D1029" s="126"/>
      <c r="E1029" s="126"/>
      <c r="F1029" s="126"/>
      <c r="G1029" s="144" t="s">
        <v>78</v>
      </c>
      <c r="H1029" s="117">
        <f>SUM(G1024:G1028)</f>
        <v>3375.0000000000009</v>
      </c>
      <c r="I1029" s="118"/>
    </row>
    <row r="1030" spans="1:9" s="95" customFormat="1" ht="14.4" thickBot="1" x14ac:dyDescent="0.35">
      <c r="A1030" s="125"/>
      <c r="B1030" s="115"/>
      <c r="C1030" s="126"/>
      <c r="D1030" s="126"/>
      <c r="E1030" s="126"/>
      <c r="F1030" s="126"/>
      <c r="G1030" s="127"/>
      <c r="H1030" s="117"/>
      <c r="I1030" s="118"/>
    </row>
    <row r="1031" spans="1:9" s="95" customFormat="1" x14ac:dyDescent="0.3">
      <c r="A1031" s="125"/>
      <c r="B1031" s="128" t="s">
        <v>79</v>
      </c>
      <c r="C1031" s="129"/>
      <c r="D1031" s="129"/>
      <c r="E1031" s="129"/>
      <c r="F1031" s="129"/>
      <c r="G1031" s="130"/>
      <c r="H1031" s="117"/>
      <c r="I1031" s="118"/>
    </row>
    <row r="1032" spans="1:9" s="95" customFormat="1" x14ac:dyDescent="0.3">
      <c r="A1032" s="125"/>
      <c r="B1032" s="131" t="s">
        <v>62</v>
      </c>
      <c r="C1032" s="132"/>
      <c r="D1032" s="132" t="s">
        <v>80</v>
      </c>
      <c r="E1032" s="132" t="s">
        <v>81</v>
      </c>
      <c r="F1032" s="132" t="s">
        <v>74</v>
      </c>
      <c r="G1032" s="133" t="s">
        <v>65</v>
      </c>
      <c r="H1032" s="117"/>
      <c r="I1032" s="118"/>
    </row>
    <row r="1033" spans="1:9" s="95" customFormat="1" x14ac:dyDescent="0.3">
      <c r="A1033" s="125"/>
      <c r="B1033" s="134" t="s">
        <v>82</v>
      </c>
      <c r="C1033" s="153"/>
      <c r="D1033" s="135"/>
      <c r="E1033" s="154"/>
      <c r="F1033" s="147"/>
      <c r="G1033" s="148">
        <v>337.50000000000011</v>
      </c>
      <c r="H1033" s="117"/>
      <c r="I1033" s="118"/>
    </row>
    <row r="1034" spans="1:9" s="95" customFormat="1" x14ac:dyDescent="0.3">
      <c r="A1034" s="125"/>
      <c r="B1034" s="330" t="s">
        <v>206</v>
      </c>
      <c r="C1034" s="331"/>
      <c r="D1034" s="135" t="s">
        <v>84</v>
      </c>
      <c r="E1034" s="154">
        <v>600</v>
      </c>
      <c r="F1034" s="147">
        <f>+F1025/2</f>
        <v>0.05</v>
      </c>
      <c r="G1034" s="148">
        <f>F1034*E1034</f>
        <v>30</v>
      </c>
      <c r="H1034" s="117"/>
      <c r="I1034" s="118"/>
    </row>
    <row r="1035" spans="1:9" s="95" customFormat="1" x14ac:dyDescent="0.3">
      <c r="A1035" s="125"/>
      <c r="B1035" s="330"/>
      <c r="C1035" s="331"/>
      <c r="D1035" s="135"/>
      <c r="E1035" s="154"/>
      <c r="F1035" s="147"/>
      <c r="G1035" s="148">
        <f>F1035*E1035</f>
        <v>0</v>
      </c>
      <c r="H1035" s="117"/>
      <c r="I1035" s="118"/>
    </row>
    <row r="1036" spans="1:9" s="95" customFormat="1" x14ac:dyDescent="0.3">
      <c r="A1036" s="125"/>
      <c r="B1036" s="330"/>
      <c r="C1036" s="331"/>
      <c r="D1036" s="135"/>
      <c r="E1036" s="154"/>
      <c r="F1036" s="147"/>
      <c r="G1036" s="148">
        <f>F1036*E1036</f>
        <v>0</v>
      </c>
      <c r="H1036" s="117"/>
      <c r="I1036" s="118"/>
    </row>
    <row r="1037" spans="1:9" s="95" customFormat="1" x14ac:dyDescent="0.3">
      <c r="A1037" s="125"/>
      <c r="B1037" s="330"/>
      <c r="C1037" s="331"/>
      <c r="D1037" s="135"/>
      <c r="E1037" s="154"/>
      <c r="F1037" s="147"/>
      <c r="G1037" s="148">
        <f>F1037*E1037</f>
        <v>0</v>
      </c>
      <c r="H1037" s="117"/>
      <c r="I1037" s="118"/>
    </row>
    <row r="1038" spans="1:9" s="95" customFormat="1" ht="14.4" thickBot="1" x14ac:dyDescent="0.35">
      <c r="A1038" s="125"/>
      <c r="B1038" s="332"/>
      <c r="C1038" s="333"/>
      <c r="D1038" s="141"/>
      <c r="E1038" s="155"/>
      <c r="F1038" s="151"/>
      <c r="G1038" s="152">
        <f>F1038*E1038</f>
        <v>0</v>
      </c>
      <c r="H1038" s="117"/>
      <c r="I1038" s="118"/>
    </row>
    <row r="1039" spans="1:9" s="95" customFormat="1" x14ac:dyDescent="0.3">
      <c r="A1039" s="125"/>
      <c r="B1039" s="115"/>
      <c r="C1039" s="126"/>
      <c r="D1039" s="126"/>
      <c r="E1039" s="126"/>
      <c r="F1039" s="126"/>
      <c r="G1039" s="144" t="s">
        <v>85</v>
      </c>
      <c r="H1039" s="117">
        <f>SUM(G1033:G1038)</f>
        <v>367.50000000000011</v>
      </c>
      <c r="I1039" s="118"/>
    </row>
    <row r="1040" spans="1:9" s="95" customFormat="1" ht="14.4" thickBot="1" x14ac:dyDescent="0.35">
      <c r="A1040" s="125"/>
      <c r="B1040" s="115"/>
      <c r="C1040" s="126"/>
      <c r="D1040" s="126"/>
      <c r="E1040" s="126"/>
      <c r="F1040" s="126"/>
      <c r="G1040" s="127"/>
      <c r="H1040" s="117"/>
      <c r="I1040" s="118"/>
    </row>
    <row r="1041" spans="1:9" s="95" customFormat="1" x14ac:dyDescent="0.3">
      <c r="A1041" s="125"/>
      <c r="B1041" s="128" t="s">
        <v>86</v>
      </c>
      <c r="C1041" s="129"/>
      <c r="D1041" s="129"/>
      <c r="E1041" s="129"/>
      <c r="F1041" s="129"/>
      <c r="G1041" s="130"/>
      <c r="H1041" s="117"/>
      <c r="I1041" s="118"/>
    </row>
    <row r="1042" spans="1:9" s="95" customFormat="1" x14ac:dyDescent="0.3">
      <c r="A1042" s="125"/>
      <c r="B1042" s="131" t="s">
        <v>87</v>
      </c>
      <c r="C1042" s="132" t="s">
        <v>3</v>
      </c>
      <c r="D1042" s="132" t="s">
        <v>88</v>
      </c>
      <c r="E1042" s="132" t="s">
        <v>89</v>
      </c>
      <c r="F1042" s="132" t="s">
        <v>90</v>
      </c>
      <c r="G1042" s="133" t="s">
        <v>64</v>
      </c>
      <c r="H1042" s="117"/>
      <c r="I1042" s="118"/>
    </row>
    <row r="1043" spans="1:9" s="95" customFormat="1" x14ac:dyDescent="0.3">
      <c r="A1043" s="125"/>
      <c r="B1043" s="156"/>
      <c r="C1043" s="153"/>
      <c r="D1043" s="135"/>
      <c r="E1043" s="135"/>
      <c r="F1043" s="137"/>
      <c r="G1043" s="137">
        <f>F1043*E1043*D1043</f>
        <v>0</v>
      </c>
      <c r="H1043" s="117"/>
      <c r="I1043" s="118"/>
    </row>
    <row r="1044" spans="1:9" s="95" customFormat="1" ht="14.4" thickBot="1" x14ac:dyDescent="0.35">
      <c r="A1044" s="125"/>
      <c r="B1044" s="157"/>
      <c r="C1044" s="158"/>
      <c r="D1044" s="141"/>
      <c r="E1044" s="141"/>
      <c r="F1044" s="143"/>
      <c r="G1044" s="143">
        <f>F1044*E1044*D1044</f>
        <v>0</v>
      </c>
      <c r="H1044" s="117"/>
      <c r="I1044" s="118"/>
    </row>
    <row r="1045" spans="1:9" s="95" customFormat="1" x14ac:dyDescent="0.3">
      <c r="A1045" s="125"/>
      <c r="B1045" s="115"/>
      <c r="C1045" s="126"/>
      <c r="D1045" s="126"/>
      <c r="E1045" s="126"/>
      <c r="F1045" s="126"/>
      <c r="G1045" s="144" t="s">
        <v>91</v>
      </c>
      <c r="H1045" s="117">
        <f>SUM(G1043:G1044)</f>
        <v>0</v>
      </c>
      <c r="I1045" s="118"/>
    </row>
    <row r="1046" spans="1:9" s="95" customFormat="1" ht="14.4" thickBot="1" x14ac:dyDescent="0.35">
      <c r="A1046" s="125"/>
      <c r="B1046" s="115"/>
      <c r="C1046" s="126"/>
      <c r="D1046" s="126"/>
      <c r="E1046" s="126"/>
      <c r="F1046" s="126"/>
      <c r="G1046" s="127"/>
      <c r="H1046" s="117"/>
      <c r="I1046" s="118"/>
    </row>
    <row r="1047" spans="1:9" s="95" customFormat="1" ht="14.4" thickBot="1" x14ac:dyDescent="0.35">
      <c r="A1047" s="125"/>
      <c r="B1047" s="115"/>
      <c r="C1047" s="126"/>
      <c r="D1047" s="126"/>
      <c r="E1047" s="126"/>
      <c r="F1047" s="126"/>
      <c r="G1047" s="159" t="s">
        <v>92</v>
      </c>
      <c r="H1047" s="160">
        <f>SUM(H1020:H1045)</f>
        <v>12132.5</v>
      </c>
      <c r="I1047" s="118"/>
    </row>
    <row r="1048" spans="1:9" s="95" customFormat="1" ht="14.4" thickBot="1" x14ac:dyDescent="0.35">
      <c r="A1048" s="125"/>
      <c r="B1048" s="115"/>
      <c r="C1048" s="126"/>
      <c r="D1048" s="126"/>
      <c r="E1048" s="126"/>
      <c r="F1048" s="126"/>
      <c r="G1048" s="127"/>
      <c r="H1048" s="117"/>
      <c r="I1048" s="118"/>
    </row>
    <row r="1049" spans="1:9" s="95" customFormat="1" x14ac:dyDescent="0.3">
      <c r="A1049" s="125"/>
      <c r="B1049" s="161" t="s">
        <v>93</v>
      </c>
      <c r="C1049" s="109"/>
      <c r="D1049" s="109"/>
      <c r="E1049" s="109"/>
      <c r="F1049" s="109"/>
      <c r="G1049" s="162"/>
      <c r="H1049" s="117"/>
      <c r="I1049" s="118"/>
    </row>
    <row r="1050" spans="1:9" s="95" customFormat="1" x14ac:dyDescent="0.3">
      <c r="A1050" s="125"/>
      <c r="B1050" s="163" t="s">
        <v>62</v>
      </c>
      <c r="C1050" s="126"/>
      <c r="D1050" s="126" t="s">
        <v>94</v>
      </c>
      <c r="E1050" s="126"/>
      <c r="F1050" s="126" t="s">
        <v>95</v>
      </c>
      <c r="G1050" s="164"/>
      <c r="H1050" s="117"/>
      <c r="I1050" s="118"/>
    </row>
    <row r="1051" spans="1:9" s="95" customFormat="1" x14ac:dyDescent="0.3">
      <c r="A1051" s="125"/>
      <c r="B1051" s="131" t="s">
        <v>96</v>
      </c>
      <c r="C1051" s="165"/>
      <c r="D1051" s="166">
        <v>0.24</v>
      </c>
      <c r="E1051" s="165"/>
      <c r="F1051" s="167">
        <f>D1051*H1047</f>
        <v>2911.7999999999997</v>
      </c>
      <c r="G1051" s="133"/>
      <c r="H1051" s="117"/>
      <c r="I1051" s="118"/>
    </row>
    <row r="1052" spans="1:9" s="95" customFormat="1" x14ac:dyDescent="0.3">
      <c r="A1052" s="125"/>
      <c r="B1052" s="134" t="s">
        <v>97</v>
      </c>
      <c r="C1052" s="153"/>
      <c r="D1052" s="168">
        <v>0.01</v>
      </c>
      <c r="E1052" s="153"/>
      <c r="F1052" s="167">
        <f>D1052*H1047</f>
        <v>121.325</v>
      </c>
      <c r="G1052" s="148"/>
      <c r="H1052" s="117"/>
      <c r="I1052" s="118"/>
    </row>
    <row r="1053" spans="1:9" s="95" customFormat="1" x14ac:dyDescent="0.3">
      <c r="A1053" s="125"/>
      <c r="B1053" s="134" t="s">
        <v>50</v>
      </c>
      <c r="C1053" s="153"/>
      <c r="D1053" s="168">
        <v>0.05</v>
      </c>
      <c r="E1053" s="153"/>
      <c r="F1053" s="167">
        <f>D1053*H1047</f>
        <v>606.625</v>
      </c>
      <c r="G1053" s="148"/>
      <c r="H1053" s="117"/>
      <c r="I1053" s="118"/>
    </row>
    <row r="1054" spans="1:9" s="95" customFormat="1" x14ac:dyDescent="0.3">
      <c r="A1054" s="125"/>
      <c r="B1054" s="169" t="s">
        <v>98</v>
      </c>
      <c r="C1054" s="170"/>
      <c r="D1054" s="171">
        <v>0.19</v>
      </c>
      <c r="E1054" s="170"/>
      <c r="F1054" s="167">
        <f>D1054*F1053</f>
        <v>115.25875000000001</v>
      </c>
      <c r="G1054" s="172"/>
      <c r="H1054" s="117"/>
      <c r="I1054" s="118"/>
    </row>
    <row r="1055" spans="1:9" s="95" customFormat="1" ht="14.4" thickBot="1" x14ac:dyDescent="0.35">
      <c r="A1055" s="125"/>
      <c r="B1055" s="140"/>
      <c r="C1055" s="158"/>
      <c r="D1055" s="173"/>
      <c r="E1055" s="158"/>
      <c r="F1055" s="174"/>
      <c r="G1055" s="152"/>
      <c r="H1055" s="117"/>
      <c r="I1055" s="118"/>
    </row>
    <row r="1056" spans="1:9" s="95" customFormat="1" ht="14.4" thickBot="1" x14ac:dyDescent="0.35">
      <c r="A1056" s="125"/>
      <c r="B1056" s="115"/>
      <c r="C1056" s="126"/>
      <c r="D1056" s="126"/>
      <c r="E1056" s="126"/>
      <c r="F1056" s="126"/>
      <c r="G1056" s="159" t="s">
        <v>99</v>
      </c>
      <c r="H1056" s="160">
        <f>SUM(F1051:F1055)</f>
        <v>3755.0087499999995</v>
      </c>
      <c r="I1056" s="118"/>
    </row>
    <row r="1057" spans="1:9" s="95" customFormat="1" ht="14.4" thickBot="1" x14ac:dyDescent="0.35">
      <c r="A1057" s="125"/>
      <c r="B1057" s="115"/>
      <c r="C1057" s="126"/>
      <c r="D1057" s="126"/>
      <c r="E1057" s="126"/>
      <c r="F1057" s="126"/>
      <c r="G1057" s="127"/>
      <c r="H1057" s="117"/>
      <c r="I1057" s="118"/>
    </row>
    <row r="1058" spans="1:9" s="95" customFormat="1" ht="14.4" thickBot="1" x14ac:dyDescent="0.35">
      <c r="A1058" s="125"/>
      <c r="B1058" s="115"/>
      <c r="C1058" s="126"/>
      <c r="D1058" s="126"/>
      <c r="E1058" s="126"/>
      <c r="F1058" s="126"/>
      <c r="G1058" s="159" t="s">
        <v>100</v>
      </c>
      <c r="H1058" s="175">
        <f>H1056+H1047</f>
        <v>15887.508749999999</v>
      </c>
      <c r="I1058" s="118"/>
    </row>
    <row r="1059" spans="1:9" s="95" customFormat="1" ht="14.4" thickBot="1" x14ac:dyDescent="0.35">
      <c r="A1059" s="119"/>
      <c r="B1059" s="176"/>
      <c r="C1059" s="121"/>
      <c r="D1059" s="121"/>
      <c r="E1059" s="121"/>
      <c r="F1059" s="121"/>
      <c r="G1059" s="177"/>
      <c r="H1059" s="123"/>
      <c r="I1059" s="124"/>
    </row>
    <row r="1060" spans="1:9" s="95" customFormat="1" x14ac:dyDescent="0.3">
      <c r="A1060" s="107"/>
      <c r="B1060" s="108"/>
      <c r="C1060" s="109"/>
      <c r="D1060" s="109"/>
      <c r="E1060" s="109"/>
      <c r="F1060" s="109"/>
      <c r="G1060" s="110"/>
      <c r="H1060" s="111"/>
      <c r="I1060" s="112"/>
    </row>
    <row r="1061" spans="1:9" s="95" customFormat="1" ht="90" customHeight="1" x14ac:dyDescent="0.3">
      <c r="A1061" s="113"/>
      <c r="B1061" s="114" t="s">
        <v>207</v>
      </c>
      <c r="C1061" s="334" t="s">
        <v>29</v>
      </c>
      <c r="D1061" s="334"/>
      <c r="E1061" s="334"/>
      <c r="F1061" s="334"/>
      <c r="G1061" s="116" t="s">
        <v>59</v>
      </c>
      <c r="H1061" s="117" t="s">
        <v>106</v>
      </c>
      <c r="I1061" s="118"/>
    </row>
    <row r="1062" spans="1:9" s="95" customFormat="1" ht="14.4" thickBot="1" x14ac:dyDescent="0.35">
      <c r="A1062" s="119"/>
      <c r="B1062" s="120"/>
      <c r="C1062" s="121"/>
      <c r="D1062" s="121"/>
      <c r="E1062" s="121"/>
      <c r="F1062" s="121"/>
      <c r="G1062" s="122"/>
      <c r="H1062" s="123"/>
      <c r="I1062" s="124"/>
    </row>
    <row r="1063" spans="1:9" s="95" customFormat="1" ht="14.4" thickBot="1" x14ac:dyDescent="0.35">
      <c r="A1063" s="125"/>
      <c r="B1063" s="115"/>
      <c r="C1063" s="126"/>
      <c r="D1063" s="126"/>
      <c r="E1063" s="126"/>
      <c r="F1063" s="126"/>
      <c r="G1063" s="127"/>
      <c r="H1063" s="117"/>
      <c r="I1063" s="118"/>
    </row>
    <row r="1064" spans="1:9" s="95" customFormat="1" x14ac:dyDescent="0.3">
      <c r="A1064" s="125"/>
      <c r="B1064" s="128" t="s">
        <v>61</v>
      </c>
      <c r="C1064" s="129"/>
      <c r="D1064" s="129"/>
      <c r="E1064" s="129"/>
      <c r="F1064" s="129"/>
      <c r="G1064" s="130"/>
      <c r="H1064" s="117"/>
      <c r="I1064" s="118"/>
    </row>
    <row r="1065" spans="1:9" s="95" customFormat="1" x14ac:dyDescent="0.3">
      <c r="A1065" s="125"/>
      <c r="B1065" s="131" t="s">
        <v>62</v>
      </c>
      <c r="C1065" s="132"/>
      <c r="D1065" s="132" t="s">
        <v>3</v>
      </c>
      <c r="E1065" s="132" t="s">
        <v>63</v>
      </c>
      <c r="F1065" s="132" t="s">
        <v>64</v>
      </c>
      <c r="G1065" s="133" t="s">
        <v>65</v>
      </c>
      <c r="H1065" s="117"/>
      <c r="I1065" s="118"/>
    </row>
    <row r="1066" spans="1:9" s="95" customFormat="1" x14ac:dyDescent="0.3">
      <c r="A1066" s="125"/>
      <c r="B1066" s="330" t="s">
        <v>208</v>
      </c>
      <c r="C1066" s="331"/>
      <c r="D1066" s="135" t="s">
        <v>106</v>
      </c>
      <c r="E1066" s="135">
        <v>1</v>
      </c>
      <c r="F1066" s="136">
        <v>388500</v>
      </c>
      <c r="G1066" s="137">
        <f t="shared" ref="G1066:G1073" si="21">F1066*E1066</f>
        <v>388500</v>
      </c>
      <c r="H1066" s="117"/>
      <c r="I1066" s="118"/>
    </row>
    <row r="1067" spans="1:9" s="95" customFormat="1" ht="16.5" customHeight="1" x14ac:dyDescent="0.3">
      <c r="A1067" s="125"/>
      <c r="B1067" s="330" t="s">
        <v>209</v>
      </c>
      <c r="C1067" s="331"/>
      <c r="D1067" s="135" t="s">
        <v>67</v>
      </c>
      <c r="E1067" s="135">
        <v>1</v>
      </c>
      <c r="F1067" s="136">
        <v>60000</v>
      </c>
      <c r="G1067" s="137">
        <f t="shared" si="21"/>
        <v>60000</v>
      </c>
      <c r="H1067" s="117"/>
      <c r="I1067" s="118"/>
    </row>
    <row r="1068" spans="1:9" s="95" customFormat="1" x14ac:dyDescent="0.3">
      <c r="A1068" s="125"/>
      <c r="B1068" s="330"/>
      <c r="C1068" s="331"/>
      <c r="D1068" s="135"/>
      <c r="E1068" s="135"/>
      <c r="F1068" s="136"/>
      <c r="G1068" s="137">
        <f t="shared" si="21"/>
        <v>0</v>
      </c>
      <c r="H1068" s="138"/>
      <c r="I1068" s="139"/>
    </row>
    <row r="1069" spans="1:9" s="95" customFormat="1" x14ac:dyDescent="0.3">
      <c r="A1069" s="125"/>
      <c r="B1069" s="330"/>
      <c r="C1069" s="331"/>
      <c r="D1069" s="135"/>
      <c r="E1069" s="135"/>
      <c r="F1069" s="136"/>
      <c r="G1069" s="137">
        <f t="shared" si="21"/>
        <v>0</v>
      </c>
      <c r="H1069" s="117"/>
      <c r="I1069" s="118"/>
    </row>
    <row r="1070" spans="1:9" s="95" customFormat="1" x14ac:dyDescent="0.3">
      <c r="A1070" s="125"/>
      <c r="B1070" s="330"/>
      <c r="C1070" s="331"/>
      <c r="D1070" s="135"/>
      <c r="E1070" s="135"/>
      <c r="F1070" s="136"/>
      <c r="G1070" s="137">
        <f t="shared" si="21"/>
        <v>0</v>
      </c>
      <c r="H1070" s="117"/>
      <c r="I1070" s="118"/>
    </row>
    <row r="1071" spans="1:9" s="95" customFormat="1" x14ac:dyDescent="0.3">
      <c r="A1071" s="125"/>
      <c r="B1071" s="330"/>
      <c r="C1071" s="331"/>
      <c r="D1071" s="135"/>
      <c r="E1071" s="135"/>
      <c r="F1071" s="136"/>
      <c r="G1071" s="137">
        <f t="shared" si="21"/>
        <v>0</v>
      </c>
      <c r="H1071" s="117"/>
      <c r="I1071" s="118"/>
    </row>
    <row r="1072" spans="1:9" s="95" customFormat="1" x14ac:dyDescent="0.3">
      <c r="A1072" s="125"/>
      <c r="B1072" s="330"/>
      <c r="C1072" s="331"/>
      <c r="D1072" s="135"/>
      <c r="E1072" s="135"/>
      <c r="F1072" s="136"/>
      <c r="G1072" s="137">
        <f t="shared" si="21"/>
        <v>0</v>
      </c>
      <c r="H1072" s="117"/>
      <c r="I1072" s="118"/>
    </row>
    <row r="1073" spans="1:9" s="95" customFormat="1" ht="14.4" thickBot="1" x14ac:dyDescent="0.35">
      <c r="A1073" s="125"/>
      <c r="B1073" s="332"/>
      <c r="C1073" s="333"/>
      <c r="D1073" s="141"/>
      <c r="E1073" s="141"/>
      <c r="F1073" s="142"/>
      <c r="G1073" s="143">
        <f t="shared" si="21"/>
        <v>0</v>
      </c>
      <c r="H1073" s="117"/>
      <c r="I1073" s="118"/>
    </row>
    <row r="1074" spans="1:9" s="95" customFormat="1" x14ac:dyDescent="0.3">
      <c r="A1074" s="125"/>
      <c r="B1074" s="115"/>
      <c r="C1074" s="126"/>
      <c r="D1074" s="126"/>
      <c r="E1074" s="126"/>
      <c r="F1074" s="126"/>
      <c r="G1074" s="144" t="s">
        <v>70</v>
      </c>
      <c r="H1074" s="117">
        <f>SUM(G1066:G1073)</f>
        <v>448500</v>
      </c>
      <c r="I1074" s="118"/>
    </row>
    <row r="1075" spans="1:9" s="95" customFormat="1" ht="14.4" thickBot="1" x14ac:dyDescent="0.35">
      <c r="A1075" s="125"/>
      <c r="B1075" s="115"/>
      <c r="C1075" s="126"/>
      <c r="D1075" s="126"/>
      <c r="E1075" s="126"/>
      <c r="F1075" s="126"/>
      <c r="G1075" s="127"/>
      <c r="H1075" s="117"/>
      <c r="I1075" s="118"/>
    </row>
    <row r="1076" spans="1:9" s="95" customFormat="1" x14ac:dyDescent="0.3">
      <c r="A1076" s="125"/>
      <c r="B1076" s="128" t="s">
        <v>71</v>
      </c>
      <c r="C1076" s="129"/>
      <c r="D1076" s="129"/>
      <c r="E1076" s="129"/>
      <c r="F1076" s="129"/>
      <c r="G1076" s="130"/>
      <c r="H1076" s="117"/>
      <c r="I1076" s="118"/>
    </row>
    <row r="1077" spans="1:9" s="95" customFormat="1" x14ac:dyDescent="0.3">
      <c r="A1077" s="125"/>
      <c r="B1077" s="131" t="s">
        <v>62</v>
      </c>
      <c r="C1077" s="132" t="s">
        <v>72</v>
      </c>
      <c r="D1077" s="132" t="s">
        <v>73</v>
      </c>
      <c r="E1077" s="132" t="s">
        <v>63</v>
      </c>
      <c r="F1077" s="132" t="s">
        <v>74</v>
      </c>
      <c r="G1077" s="133" t="s">
        <v>65</v>
      </c>
      <c r="H1077" s="117"/>
      <c r="I1077" s="118"/>
    </row>
    <row r="1078" spans="1:9" s="95" customFormat="1" x14ac:dyDescent="0.3">
      <c r="A1078" s="125"/>
      <c r="B1078" s="145" t="s">
        <v>75</v>
      </c>
      <c r="C1078" s="136">
        <v>6250</v>
      </c>
      <c r="D1078" s="146">
        <v>1.8</v>
      </c>
      <c r="E1078" s="135">
        <v>3</v>
      </c>
      <c r="F1078" s="147">
        <v>5.5</v>
      </c>
      <c r="G1078" s="148">
        <f>F1078*E1078*D1078*C1078</f>
        <v>185625</v>
      </c>
      <c r="H1078" s="117"/>
      <c r="I1078" s="118"/>
    </row>
    <row r="1079" spans="1:9" s="95" customFormat="1" x14ac:dyDescent="0.3">
      <c r="A1079" s="125"/>
      <c r="B1079" s="145" t="s">
        <v>108</v>
      </c>
      <c r="C1079" s="136">
        <v>12500</v>
      </c>
      <c r="D1079" s="146">
        <v>1.8</v>
      </c>
      <c r="E1079" s="135">
        <v>1</v>
      </c>
      <c r="F1079" s="147">
        <f>+F1078</f>
        <v>5.5</v>
      </c>
      <c r="G1079" s="148">
        <f>F1079*E1079*D1079*C1079</f>
        <v>123750</v>
      </c>
      <c r="H1079" s="117"/>
      <c r="I1079" s="118"/>
    </row>
    <row r="1080" spans="1:9" s="95" customFormat="1" x14ac:dyDescent="0.3">
      <c r="A1080" s="125"/>
      <c r="B1080" s="145"/>
      <c r="C1080" s="136"/>
      <c r="D1080" s="146"/>
      <c r="E1080" s="135"/>
      <c r="F1080" s="147"/>
      <c r="G1080" s="148">
        <f>F1080*E1080*D1080*C1080</f>
        <v>0</v>
      </c>
      <c r="H1080" s="117"/>
      <c r="I1080" s="118"/>
    </row>
    <row r="1081" spans="1:9" s="95" customFormat="1" x14ac:dyDescent="0.3">
      <c r="A1081" s="125"/>
      <c r="B1081" s="145"/>
      <c r="C1081" s="136"/>
      <c r="D1081" s="146"/>
      <c r="E1081" s="135"/>
      <c r="F1081" s="147"/>
      <c r="G1081" s="148">
        <f>F1081*E1081*D1081*C1081</f>
        <v>0</v>
      </c>
      <c r="H1081" s="117"/>
      <c r="I1081" s="118"/>
    </row>
    <row r="1082" spans="1:9" s="95" customFormat="1" ht="14.4" thickBot="1" x14ac:dyDescent="0.35">
      <c r="A1082" s="125"/>
      <c r="B1082" s="149"/>
      <c r="C1082" s="142"/>
      <c r="D1082" s="150"/>
      <c r="E1082" s="141"/>
      <c r="F1082" s="151"/>
      <c r="G1082" s="152">
        <f>F1082*E1082*D1082*C1082</f>
        <v>0</v>
      </c>
      <c r="H1082" s="117"/>
      <c r="I1082" s="118"/>
    </row>
    <row r="1083" spans="1:9" s="95" customFormat="1" x14ac:dyDescent="0.3">
      <c r="A1083" s="125"/>
      <c r="B1083" s="115"/>
      <c r="C1083" s="126"/>
      <c r="D1083" s="126"/>
      <c r="E1083" s="126"/>
      <c r="F1083" s="126"/>
      <c r="G1083" s="144" t="s">
        <v>78</v>
      </c>
      <c r="H1083" s="117">
        <f>SUM(G1078:G1082)</f>
        <v>309375</v>
      </c>
      <c r="I1083" s="118"/>
    </row>
    <row r="1084" spans="1:9" s="95" customFormat="1" ht="14.4" thickBot="1" x14ac:dyDescent="0.35">
      <c r="A1084" s="125"/>
      <c r="B1084" s="115"/>
      <c r="C1084" s="126"/>
      <c r="D1084" s="126"/>
      <c r="E1084" s="126"/>
      <c r="F1084" s="126"/>
      <c r="G1084" s="127"/>
      <c r="H1084" s="117"/>
      <c r="I1084" s="118"/>
    </row>
    <row r="1085" spans="1:9" s="95" customFormat="1" x14ac:dyDescent="0.3">
      <c r="A1085" s="125"/>
      <c r="B1085" s="128" t="s">
        <v>79</v>
      </c>
      <c r="C1085" s="129"/>
      <c r="D1085" s="129"/>
      <c r="E1085" s="129"/>
      <c r="F1085" s="129"/>
      <c r="G1085" s="130"/>
      <c r="H1085" s="117"/>
      <c r="I1085" s="118"/>
    </row>
    <row r="1086" spans="1:9" s="95" customFormat="1" x14ac:dyDescent="0.3">
      <c r="A1086" s="125"/>
      <c r="B1086" s="131" t="s">
        <v>62</v>
      </c>
      <c r="C1086" s="132"/>
      <c r="D1086" s="132" t="s">
        <v>80</v>
      </c>
      <c r="E1086" s="132" t="s">
        <v>81</v>
      </c>
      <c r="F1086" s="132" t="s">
        <v>74</v>
      </c>
      <c r="G1086" s="133" t="s">
        <v>65</v>
      </c>
      <c r="H1086" s="117"/>
      <c r="I1086" s="118"/>
    </row>
    <row r="1087" spans="1:9" s="95" customFormat="1" x14ac:dyDescent="0.3">
      <c r="A1087" s="125"/>
      <c r="B1087" s="134" t="s">
        <v>82</v>
      </c>
      <c r="C1087" s="153"/>
      <c r="D1087" s="135"/>
      <c r="E1087" s="154"/>
      <c r="F1087" s="147"/>
      <c r="G1087" s="148">
        <v>30937.5</v>
      </c>
      <c r="H1087" s="117"/>
      <c r="I1087" s="118"/>
    </row>
    <row r="1088" spans="1:9" s="95" customFormat="1" x14ac:dyDescent="0.3">
      <c r="A1088" s="125"/>
      <c r="B1088" s="330" t="s">
        <v>210</v>
      </c>
      <c r="C1088" s="331"/>
      <c r="D1088" s="135" t="s">
        <v>84</v>
      </c>
      <c r="E1088" s="154">
        <v>9000</v>
      </c>
      <c r="F1088" s="147">
        <f>F1078</f>
        <v>5.5</v>
      </c>
      <c r="G1088" s="148">
        <f>F1088*E1088</f>
        <v>49500</v>
      </c>
      <c r="H1088" s="117"/>
      <c r="I1088" s="118"/>
    </row>
    <row r="1089" spans="1:9" s="95" customFormat="1" x14ac:dyDescent="0.3">
      <c r="A1089" s="125"/>
      <c r="B1089" s="330"/>
      <c r="C1089" s="331"/>
      <c r="D1089" s="135"/>
      <c r="E1089" s="154"/>
      <c r="F1089" s="147"/>
      <c r="G1089" s="148">
        <f>F1089*E1089</f>
        <v>0</v>
      </c>
      <c r="H1089" s="117"/>
      <c r="I1089" s="118"/>
    </row>
    <row r="1090" spans="1:9" s="95" customFormat="1" x14ac:dyDescent="0.3">
      <c r="A1090" s="125"/>
      <c r="B1090" s="330"/>
      <c r="C1090" s="331"/>
      <c r="D1090" s="135"/>
      <c r="E1090" s="154"/>
      <c r="F1090" s="147"/>
      <c r="G1090" s="148">
        <f>F1090*E1090</f>
        <v>0</v>
      </c>
      <c r="H1090" s="117"/>
      <c r="I1090" s="118"/>
    </row>
    <row r="1091" spans="1:9" s="95" customFormat="1" x14ac:dyDescent="0.3">
      <c r="A1091" s="125"/>
      <c r="B1091" s="330"/>
      <c r="C1091" s="331"/>
      <c r="D1091" s="135"/>
      <c r="E1091" s="154"/>
      <c r="F1091" s="147"/>
      <c r="G1091" s="148">
        <f>F1091*E1091</f>
        <v>0</v>
      </c>
      <c r="H1091" s="117"/>
      <c r="I1091" s="118"/>
    </row>
    <row r="1092" spans="1:9" s="95" customFormat="1" ht="14.4" thickBot="1" x14ac:dyDescent="0.35">
      <c r="A1092" s="125"/>
      <c r="B1092" s="332"/>
      <c r="C1092" s="333"/>
      <c r="D1092" s="141"/>
      <c r="E1092" s="155"/>
      <c r="F1092" s="151"/>
      <c r="G1092" s="152">
        <f>F1092*E1092</f>
        <v>0</v>
      </c>
      <c r="H1092" s="117"/>
      <c r="I1092" s="118"/>
    </row>
    <row r="1093" spans="1:9" s="95" customFormat="1" x14ac:dyDescent="0.3">
      <c r="A1093" s="125"/>
      <c r="B1093" s="115"/>
      <c r="C1093" s="126"/>
      <c r="D1093" s="126"/>
      <c r="E1093" s="126"/>
      <c r="F1093" s="126"/>
      <c r="G1093" s="144" t="s">
        <v>85</v>
      </c>
      <c r="H1093" s="117">
        <f>SUM(G1087:G1092)</f>
        <v>80437.5</v>
      </c>
      <c r="I1093" s="118"/>
    </row>
    <row r="1094" spans="1:9" s="95" customFormat="1" ht="14.4" thickBot="1" x14ac:dyDescent="0.35">
      <c r="A1094" s="125"/>
      <c r="B1094" s="115"/>
      <c r="C1094" s="126"/>
      <c r="D1094" s="126"/>
      <c r="E1094" s="126"/>
      <c r="F1094" s="126"/>
      <c r="G1094" s="127"/>
      <c r="H1094" s="117"/>
      <c r="I1094" s="118"/>
    </row>
    <row r="1095" spans="1:9" s="95" customFormat="1" x14ac:dyDescent="0.3">
      <c r="A1095" s="125"/>
      <c r="B1095" s="128" t="s">
        <v>86</v>
      </c>
      <c r="C1095" s="129"/>
      <c r="D1095" s="129"/>
      <c r="E1095" s="129"/>
      <c r="F1095" s="129"/>
      <c r="G1095" s="130"/>
      <c r="H1095" s="117"/>
      <c r="I1095" s="118"/>
    </row>
    <row r="1096" spans="1:9" s="95" customFormat="1" x14ac:dyDescent="0.3">
      <c r="A1096" s="125"/>
      <c r="B1096" s="131" t="s">
        <v>87</v>
      </c>
      <c r="C1096" s="132"/>
      <c r="D1096" s="132" t="s">
        <v>88</v>
      </c>
      <c r="E1096" s="132" t="s">
        <v>89</v>
      </c>
      <c r="F1096" s="132" t="s">
        <v>90</v>
      </c>
      <c r="G1096" s="133" t="s">
        <v>64</v>
      </c>
      <c r="H1096" s="117"/>
      <c r="I1096" s="118"/>
    </row>
    <row r="1097" spans="1:9" s="95" customFormat="1" x14ac:dyDescent="0.3">
      <c r="A1097" s="125"/>
      <c r="B1097" s="156"/>
      <c r="C1097" s="153"/>
      <c r="D1097" s="135"/>
      <c r="E1097" s="135"/>
      <c r="F1097" s="137"/>
      <c r="G1097" s="137">
        <f>F1097*E1097*D1097</f>
        <v>0</v>
      </c>
      <c r="H1097" s="117"/>
      <c r="I1097" s="118"/>
    </row>
    <row r="1098" spans="1:9" s="95" customFormat="1" ht="14.4" thickBot="1" x14ac:dyDescent="0.35">
      <c r="A1098" s="125"/>
      <c r="B1098" s="157"/>
      <c r="C1098" s="158"/>
      <c r="D1098" s="141"/>
      <c r="E1098" s="141"/>
      <c r="F1098" s="143"/>
      <c r="G1098" s="143">
        <f>F1098*E1098*D1098</f>
        <v>0</v>
      </c>
      <c r="H1098" s="117"/>
      <c r="I1098" s="118"/>
    </row>
    <row r="1099" spans="1:9" s="95" customFormat="1" x14ac:dyDescent="0.3">
      <c r="A1099" s="125"/>
      <c r="B1099" s="115"/>
      <c r="C1099" s="126"/>
      <c r="D1099" s="126"/>
      <c r="E1099" s="126"/>
      <c r="F1099" s="126"/>
      <c r="G1099" s="144" t="s">
        <v>91</v>
      </c>
      <c r="H1099" s="117">
        <f>SUM(G1097:G1098)</f>
        <v>0</v>
      </c>
      <c r="I1099" s="118"/>
    </row>
    <row r="1100" spans="1:9" s="95" customFormat="1" ht="14.4" thickBot="1" x14ac:dyDescent="0.35">
      <c r="A1100" s="125"/>
      <c r="B1100" s="115"/>
      <c r="C1100" s="126"/>
      <c r="D1100" s="126"/>
      <c r="E1100" s="126"/>
      <c r="F1100" s="126"/>
      <c r="G1100" s="127"/>
      <c r="H1100" s="117"/>
      <c r="I1100" s="118"/>
    </row>
    <row r="1101" spans="1:9" s="95" customFormat="1" ht="14.4" thickBot="1" x14ac:dyDescent="0.35">
      <c r="A1101" s="125"/>
      <c r="B1101" s="115"/>
      <c r="C1101" s="126"/>
      <c r="D1101" s="126"/>
      <c r="E1101" s="126"/>
      <c r="F1101" s="126"/>
      <c r="G1101" s="159" t="s">
        <v>92</v>
      </c>
      <c r="H1101" s="160">
        <f>SUM(H1074:H1099)</f>
        <v>838312.5</v>
      </c>
      <c r="I1101" s="118"/>
    </row>
    <row r="1102" spans="1:9" s="95" customFormat="1" ht="14.4" thickBot="1" x14ac:dyDescent="0.35">
      <c r="A1102" s="125"/>
      <c r="B1102" s="115"/>
      <c r="C1102" s="126"/>
      <c r="D1102" s="126"/>
      <c r="E1102" s="126"/>
      <c r="F1102" s="126"/>
      <c r="G1102" s="127"/>
      <c r="H1102" s="117"/>
      <c r="I1102" s="118"/>
    </row>
    <row r="1103" spans="1:9" s="95" customFormat="1" x14ac:dyDescent="0.3">
      <c r="A1103" s="125"/>
      <c r="B1103" s="161" t="s">
        <v>93</v>
      </c>
      <c r="C1103" s="109"/>
      <c r="D1103" s="109"/>
      <c r="E1103" s="109"/>
      <c r="F1103" s="109"/>
      <c r="G1103" s="162"/>
      <c r="H1103" s="117"/>
      <c r="I1103" s="118"/>
    </row>
    <row r="1104" spans="1:9" s="95" customFormat="1" x14ac:dyDescent="0.3">
      <c r="A1104" s="125"/>
      <c r="B1104" s="163" t="s">
        <v>62</v>
      </c>
      <c r="C1104" s="126"/>
      <c r="D1104" s="126" t="s">
        <v>94</v>
      </c>
      <c r="E1104" s="126"/>
      <c r="F1104" s="126" t="s">
        <v>95</v>
      </c>
      <c r="G1104" s="164"/>
      <c r="H1104" s="117"/>
      <c r="I1104" s="118"/>
    </row>
    <row r="1105" spans="1:9" s="95" customFormat="1" x14ac:dyDescent="0.3">
      <c r="A1105" s="125"/>
      <c r="B1105" s="131" t="s">
        <v>96</v>
      </c>
      <c r="C1105" s="165"/>
      <c r="D1105" s="166">
        <v>0.24</v>
      </c>
      <c r="E1105" s="165"/>
      <c r="F1105" s="167">
        <f>D1105*H1101</f>
        <v>201195</v>
      </c>
      <c r="G1105" s="133"/>
      <c r="H1105" s="117"/>
      <c r="I1105" s="118"/>
    </row>
    <row r="1106" spans="1:9" s="95" customFormat="1" x14ac:dyDescent="0.3">
      <c r="A1106" s="125"/>
      <c r="B1106" s="134" t="s">
        <v>97</v>
      </c>
      <c r="C1106" s="153"/>
      <c r="D1106" s="168">
        <v>0.01</v>
      </c>
      <c r="E1106" s="153"/>
      <c r="F1106" s="167">
        <f>D1106*H1101</f>
        <v>8383.125</v>
      </c>
      <c r="G1106" s="148"/>
      <c r="H1106" s="117"/>
      <c r="I1106" s="118"/>
    </row>
    <row r="1107" spans="1:9" s="95" customFormat="1" x14ac:dyDescent="0.3">
      <c r="A1107" s="125"/>
      <c r="B1107" s="134" t="s">
        <v>50</v>
      </c>
      <c r="C1107" s="153"/>
      <c r="D1107" s="168">
        <v>0.05</v>
      </c>
      <c r="E1107" s="153"/>
      <c r="F1107" s="167">
        <f>D1107*H1101</f>
        <v>41915.625</v>
      </c>
      <c r="G1107" s="148"/>
      <c r="H1107" s="117"/>
      <c r="I1107" s="118"/>
    </row>
    <row r="1108" spans="1:9" s="95" customFormat="1" x14ac:dyDescent="0.3">
      <c r="A1108" s="125"/>
      <c r="B1108" s="169" t="s">
        <v>98</v>
      </c>
      <c r="C1108" s="170"/>
      <c r="D1108" s="171">
        <v>0.19</v>
      </c>
      <c r="E1108" s="170"/>
      <c r="F1108" s="167">
        <f>D1108*F1107</f>
        <v>7963.96875</v>
      </c>
      <c r="G1108" s="172"/>
      <c r="H1108" s="117"/>
      <c r="I1108" s="118"/>
    </row>
    <row r="1109" spans="1:9" s="95" customFormat="1" ht="14.4" thickBot="1" x14ac:dyDescent="0.35">
      <c r="A1109" s="125"/>
      <c r="B1109" s="140"/>
      <c r="C1109" s="158"/>
      <c r="D1109" s="173"/>
      <c r="E1109" s="158"/>
      <c r="F1109" s="174"/>
      <c r="G1109" s="152"/>
      <c r="H1109" s="117"/>
      <c r="I1109" s="118"/>
    </row>
    <row r="1110" spans="1:9" s="95" customFormat="1" ht="14.4" thickBot="1" x14ac:dyDescent="0.35">
      <c r="A1110" s="125"/>
      <c r="B1110" s="115"/>
      <c r="C1110" s="126"/>
      <c r="D1110" s="126"/>
      <c r="E1110" s="126"/>
      <c r="F1110" s="126"/>
      <c r="G1110" s="159" t="s">
        <v>99</v>
      </c>
      <c r="H1110" s="160">
        <f>SUM(F1105:F1109)</f>
        <v>259457.71875</v>
      </c>
      <c r="I1110" s="118"/>
    </row>
    <row r="1111" spans="1:9" s="95" customFormat="1" ht="14.4" thickBot="1" x14ac:dyDescent="0.35">
      <c r="A1111" s="125"/>
      <c r="B1111" s="115"/>
      <c r="C1111" s="126"/>
      <c r="D1111" s="126"/>
      <c r="E1111" s="126"/>
      <c r="F1111" s="126"/>
      <c r="G1111" s="127"/>
      <c r="H1111" s="117"/>
      <c r="I1111" s="118"/>
    </row>
    <row r="1112" spans="1:9" s="95" customFormat="1" ht="14.4" thickBot="1" x14ac:dyDescent="0.35">
      <c r="A1112" s="125"/>
      <c r="B1112" s="115"/>
      <c r="C1112" s="126"/>
      <c r="D1112" s="126"/>
      <c r="E1112" s="126"/>
      <c r="F1112" s="126"/>
      <c r="G1112" s="159" t="s">
        <v>100</v>
      </c>
      <c r="H1112" s="175">
        <f>H1110+H1101</f>
        <v>1097770.21875</v>
      </c>
      <c r="I1112" s="118"/>
    </row>
    <row r="1113" spans="1:9" s="95" customFormat="1" ht="14.4" thickBot="1" x14ac:dyDescent="0.35">
      <c r="A1113" s="119"/>
      <c r="B1113" s="176"/>
      <c r="C1113" s="121"/>
      <c r="D1113" s="121"/>
      <c r="E1113" s="121"/>
      <c r="F1113" s="121"/>
      <c r="G1113" s="177"/>
      <c r="H1113" s="123"/>
      <c r="I1113" s="124"/>
    </row>
    <row r="1114" spans="1:9" s="95" customFormat="1" x14ac:dyDescent="0.3">
      <c r="A1114" s="107"/>
      <c r="B1114" s="108"/>
      <c r="C1114" s="109"/>
      <c r="D1114" s="109"/>
      <c r="E1114" s="109"/>
      <c r="F1114" s="109"/>
      <c r="G1114" s="110"/>
      <c r="H1114" s="111"/>
      <c r="I1114" s="112"/>
    </row>
    <row r="1115" spans="1:9" s="95" customFormat="1" ht="90" customHeight="1" x14ac:dyDescent="0.3">
      <c r="A1115" s="113"/>
      <c r="B1115" s="114" t="s">
        <v>211</v>
      </c>
      <c r="C1115" s="334" t="s">
        <v>30</v>
      </c>
      <c r="D1115" s="334"/>
      <c r="E1115" s="334"/>
      <c r="F1115" s="334"/>
      <c r="G1115" s="116" t="s">
        <v>59</v>
      </c>
      <c r="H1115" s="117" t="s">
        <v>106</v>
      </c>
      <c r="I1115" s="118"/>
    </row>
    <row r="1116" spans="1:9" s="95" customFormat="1" ht="14.4" thickBot="1" x14ac:dyDescent="0.35">
      <c r="A1116" s="119"/>
      <c r="B1116" s="120"/>
      <c r="C1116" s="121"/>
      <c r="D1116" s="121"/>
      <c r="E1116" s="121"/>
      <c r="F1116" s="121"/>
      <c r="G1116" s="122"/>
      <c r="H1116" s="123"/>
      <c r="I1116" s="124"/>
    </row>
    <row r="1117" spans="1:9" s="95" customFormat="1" ht="14.4" thickBot="1" x14ac:dyDescent="0.35">
      <c r="A1117" s="125"/>
      <c r="B1117" s="115"/>
      <c r="C1117" s="126"/>
      <c r="D1117" s="126"/>
      <c r="E1117" s="126"/>
      <c r="F1117" s="126"/>
      <c r="G1117" s="127"/>
      <c r="H1117" s="117"/>
      <c r="I1117" s="118"/>
    </row>
    <row r="1118" spans="1:9" s="95" customFormat="1" x14ac:dyDescent="0.3">
      <c r="A1118" s="125"/>
      <c r="B1118" s="128" t="s">
        <v>61</v>
      </c>
      <c r="C1118" s="129"/>
      <c r="D1118" s="129"/>
      <c r="E1118" s="129"/>
      <c r="F1118" s="129"/>
      <c r="G1118" s="130"/>
      <c r="H1118" s="117"/>
      <c r="I1118" s="118"/>
    </row>
    <row r="1119" spans="1:9" s="95" customFormat="1" x14ac:dyDescent="0.3">
      <c r="A1119" s="125"/>
      <c r="B1119" s="131" t="s">
        <v>62</v>
      </c>
      <c r="C1119" s="132"/>
      <c r="D1119" s="132" t="s">
        <v>3</v>
      </c>
      <c r="E1119" s="132" t="s">
        <v>63</v>
      </c>
      <c r="F1119" s="132" t="s">
        <v>64</v>
      </c>
      <c r="G1119" s="133" t="s">
        <v>65</v>
      </c>
      <c r="H1119" s="117"/>
      <c r="I1119" s="118"/>
    </row>
    <row r="1120" spans="1:9" s="95" customFormat="1" ht="16.5" customHeight="1" x14ac:dyDescent="0.3">
      <c r="A1120" s="125"/>
      <c r="B1120" s="330" t="s">
        <v>208</v>
      </c>
      <c r="C1120" s="331"/>
      <c r="D1120" s="135" t="s">
        <v>106</v>
      </c>
      <c r="E1120" s="135">
        <v>1.05</v>
      </c>
      <c r="F1120" s="136">
        <v>388500</v>
      </c>
      <c r="G1120" s="137">
        <f t="shared" ref="G1120:G1127" si="22">F1120*E1120</f>
        <v>407925</v>
      </c>
      <c r="H1120" s="117"/>
      <c r="I1120" s="118"/>
    </row>
    <row r="1121" spans="1:9" s="95" customFormat="1" x14ac:dyDescent="0.3">
      <c r="A1121" s="125"/>
      <c r="B1121" s="330" t="s">
        <v>209</v>
      </c>
      <c r="C1121" s="331"/>
      <c r="D1121" s="135" t="s">
        <v>67</v>
      </c>
      <c r="E1121" s="135">
        <v>1</v>
      </c>
      <c r="F1121" s="136">
        <v>55000</v>
      </c>
      <c r="G1121" s="137">
        <f t="shared" si="22"/>
        <v>55000</v>
      </c>
      <c r="H1121" s="117"/>
      <c r="I1121" s="118"/>
    </row>
    <row r="1122" spans="1:9" s="95" customFormat="1" x14ac:dyDescent="0.3">
      <c r="A1122" s="125"/>
      <c r="B1122" s="330"/>
      <c r="C1122" s="331"/>
      <c r="D1122" s="135"/>
      <c r="E1122" s="135"/>
      <c r="F1122" s="136"/>
      <c r="G1122" s="137">
        <f t="shared" si="22"/>
        <v>0</v>
      </c>
      <c r="H1122" s="138"/>
      <c r="I1122" s="139"/>
    </row>
    <row r="1123" spans="1:9" s="95" customFormat="1" x14ac:dyDescent="0.3">
      <c r="A1123" s="125"/>
      <c r="B1123" s="330"/>
      <c r="C1123" s="331"/>
      <c r="D1123" s="135"/>
      <c r="E1123" s="135"/>
      <c r="F1123" s="136"/>
      <c r="G1123" s="137">
        <f t="shared" si="22"/>
        <v>0</v>
      </c>
      <c r="H1123" s="117"/>
      <c r="I1123" s="118"/>
    </row>
    <row r="1124" spans="1:9" s="95" customFormat="1" x14ac:dyDescent="0.3">
      <c r="A1124" s="125"/>
      <c r="B1124" s="330"/>
      <c r="C1124" s="331"/>
      <c r="D1124" s="135"/>
      <c r="E1124" s="135"/>
      <c r="F1124" s="136"/>
      <c r="G1124" s="137">
        <f t="shared" si="22"/>
        <v>0</v>
      </c>
      <c r="H1124" s="117"/>
      <c r="I1124" s="118"/>
    </row>
    <row r="1125" spans="1:9" s="95" customFormat="1" x14ac:dyDescent="0.3">
      <c r="A1125" s="125"/>
      <c r="B1125" s="330"/>
      <c r="C1125" s="331"/>
      <c r="D1125" s="135"/>
      <c r="E1125" s="135"/>
      <c r="F1125" s="136"/>
      <c r="G1125" s="137">
        <f t="shared" si="22"/>
        <v>0</v>
      </c>
      <c r="H1125" s="117"/>
      <c r="I1125" s="118"/>
    </row>
    <row r="1126" spans="1:9" s="95" customFormat="1" x14ac:dyDescent="0.3">
      <c r="A1126" s="125"/>
      <c r="B1126" s="330"/>
      <c r="C1126" s="331"/>
      <c r="D1126" s="135"/>
      <c r="E1126" s="135"/>
      <c r="F1126" s="136"/>
      <c r="G1126" s="137">
        <f t="shared" si="22"/>
        <v>0</v>
      </c>
      <c r="H1126" s="117"/>
      <c r="I1126" s="118"/>
    </row>
    <row r="1127" spans="1:9" s="95" customFormat="1" ht="14.4" thickBot="1" x14ac:dyDescent="0.35">
      <c r="A1127" s="125"/>
      <c r="B1127" s="332"/>
      <c r="C1127" s="333"/>
      <c r="D1127" s="141"/>
      <c r="E1127" s="141"/>
      <c r="F1127" s="142"/>
      <c r="G1127" s="143">
        <f t="shared" si="22"/>
        <v>0</v>
      </c>
      <c r="H1127" s="117"/>
      <c r="I1127" s="118"/>
    </row>
    <row r="1128" spans="1:9" s="95" customFormat="1" x14ac:dyDescent="0.3">
      <c r="A1128" s="125"/>
      <c r="B1128" s="115"/>
      <c r="C1128" s="126"/>
      <c r="D1128" s="126"/>
      <c r="E1128" s="126"/>
      <c r="F1128" s="126"/>
      <c r="G1128" s="144" t="s">
        <v>70</v>
      </c>
      <c r="H1128" s="117">
        <f>SUM(G1120:G1127)</f>
        <v>462925</v>
      </c>
      <c r="I1128" s="118"/>
    </row>
    <row r="1129" spans="1:9" s="95" customFormat="1" ht="14.4" thickBot="1" x14ac:dyDescent="0.35">
      <c r="A1129" s="125"/>
      <c r="B1129" s="115"/>
      <c r="C1129" s="126"/>
      <c r="D1129" s="126"/>
      <c r="E1129" s="126"/>
      <c r="F1129" s="126"/>
      <c r="G1129" s="127"/>
      <c r="H1129" s="117"/>
      <c r="I1129" s="118"/>
    </row>
    <row r="1130" spans="1:9" s="95" customFormat="1" x14ac:dyDescent="0.3">
      <c r="A1130" s="125"/>
      <c r="B1130" s="128" t="s">
        <v>71</v>
      </c>
      <c r="C1130" s="129"/>
      <c r="D1130" s="129"/>
      <c r="E1130" s="129"/>
      <c r="F1130" s="129"/>
      <c r="G1130" s="130"/>
      <c r="H1130" s="117"/>
      <c r="I1130" s="118"/>
    </row>
    <row r="1131" spans="1:9" s="95" customFormat="1" x14ac:dyDescent="0.3">
      <c r="A1131" s="125"/>
      <c r="B1131" s="131" t="s">
        <v>62</v>
      </c>
      <c r="C1131" s="132" t="s">
        <v>72</v>
      </c>
      <c r="D1131" s="132" t="s">
        <v>73</v>
      </c>
      <c r="E1131" s="132" t="s">
        <v>63</v>
      </c>
      <c r="F1131" s="132" t="s">
        <v>74</v>
      </c>
      <c r="G1131" s="133" t="s">
        <v>65</v>
      </c>
      <c r="H1131" s="117"/>
      <c r="I1131" s="118"/>
    </row>
    <row r="1132" spans="1:9" s="95" customFormat="1" x14ac:dyDescent="0.3">
      <c r="A1132" s="125"/>
      <c r="B1132" s="145" t="s">
        <v>75</v>
      </c>
      <c r="C1132" s="136">
        <v>6250</v>
      </c>
      <c r="D1132" s="146">
        <v>1.8</v>
      </c>
      <c r="E1132" s="135">
        <v>3</v>
      </c>
      <c r="F1132" s="147">
        <v>6.3</v>
      </c>
      <c r="G1132" s="148">
        <f>F1132*E1132*D1132*C1132</f>
        <v>212624.99999999997</v>
      </c>
      <c r="H1132" s="117"/>
      <c r="I1132" s="118"/>
    </row>
    <row r="1133" spans="1:9" s="95" customFormat="1" x14ac:dyDescent="0.3">
      <c r="A1133" s="125"/>
      <c r="B1133" s="145" t="s">
        <v>108</v>
      </c>
      <c r="C1133" s="136">
        <v>12500</v>
      </c>
      <c r="D1133" s="146">
        <v>1.8</v>
      </c>
      <c r="E1133" s="135">
        <v>1</v>
      </c>
      <c r="F1133" s="147">
        <f>+F1132</f>
        <v>6.3</v>
      </c>
      <c r="G1133" s="148">
        <f>F1133*E1133*D1133*C1133</f>
        <v>141750</v>
      </c>
      <c r="H1133" s="117"/>
      <c r="I1133" s="118"/>
    </row>
    <row r="1134" spans="1:9" s="95" customFormat="1" x14ac:dyDescent="0.3">
      <c r="A1134" s="125"/>
      <c r="B1134" s="145"/>
      <c r="C1134" s="136"/>
      <c r="D1134" s="146"/>
      <c r="E1134" s="135"/>
      <c r="F1134" s="147"/>
      <c r="G1134" s="148">
        <f>F1134*E1134*D1134*C1134</f>
        <v>0</v>
      </c>
      <c r="H1134" s="117"/>
      <c r="I1134" s="118"/>
    </row>
    <row r="1135" spans="1:9" s="95" customFormat="1" x14ac:dyDescent="0.3">
      <c r="A1135" s="125"/>
      <c r="B1135" s="145"/>
      <c r="C1135" s="136"/>
      <c r="D1135" s="146"/>
      <c r="E1135" s="135"/>
      <c r="F1135" s="147"/>
      <c r="G1135" s="148">
        <f>F1135*E1135*D1135*C1135</f>
        <v>0</v>
      </c>
      <c r="H1135" s="117"/>
      <c r="I1135" s="118"/>
    </row>
    <row r="1136" spans="1:9" s="95" customFormat="1" ht="14.4" thickBot="1" x14ac:dyDescent="0.35">
      <c r="A1136" s="125"/>
      <c r="B1136" s="149"/>
      <c r="C1136" s="142"/>
      <c r="D1136" s="150"/>
      <c r="E1136" s="141"/>
      <c r="F1136" s="151"/>
      <c r="G1136" s="152">
        <f>F1136*E1136*D1136*C1136</f>
        <v>0</v>
      </c>
      <c r="H1136" s="117"/>
      <c r="I1136" s="118"/>
    </row>
    <row r="1137" spans="1:9" s="95" customFormat="1" x14ac:dyDescent="0.3">
      <c r="A1137" s="125"/>
      <c r="B1137" s="115"/>
      <c r="C1137" s="126"/>
      <c r="D1137" s="126"/>
      <c r="E1137" s="126"/>
      <c r="F1137" s="126"/>
      <c r="G1137" s="144" t="s">
        <v>78</v>
      </c>
      <c r="H1137" s="117">
        <f>SUM(G1132:G1136)</f>
        <v>354375</v>
      </c>
      <c r="I1137" s="118"/>
    </row>
    <row r="1138" spans="1:9" s="95" customFormat="1" ht="14.4" thickBot="1" x14ac:dyDescent="0.35">
      <c r="A1138" s="125"/>
      <c r="B1138" s="115"/>
      <c r="C1138" s="126"/>
      <c r="D1138" s="126"/>
      <c r="E1138" s="126"/>
      <c r="F1138" s="126"/>
      <c r="G1138" s="127"/>
      <c r="H1138" s="117"/>
      <c r="I1138" s="118"/>
    </row>
    <row r="1139" spans="1:9" s="95" customFormat="1" x14ac:dyDescent="0.3">
      <c r="A1139" s="125"/>
      <c r="B1139" s="128" t="s">
        <v>79</v>
      </c>
      <c r="C1139" s="129"/>
      <c r="D1139" s="129"/>
      <c r="E1139" s="129"/>
      <c r="F1139" s="129"/>
      <c r="G1139" s="130"/>
      <c r="H1139" s="117"/>
      <c r="I1139" s="118"/>
    </row>
    <row r="1140" spans="1:9" s="95" customFormat="1" x14ac:dyDescent="0.3">
      <c r="A1140" s="125"/>
      <c r="B1140" s="131" t="s">
        <v>62</v>
      </c>
      <c r="C1140" s="132"/>
      <c r="D1140" s="132" t="s">
        <v>80</v>
      </c>
      <c r="E1140" s="132" t="s">
        <v>81</v>
      </c>
      <c r="F1140" s="132" t="s">
        <v>74</v>
      </c>
      <c r="G1140" s="133" t="s">
        <v>65</v>
      </c>
      <c r="H1140" s="117"/>
      <c r="I1140" s="118"/>
    </row>
    <row r="1141" spans="1:9" s="95" customFormat="1" x14ac:dyDescent="0.3">
      <c r="A1141" s="125"/>
      <c r="B1141" s="134" t="s">
        <v>82</v>
      </c>
      <c r="C1141" s="153"/>
      <c r="D1141" s="135"/>
      <c r="E1141" s="154"/>
      <c r="F1141" s="147"/>
      <c r="G1141" s="148">
        <v>35437.5</v>
      </c>
      <c r="H1141" s="117"/>
      <c r="I1141" s="118"/>
    </row>
    <row r="1142" spans="1:9" s="95" customFormat="1" x14ac:dyDescent="0.3">
      <c r="A1142" s="125"/>
      <c r="B1142" s="330" t="s">
        <v>210</v>
      </c>
      <c r="C1142" s="331"/>
      <c r="D1142" s="135" t="s">
        <v>84</v>
      </c>
      <c r="E1142" s="154">
        <v>9000</v>
      </c>
      <c r="F1142" s="147">
        <f>F1132</f>
        <v>6.3</v>
      </c>
      <c r="G1142" s="148">
        <f>F1142*E1142</f>
        <v>56700</v>
      </c>
      <c r="H1142" s="117"/>
      <c r="I1142" s="118"/>
    </row>
    <row r="1143" spans="1:9" s="95" customFormat="1" ht="30" customHeight="1" x14ac:dyDescent="0.3">
      <c r="A1143" s="125"/>
      <c r="B1143" s="330" t="s">
        <v>212</v>
      </c>
      <c r="C1143" s="331"/>
      <c r="D1143" s="135" t="s">
        <v>84</v>
      </c>
      <c r="E1143" s="154">
        <v>16213</v>
      </c>
      <c r="F1143" s="147">
        <f>+F1142</f>
        <v>6.3</v>
      </c>
      <c r="G1143" s="148">
        <f>F1143*E1143</f>
        <v>102141.9</v>
      </c>
      <c r="H1143" s="117"/>
      <c r="I1143" s="118"/>
    </row>
    <row r="1144" spans="1:9" s="95" customFormat="1" x14ac:dyDescent="0.3">
      <c r="A1144" s="125"/>
      <c r="B1144" s="330"/>
      <c r="C1144" s="331"/>
      <c r="D1144" s="135"/>
      <c r="E1144" s="154"/>
      <c r="F1144" s="147"/>
      <c r="G1144" s="148">
        <f>F1144*E1144</f>
        <v>0</v>
      </c>
      <c r="H1144" s="117"/>
      <c r="I1144" s="118"/>
    </row>
    <row r="1145" spans="1:9" s="95" customFormat="1" x14ac:dyDescent="0.3">
      <c r="A1145" s="125"/>
      <c r="B1145" s="330"/>
      <c r="C1145" s="331"/>
      <c r="D1145" s="135"/>
      <c r="E1145" s="154"/>
      <c r="F1145" s="147"/>
      <c r="G1145" s="148">
        <f>F1145*E1145</f>
        <v>0</v>
      </c>
      <c r="H1145" s="117"/>
      <c r="I1145" s="118"/>
    </row>
    <row r="1146" spans="1:9" s="95" customFormat="1" ht="14.4" thickBot="1" x14ac:dyDescent="0.35">
      <c r="A1146" s="125"/>
      <c r="B1146" s="332"/>
      <c r="C1146" s="333"/>
      <c r="D1146" s="141"/>
      <c r="E1146" s="155"/>
      <c r="F1146" s="151"/>
      <c r="G1146" s="152">
        <f>F1146*E1146</f>
        <v>0</v>
      </c>
      <c r="H1146" s="117"/>
      <c r="I1146" s="118"/>
    </row>
    <row r="1147" spans="1:9" s="95" customFormat="1" x14ac:dyDescent="0.3">
      <c r="A1147" s="125"/>
      <c r="B1147" s="115"/>
      <c r="C1147" s="126"/>
      <c r="D1147" s="126"/>
      <c r="E1147" s="126"/>
      <c r="F1147" s="126"/>
      <c r="G1147" s="144" t="s">
        <v>85</v>
      </c>
      <c r="H1147" s="117">
        <f>SUM(G1141:G1146)</f>
        <v>194279.4</v>
      </c>
      <c r="I1147" s="118"/>
    </row>
    <row r="1148" spans="1:9" s="95" customFormat="1" ht="14.4" thickBot="1" x14ac:dyDescent="0.35">
      <c r="A1148" s="125"/>
      <c r="B1148" s="115"/>
      <c r="C1148" s="126"/>
      <c r="D1148" s="126"/>
      <c r="E1148" s="126"/>
      <c r="F1148" s="126"/>
      <c r="G1148" s="127"/>
      <c r="H1148" s="117"/>
      <c r="I1148" s="118"/>
    </row>
    <row r="1149" spans="1:9" s="95" customFormat="1" x14ac:dyDescent="0.3">
      <c r="A1149" s="125"/>
      <c r="B1149" s="128" t="s">
        <v>86</v>
      </c>
      <c r="C1149" s="129"/>
      <c r="D1149" s="129"/>
      <c r="E1149" s="129"/>
      <c r="F1149" s="129"/>
      <c r="G1149" s="130"/>
      <c r="H1149" s="117"/>
      <c r="I1149" s="118"/>
    </row>
    <row r="1150" spans="1:9" s="95" customFormat="1" x14ac:dyDescent="0.3">
      <c r="A1150" s="125"/>
      <c r="B1150" s="131" t="s">
        <v>87</v>
      </c>
      <c r="C1150" s="132"/>
      <c r="D1150" s="132" t="s">
        <v>88</v>
      </c>
      <c r="E1150" s="132" t="s">
        <v>89</v>
      </c>
      <c r="F1150" s="132" t="s">
        <v>90</v>
      </c>
      <c r="G1150" s="133" t="s">
        <v>64</v>
      </c>
      <c r="H1150" s="117"/>
      <c r="I1150" s="118"/>
    </row>
    <row r="1151" spans="1:9" s="95" customFormat="1" x14ac:dyDescent="0.3">
      <c r="A1151" s="125"/>
      <c r="B1151" s="156"/>
      <c r="C1151" s="153"/>
      <c r="D1151" s="135"/>
      <c r="E1151" s="135"/>
      <c r="F1151" s="137"/>
      <c r="G1151" s="137">
        <f>F1151*E1151*D1151</f>
        <v>0</v>
      </c>
      <c r="H1151" s="117"/>
      <c r="I1151" s="118"/>
    </row>
    <row r="1152" spans="1:9" s="95" customFormat="1" ht="14.4" thickBot="1" x14ac:dyDescent="0.35">
      <c r="A1152" s="125"/>
      <c r="B1152" s="157"/>
      <c r="C1152" s="158"/>
      <c r="D1152" s="141"/>
      <c r="E1152" s="141"/>
      <c r="F1152" s="143"/>
      <c r="G1152" s="143">
        <f>F1152*E1152*D1152</f>
        <v>0</v>
      </c>
      <c r="H1152" s="117"/>
      <c r="I1152" s="118"/>
    </row>
    <row r="1153" spans="1:9" s="95" customFormat="1" x14ac:dyDescent="0.3">
      <c r="A1153" s="125"/>
      <c r="B1153" s="115"/>
      <c r="C1153" s="126"/>
      <c r="D1153" s="126"/>
      <c r="E1153" s="126"/>
      <c r="F1153" s="126"/>
      <c r="G1153" s="144" t="s">
        <v>91</v>
      </c>
      <c r="H1153" s="117">
        <f>SUM(G1151:G1152)</f>
        <v>0</v>
      </c>
      <c r="I1153" s="118"/>
    </row>
    <row r="1154" spans="1:9" s="95" customFormat="1" ht="14.4" thickBot="1" x14ac:dyDescent="0.35">
      <c r="A1154" s="125"/>
      <c r="B1154" s="115"/>
      <c r="C1154" s="126"/>
      <c r="D1154" s="126"/>
      <c r="E1154" s="126"/>
      <c r="F1154" s="126"/>
      <c r="G1154" s="127"/>
      <c r="H1154" s="117"/>
      <c r="I1154" s="118"/>
    </row>
    <row r="1155" spans="1:9" s="95" customFormat="1" ht="14.4" thickBot="1" x14ac:dyDescent="0.35">
      <c r="A1155" s="125"/>
      <c r="B1155" s="115"/>
      <c r="C1155" s="126"/>
      <c r="D1155" s="126"/>
      <c r="E1155" s="126"/>
      <c r="F1155" s="126"/>
      <c r="G1155" s="159" t="s">
        <v>92</v>
      </c>
      <c r="H1155" s="160">
        <f>SUM(H1128:H1153)</f>
        <v>1011579.4</v>
      </c>
      <c r="I1155" s="118"/>
    </row>
    <row r="1156" spans="1:9" s="95" customFormat="1" ht="14.4" thickBot="1" x14ac:dyDescent="0.35">
      <c r="A1156" s="125"/>
      <c r="B1156" s="115"/>
      <c r="C1156" s="126"/>
      <c r="D1156" s="126"/>
      <c r="E1156" s="126"/>
      <c r="F1156" s="126"/>
      <c r="G1156" s="127"/>
      <c r="H1156" s="117"/>
      <c r="I1156" s="118"/>
    </row>
    <row r="1157" spans="1:9" s="95" customFormat="1" x14ac:dyDescent="0.3">
      <c r="A1157" s="125"/>
      <c r="B1157" s="161" t="s">
        <v>93</v>
      </c>
      <c r="C1157" s="109"/>
      <c r="D1157" s="109"/>
      <c r="E1157" s="109"/>
      <c r="F1157" s="109"/>
      <c r="G1157" s="162"/>
      <c r="H1157" s="117"/>
      <c r="I1157" s="118"/>
    </row>
    <row r="1158" spans="1:9" s="95" customFormat="1" x14ac:dyDescent="0.3">
      <c r="A1158" s="125"/>
      <c r="B1158" s="163" t="s">
        <v>62</v>
      </c>
      <c r="C1158" s="126"/>
      <c r="D1158" s="126" t="s">
        <v>94</v>
      </c>
      <c r="E1158" s="126"/>
      <c r="F1158" s="126" t="s">
        <v>95</v>
      </c>
      <c r="G1158" s="164"/>
      <c r="H1158" s="117"/>
      <c r="I1158" s="118"/>
    </row>
    <row r="1159" spans="1:9" s="95" customFormat="1" x14ac:dyDescent="0.3">
      <c r="A1159" s="125"/>
      <c r="B1159" s="131" t="s">
        <v>96</v>
      </c>
      <c r="C1159" s="165"/>
      <c r="D1159" s="166">
        <v>0.24</v>
      </c>
      <c r="E1159" s="165"/>
      <c r="F1159" s="167">
        <f>D1159*H1155</f>
        <v>242779.05599999998</v>
      </c>
      <c r="G1159" s="133"/>
      <c r="H1159" s="117"/>
      <c r="I1159" s="118"/>
    </row>
    <row r="1160" spans="1:9" s="95" customFormat="1" x14ac:dyDescent="0.3">
      <c r="A1160" s="125"/>
      <c r="B1160" s="134" t="s">
        <v>97</v>
      </c>
      <c r="C1160" s="153"/>
      <c r="D1160" s="168">
        <v>0.01</v>
      </c>
      <c r="E1160" s="153"/>
      <c r="F1160" s="167">
        <f>D1160*H1155</f>
        <v>10115.794</v>
      </c>
      <c r="G1160" s="148"/>
      <c r="H1160" s="117"/>
      <c r="I1160" s="118"/>
    </row>
    <row r="1161" spans="1:9" s="95" customFormat="1" x14ac:dyDescent="0.3">
      <c r="A1161" s="125"/>
      <c r="B1161" s="134" t="s">
        <v>50</v>
      </c>
      <c r="C1161" s="153"/>
      <c r="D1161" s="168">
        <v>0.05</v>
      </c>
      <c r="E1161" s="153"/>
      <c r="F1161" s="167">
        <f>D1161*H1155</f>
        <v>50578.97</v>
      </c>
      <c r="G1161" s="148"/>
      <c r="H1161" s="117"/>
      <c r="I1161" s="118"/>
    </row>
    <row r="1162" spans="1:9" s="95" customFormat="1" x14ac:dyDescent="0.3">
      <c r="A1162" s="125"/>
      <c r="B1162" s="169" t="s">
        <v>98</v>
      </c>
      <c r="C1162" s="170"/>
      <c r="D1162" s="171">
        <v>0.19</v>
      </c>
      <c r="E1162" s="170"/>
      <c r="F1162" s="167">
        <f>D1162*F1161</f>
        <v>9610.0043000000005</v>
      </c>
      <c r="G1162" s="172"/>
      <c r="H1162" s="117"/>
      <c r="I1162" s="118"/>
    </row>
    <row r="1163" spans="1:9" s="95" customFormat="1" ht="14.4" thickBot="1" x14ac:dyDescent="0.35">
      <c r="A1163" s="125"/>
      <c r="B1163" s="140"/>
      <c r="C1163" s="158"/>
      <c r="D1163" s="173"/>
      <c r="E1163" s="158"/>
      <c r="F1163" s="174"/>
      <c r="G1163" s="152"/>
      <c r="H1163" s="117"/>
      <c r="I1163" s="118"/>
    </row>
    <row r="1164" spans="1:9" s="95" customFormat="1" ht="14.4" thickBot="1" x14ac:dyDescent="0.35">
      <c r="A1164" s="125"/>
      <c r="B1164" s="115"/>
      <c r="C1164" s="126"/>
      <c r="D1164" s="126"/>
      <c r="E1164" s="126"/>
      <c r="F1164" s="126"/>
      <c r="G1164" s="159" t="s">
        <v>99</v>
      </c>
      <c r="H1164" s="160">
        <f>SUM(F1159:F1163)</f>
        <v>313083.82429999998</v>
      </c>
      <c r="I1164" s="118"/>
    </row>
    <row r="1165" spans="1:9" s="95" customFormat="1" ht="14.4" thickBot="1" x14ac:dyDescent="0.35">
      <c r="A1165" s="125"/>
      <c r="B1165" s="115"/>
      <c r="C1165" s="126"/>
      <c r="D1165" s="126"/>
      <c r="E1165" s="126"/>
      <c r="F1165" s="126"/>
      <c r="G1165" s="127"/>
      <c r="H1165" s="117"/>
      <c r="I1165" s="118"/>
    </row>
    <row r="1166" spans="1:9" s="95" customFormat="1" ht="14.4" thickBot="1" x14ac:dyDescent="0.35">
      <c r="A1166" s="125"/>
      <c r="B1166" s="115"/>
      <c r="C1166" s="126"/>
      <c r="D1166" s="126"/>
      <c r="E1166" s="126"/>
      <c r="F1166" s="126"/>
      <c r="G1166" s="159" t="s">
        <v>100</v>
      </c>
      <c r="H1166" s="175">
        <f>H1164+H1155</f>
        <v>1324663.2242999999</v>
      </c>
      <c r="I1166" s="118"/>
    </row>
    <row r="1167" spans="1:9" s="95" customFormat="1" ht="14.4" thickBot="1" x14ac:dyDescent="0.35">
      <c r="A1167" s="119"/>
      <c r="B1167" s="176"/>
      <c r="C1167" s="121"/>
      <c r="D1167" s="121"/>
      <c r="E1167" s="121"/>
      <c r="F1167" s="121"/>
      <c r="G1167" s="177"/>
      <c r="H1167" s="123"/>
      <c r="I1167" s="124"/>
    </row>
    <row r="1168" spans="1:9" s="95" customFormat="1" x14ac:dyDescent="0.3">
      <c r="A1168" s="107"/>
      <c r="B1168" s="108"/>
      <c r="C1168" s="109"/>
      <c r="D1168" s="109"/>
      <c r="E1168" s="109"/>
      <c r="F1168" s="109"/>
      <c r="G1168" s="110"/>
      <c r="H1168" s="111"/>
      <c r="I1168" s="112"/>
    </row>
    <row r="1169" spans="1:9" s="95" customFormat="1" ht="90" customHeight="1" x14ac:dyDescent="0.3">
      <c r="A1169" s="113"/>
      <c r="B1169" s="114" t="s">
        <v>213</v>
      </c>
      <c r="C1169" s="334" t="s">
        <v>45</v>
      </c>
      <c r="D1169" s="334"/>
      <c r="E1169" s="334"/>
      <c r="F1169" s="334"/>
      <c r="G1169" s="116" t="s">
        <v>59</v>
      </c>
      <c r="H1169" s="117" t="s">
        <v>60</v>
      </c>
      <c r="I1169" s="118"/>
    </row>
    <row r="1170" spans="1:9" s="95" customFormat="1" ht="14.4" thickBot="1" x14ac:dyDescent="0.35">
      <c r="A1170" s="119"/>
      <c r="B1170" s="120"/>
      <c r="C1170" s="121"/>
      <c r="D1170" s="121"/>
      <c r="E1170" s="121"/>
      <c r="F1170" s="121"/>
      <c r="G1170" s="122"/>
      <c r="H1170" s="123"/>
      <c r="I1170" s="124"/>
    </row>
    <row r="1171" spans="1:9" s="95" customFormat="1" ht="14.4" thickBot="1" x14ac:dyDescent="0.35">
      <c r="A1171" s="125"/>
      <c r="B1171" s="115"/>
      <c r="C1171" s="126"/>
      <c r="D1171" s="126"/>
      <c r="E1171" s="126"/>
      <c r="F1171" s="126"/>
      <c r="G1171" s="127"/>
      <c r="H1171" s="117"/>
      <c r="I1171" s="118"/>
    </row>
    <row r="1172" spans="1:9" s="95" customFormat="1" x14ac:dyDescent="0.3">
      <c r="A1172" s="125"/>
      <c r="B1172" s="128" t="s">
        <v>61</v>
      </c>
      <c r="C1172" s="129"/>
      <c r="D1172" s="129"/>
      <c r="E1172" s="129"/>
      <c r="F1172" s="129"/>
      <c r="G1172" s="130"/>
      <c r="H1172" s="117"/>
      <c r="I1172" s="118"/>
    </row>
    <row r="1173" spans="1:9" s="95" customFormat="1" ht="16.5" customHeight="1" x14ac:dyDescent="0.3">
      <c r="A1173" s="125"/>
      <c r="B1173" s="131" t="s">
        <v>62</v>
      </c>
      <c r="C1173" s="132"/>
      <c r="D1173" s="132" t="s">
        <v>3</v>
      </c>
      <c r="E1173" s="132" t="s">
        <v>63</v>
      </c>
      <c r="F1173" s="132" t="s">
        <v>64</v>
      </c>
      <c r="G1173" s="133" t="s">
        <v>65</v>
      </c>
      <c r="H1173" s="117"/>
      <c r="I1173" s="118"/>
    </row>
    <row r="1174" spans="1:9" s="95" customFormat="1" ht="16.5" customHeight="1" x14ac:dyDescent="0.3">
      <c r="A1174" s="125"/>
      <c r="B1174" s="330" t="s">
        <v>214</v>
      </c>
      <c r="C1174" s="331"/>
      <c r="D1174" s="135" t="s">
        <v>106</v>
      </c>
      <c r="E1174" s="135">
        <v>0.03</v>
      </c>
      <c r="F1174" s="136">
        <v>374450</v>
      </c>
      <c r="G1174" s="137">
        <f t="shared" ref="G1174:G1181" si="23">F1174*E1174</f>
        <v>11233.5</v>
      </c>
      <c r="H1174" s="117"/>
      <c r="I1174" s="118"/>
    </row>
    <row r="1175" spans="1:9" s="95" customFormat="1" ht="16.5" customHeight="1" x14ac:dyDescent="0.3">
      <c r="A1175" s="125"/>
      <c r="B1175" s="330" t="s">
        <v>215</v>
      </c>
      <c r="C1175" s="331"/>
      <c r="D1175" s="135" t="s">
        <v>104</v>
      </c>
      <c r="E1175" s="135">
        <v>0.08</v>
      </c>
      <c r="F1175" s="136">
        <v>14243</v>
      </c>
      <c r="G1175" s="137">
        <f t="shared" si="23"/>
        <v>1139.44</v>
      </c>
      <c r="H1175" s="117">
        <f>+H1174*3</f>
        <v>0</v>
      </c>
      <c r="I1175" s="118"/>
    </row>
    <row r="1176" spans="1:9" s="95" customFormat="1" x14ac:dyDescent="0.3">
      <c r="A1176" s="125"/>
      <c r="B1176" s="330"/>
      <c r="C1176" s="331"/>
      <c r="D1176" s="135"/>
      <c r="E1176" s="135"/>
      <c r="F1176" s="136"/>
      <c r="G1176" s="137">
        <f t="shared" si="23"/>
        <v>0</v>
      </c>
      <c r="H1176" s="138"/>
      <c r="I1176" s="139"/>
    </row>
    <row r="1177" spans="1:9" s="95" customFormat="1" ht="16.5" customHeight="1" x14ac:dyDescent="0.3">
      <c r="A1177" s="125"/>
      <c r="B1177" s="330"/>
      <c r="C1177" s="331"/>
      <c r="D1177" s="135"/>
      <c r="E1177" s="135"/>
      <c r="F1177" s="136"/>
      <c r="G1177" s="137">
        <f t="shared" si="23"/>
        <v>0</v>
      </c>
      <c r="H1177" s="117"/>
      <c r="I1177" s="118"/>
    </row>
    <row r="1178" spans="1:9" s="95" customFormat="1" x14ac:dyDescent="0.3">
      <c r="A1178" s="125"/>
      <c r="B1178" s="330"/>
      <c r="C1178" s="331"/>
      <c r="D1178" s="135"/>
      <c r="E1178" s="135"/>
      <c r="F1178" s="136"/>
      <c r="G1178" s="137">
        <f t="shared" si="23"/>
        <v>0</v>
      </c>
      <c r="H1178" s="117"/>
      <c r="I1178" s="118"/>
    </row>
    <row r="1179" spans="1:9" s="95" customFormat="1" x14ac:dyDescent="0.3">
      <c r="A1179" s="125"/>
      <c r="B1179" s="330"/>
      <c r="C1179" s="331"/>
      <c r="D1179" s="135"/>
      <c r="E1179" s="135"/>
      <c r="F1179" s="136"/>
      <c r="G1179" s="137">
        <f t="shared" si="23"/>
        <v>0</v>
      </c>
      <c r="H1179" s="117"/>
      <c r="I1179" s="118"/>
    </row>
    <row r="1180" spans="1:9" s="95" customFormat="1" x14ac:dyDescent="0.3">
      <c r="A1180" s="125"/>
      <c r="B1180" s="330"/>
      <c r="C1180" s="331"/>
      <c r="D1180" s="135"/>
      <c r="E1180" s="135"/>
      <c r="F1180" s="136"/>
      <c r="G1180" s="137">
        <f t="shared" si="23"/>
        <v>0</v>
      </c>
      <c r="H1180" s="117"/>
      <c r="I1180" s="118"/>
    </row>
    <row r="1181" spans="1:9" s="95" customFormat="1" ht="14.4" thickBot="1" x14ac:dyDescent="0.35">
      <c r="A1181" s="125"/>
      <c r="B1181" s="332"/>
      <c r="C1181" s="333"/>
      <c r="D1181" s="141"/>
      <c r="E1181" s="141"/>
      <c r="F1181" s="142"/>
      <c r="G1181" s="143">
        <f t="shared" si="23"/>
        <v>0</v>
      </c>
      <c r="H1181" s="117"/>
      <c r="I1181" s="118"/>
    </row>
    <row r="1182" spans="1:9" s="95" customFormat="1" x14ac:dyDescent="0.3">
      <c r="A1182" s="125"/>
      <c r="B1182" s="115"/>
      <c r="C1182" s="126"/>
      <c r="D1182" s="126"/>
      <c r="E1182" s="126"/>
      <c r="F1182" s="126"/>
      <c r="G1182" s="144" t="s">
        <v>70</v>
      </c>
      <c r="H1182" s="117">
        <f>SUM(G1174:G1181)</f>
        <v>12372.94</v>
      </c>
      <c r="I1182" s="118"/>
    </row>
    <row r="1183" spans="1:9" s="95" customFormat="1" ht="14.4" thickBot="1" x14ac:dyDescent="0.35">
      <c r="A1183" s="125"/>
      <c r="B1183" s="115"/>
      <c r="C1183" s="126"/>
      <c r="D1183" s="126"/>
      <c r="E1183" s="126"/>
      <c r="F1183" s="126"/>
      <c r="G1183" s="127"/>
      <c r="H1183" s="117"/>
      <c r="I1183" s="118"/>
    </row>
    <row r="1184" spans="1:9" s="95" customFormat="1" x14ac:dyDescent="0.3">
      <c r="A1184" s="125"/>
      <c r="B1184" s="128" t="s">
        <v>71</v>
      </c>
      <c r="C1184" s="129"/>
      <c r="D1184" s="129"/>
      <c r="E1184" s="129"/>
      <c r="F1184" s="129"/>
      <c r="G1184" s="130"/>
      <c r="H1184" s="117"/>
      <c r="I1184" s="118"/>
    </row>
    <row r="1185" spans="1:9" s="95" customFormat="1" x14ac:dyDescent="0.3">
      <c r="A1185" s="125"/>
      <c r="B1185" s="131" t="s">
        <v>62</v>
      </c>
      <c r="C1185" s="132" t="s">
        <v>72</v>
      </c>
      <c r="D1185" s="132" t="s">
        <v>73</v>
      </c>
      <c r="E1185" s="132" t="s">
        <v>63</v>
      </c>
      <c r="F1185" s="132" t="s">
        <v>74</v>
      </c>
      <c r="G1185" s="133" t="s">
        <v>65</v>
      </c>
      <c r="H1185" s="117"/>
      <c r="I1185" s="118"/>
    </row>
    <row r="1186" spans="1:9" s="95" customFormat="1" x14ac:dyDescent="0.3">
      <c r="A1186" s="125"/>
      <c r="B1186" s="145" t="s">
        <v>75</v>
      </c>
      <c r="C1186" s="136">
        <v>6250</v>
      </c>
      <c r="D1186" s="146">
        <v>1.8</v>
      </c>
      <c r="E1186" s="135">
        <v>2</v>
      </c>
      <c r="F1186" s="147">
        <v>0.3</v>
      </c>
      <c r="G1186" s="148">
        <f>F1186*E1186*D1186*C1186</f>
        <v>6750</v>
      </c>
      <c r="H1186" s="117"/>
      <c r="I1186" s="118"/>
    </row>
    <row r="1187" spans="1:9" s="95" customFormat="1" x14ac:dyDescent="0.3">
      <c r="A1187" s="125"/>
      <c r="B1187" s="145" t="s">
        <v>108</v>
      </c>
      <c r="C1187" s="136">
        <v>12500</v>
      </c>
      <c r="D1187" s="146">
        <v>1.8</v>
      </c>
      <c r="E1187" s="135">
        <v>1</v>
      </c>
      <c r="F1187" s="147">
        <f>F1186</f>
        <v>0.3</v>
      </c>
      <c r="G1187" s="148">
        <f>F1187*E1187*D1187*C1187</f>
        <v>6750</v>
      </c>
      <c r="H1187" s="117"/>
      <c r="I1187" s="118"/>
    </row>
    <row r="1188" spans="1:9" s="95" customFormat="1" x14ac:dyDescent="0.3">
      <c r="A1188" s="125"/>
      <c r="B1188" s="145"/>
      <c r="C1188" s="136"/>
      <c r="D1188" s="146"/>
      <c r="E1188" s="135"/>
      <c r="F1188" s="147"/>
      <c r="G1188" s="148">
        <f>F1188*E1188*D1188*C1188</f>
        <v>0</v>
      </c>
      <c r="H1188" s="117"/>
      <c r="I1188" s="118"/>
    </row>
    <row r="1189" spans="1:9" s="95" customFormat="1" x14ac:dyDescent="0.3">
      <c r="A1189" s="125"/>
      <c r="B1189" s="145"/>
      <c r="C1189" s="136"/>
      <c r="D1189" s="146"/>
      <c r="E1189" s="135"/>
      <c r="F1189" s="147"/>
      <c r="G1189" s="148">
        <f>F1189*E1189*D1189*C1189</f>
        <v>0</v>
      </c>
      <c r="H1189" s="117"/>
      <c r="I1189" s="118"/>
    </row>
    <row r="1190" spans="1:9" s="95" customFormat="1" ht="14.4" thickBot="1" x14ac:dyDescent="0.35">
      <c r="A1190" s="125"/>
      <c r="B1190" s="149"/>
      <c r="C1190" s="142"/>
      <c r="D1190" s="150"/>
      <c r="E1190" s="141"/>
      <c r="F1190" s="151"/>
      <c r="G1190" s="152">
        <f>F1190*E1190*D1190*C1190</f>
        <v>0</v>
      </c>
      <c r="H1190" s="117"/>
      <c r="I1190" s="118"/>
    </row>
    <row r="1191" spans="1:9" s="95" customFormat="1" x14ac:dyDescent="0.3">
      <c r="A1191" s="125"/>
      <c r="B1191" s="115"/>
      <c r="C1191" s="126"/>
      <c r="D1191" s="126"/>
      <c r="E1191" s="126"/>
      <c r="F1191" s="126"/>
      <c r="G1191" s="144" t="s">
        <v>78</v>
      </c>
      <c r="H1191" s="117">
        <f>SUM(G1186:G1190)</f>
        <v>13500</v>
      </c>
      <c r="I1191" s="118"/>
    </row>
    <row r="1192" spans="1:9" s="95" customFormat="1" ht="14.4" thickBot="1" x14ac:dyDescent="0.35">
      <c r="A1192" s="125"/>
      <c r="B1192" s="115"/>
      <c r="C1192" s="126"/>
      <c r="D1192" s="126"/>
      <c r="E1192" s="126"/>
      <c r="F1192" s="126"/>
      <c r="G1192" s="127"/>
      <c r="H1192" s="117"/>
      <c r="I1192" s="118"/>
    </row>
    <row r="1193" spans="1:9" s="95" customFormat="1" x14ac:dyDescent="0.3">
      <c r="A1193" s="125"/>
      <c r="B1193" s="128" t="s">
        <v>79</v>
      </c>
      <c r="C1193" s="129"/>
      <c r="D1193" s="129"/>
      <c r="E1193" s="129"/>
      <c r="F1193" s="129"/>
      <c r="G1193" s="130"/>
      <c r="H1193" s="117"/>
      <c r="I1193" s="118"/>
    </row>
    <row r="1194" spans="1:9" s="95" customFormat="1" x14ac:dyDescent="0.3">
      <c r="A1194" s="125"/>
      <c r="B1194" s="131" t="s">
        <v>62</v>
      </c>
      <c r="C1194" s="132"/>
      <c r="D1194" s="132" t="s">
        <v>80</v>
      </c>
      <c r="E1194" s="132" t="s">
        <v>81</v>
      </c>
      <c r="F1194" s="132" t="s">
        <v>74</v>
      </c>
      <c r="G1194" s="133" t="s">
        <v>65</v>
      </c>
      <c r="H1194" s="117"/>
      <c r="I1194" s="118"/>
    </row>
    <row r="1195" spans="1:9" s="95" customFormat="1" x14ac:dyDescent="0.3">
      <c r="A1195" s="125"/>
      <c r="B1195" s="134" t="s">
        <v>82</v>
      </c>
      <c r="C1195" s="153"/>
      <c r="D1195" s="135"/>
      <c r="E1195" s="154"/>
      <c r="F1195" s="147"/>
      <c r="G1195" s="148">
        <v>1350</v>
      </c>
      <c r="H1195" s="117"/>
      <c r="I1195" s="118"/>
    </row>
    <row r="1196" spans="1:9" s="95" customFormat="1" x14ac:dyDescent="0.3">
      <c r="A1196" s="125"/>
      <c r="B1196" s="330"/>
      <c r="C1196" s="331"/>
      <c r="D1196" s="135"/>
      <c r="E1196" s="154"/>
      <c r="F1196" s="147"/>
      <c r="G1196" s="148">
        <f>F1196*E1196</f>
        <v>0</v>
      </c>
      <c r="H1196" s="117"/>
      <c r="I1196" s="118"/>
    </row>
    <row r="1197" spans="1:9" s="95" customFormat="1" x14ac:dyDescent="0.3">
      <c r="A1197" s="125"/>
      <c r="B1197" s="330"/>
      <c r="C1197" s="331"/>
      <c r="D1197" s="135"/>
      <c r="E1197" s="154"/>
      <c r="F1197" s="147"/>
      <c r="G1197" s="148">
        <f>F1197*E1197</f>
        <v>0</v>
      </c>
      <c r="H1197" s="117"/>
      <c r="I1197" s="118"/>
    </row>
    <row r="1198" spans="1:9" s="95" customFormat="1" x14ac:dyDescent="0.3">
      <c r="A1198" s="125"/>
      <c r="B1198" s="330"/>
      <c r="C1198" s="331"/>
      <c r="D1198" s="135"/>
      <c r="E1198" s="154"/>
      <c r="F1198" s="147"/>
      <c r="G1198" s="148">
        <f>F1198*E1198</f>
        <v>0</v>
      </c>
      <c r="H1198" s="117"/>
      <c r="I1198" s="118"/>
    </row>
    <row r="1199" spans="1:9" s="95" customFormat="1" x14ac:dyDescent="0.3">
      <c r="A1199" s="125"/>
      <c r="B1199" s="330"/>
      <c r="C1199" s="331"/>
      <c r="D1199" s="135"/>
      <c r="E1199" s="154"/>
      <c r="F1199" s="147"/>
      <c r="G1199" s="148">
        <f>F1199*E1199</f>
        <v>0</v>
      </c>
      <c r="H1199" s="117"/>
      <c r="I1199" s="118"/>
    </row>
    <row r="1200" spans="1:9" s="95" customFormat="1" ht="14.4" thickBot="1" x14ac:dyDescent="0.35">
      <c r="A1200" s="125"/>
      <c r="B1200" s="332"/>
      <c r="C1200" s="333"/>
      <c r="D1200" s="141"/>
      <c r="E1200" s="155"/>
      <c r="F1200" s="151"/>
      <c r="G1200" s="152">
        <f>F1200*E1200</f>
        <v>0</v>
      </c>
      <c r="H1200" s="117"/>
      <c r="I1200" s="118"/>
    </row>
    <row r="1201" spans="1:9" s="95" customFormat="1" x14ac:dyDescent="0.3">
      <c r="A1201" s="125"/>
      <c r="B1201" s="115"/>
      <c r="C1201" s="126"/>
      <c r="D1201" s="126"/>
      <c r="E1201" s="126"/>
      <c r="F1201" s="126"/>
      <c r="G1201" s="144" t="s">
        <v>85</v>
      </c>
      <c r="H1201" s="117">
        <f>SUM(G1195:G1200)</f>
        <v>1350</v>
      </c>
      <c r="I1201" s="118"/>
    </row>
    <row r="1202" spans="1:9" s="95" customFormat="1" ht="14.4" thickBot="1" x14ac:dyDescent="0.35">
      <c r="A1202" s="125"/>
      <c r="B1202" s="115"/>
      <c r="C1202" s="126"/>
      <c r="D1202" s="126"/>
      <c r="E1202" s="126"/>
      <c r="F1202" s="126"/>
      <c r="G1202" s="127"/>
      <c r="H1202" s="117"/>
      <c r="I1202" s="118"/>
    </row>
    <row r="1203" spans="1:9" s="95" customFormat="1" x14ac:dyDescent="0.3">
      <c r="A1203" s="125"/>
      <c r="B1203" s="128" t="s">
        <v>86</v>
      </c>
      <c r="C1203" s="129"/>
      <c r="D1203" s="129"/>
      <c r="E1203" s="129"/>
      <c r="F1203" s="129"/>
      <c r="G1203" s="130"/>
      <c r="H1203" s="117"/>
      <c r="I1203" s="118"/>
    </row>
    <row r="1204" spans="1:9" s="95" customFormat="1" x14ac:dyDescent="0.3">
      <c r="A1204" s="125"/>
      <c r="B1204" s="131" t="s">
        <v>87</v>
      </c>
      <c r="C1204" s="132"/>
      <c r="D1204" s="132" t="s">
        <v>88</v>
      </c>
      <c r="E1204" s="132" t="s">
        <v>89</v>
      </c>
      <c r="F1204" s="132" t="s">
        <v>90</v>
      </c>
      <c r="G1204" s="133" t="s">
        <v>64</v>
      </c>
      <c r="H1204" s="117"/>
      <c r="I1204" s="118"/>
    </row>
    <row r="1205" spans="1:9" s="95" customFormat="1" x14ac:dyDescent="0.3">
      <c r="A1205" s="125"/>
      <c r="B1205" s="156"/>
      <c r="C1205" s="153"/>
      <c r="D1205" s="135"/>
      <c r="E1205" s="135"/>
      <c r="F1205" s="137"/>
      <c r="G1205" s="137">
        <f>F1205*E1205*D1205</f>
        <v>0</v>
      </c>
      <c r="H1205" s="117"/>
      <c r="I1205" s="118"/>
    </row>
    <row r="1206" spans="1:9" s="95" customFormat="1" ht="14.4" thickBot="1" x14ac:dyDescent="0.35">
      <c r="A1206" s="125"/>
      <c r="B1206" s="157"/>
      <c r="C1206" s="158"/>
      <c r="D1206" s="141"/>
      <c r="E1206" s="141"/>
      <c r="F1206" s="143"/>
      <c r="G1206" s="143">
        <f>F1206*E1206*D1206</f>
        <v>0</v>
      </c>
      <c r="H1206" s="117"/>
      <c r="I1206" s="118"/>
    </row>
    <row r="1207" spans="1:9" s="95" customFormat="1" x14ac:dyDescent="0.3">
      <c r="A1207" s="125"/>
      <c r="B1207" s="115"/>
      <c r="C1207" s="126"/>
      <c r="D1207" s="126"/>
      <c r="E1207" s="126"/>
      <c r="F1207" s="126"/>
      <c r="G1207" s="144" t="s">
        <v>91</v>
      </c>
      <c r="H1207" s="117">
        <f>SUM(G1205:G1206)</f>
        <v>0</v>
      </c>
      <c r="I1207" s="118"/>
    </row>
    <row r="1208" spans="1:9" s="95" customFormat="1" ht="14.4" thickBot="1" x14ac:dyDescent="0.35">
      <c r="A1208" s="125"/>
      <c r="B1208" s="115"/>
      <c r="C1208" s="126"/>
      <c r="D1208" s="126"/>
      <c r="E1208" s="126"/>
      <c r="F1208" s="126"/>
      <c r="G1208" s="127"/>
      <c r="H1208" s="117"/>
      <c r="I1208" s="118"/>
    </row>
    <row r="1209" spans="1:9" s="95" customFormat="1" ht="14.4" thickBot="1" x14ac:dyDescent="0.35">
      <c r="A1209" s="125"/>
      <c r="B1209" s="115"/>
      <c r="C1209" s="126"/>
      <c r="D1209" s="126"/>
      <c r="E1209" s="126"/>
      <c r="F1209" s="126"/>
      <c r="G1209" s="159" t="s">
        <v>92</v>
      </c>
      <c r="H1209" s="160">
        <f>SUM(H1182:H1207)</f>
        <v>27222.940000000002</v>
      </c>
      <c r="I1209" s="118"/>
    </row>
    <row r="1210" spans="1:9" s="95" customFormat="1" ht="14.4" thickBot="1" x14ac:dyDescent="0.35">
      <c r="A1210" s="125"/>
      <c r="B1210" s="115"/>
      <c r="C1210" s="126"/>
      <c r="D1210" s="126"/>
      <c r="E1210" s="126"/>
      <c r="F1210" s="126"/>
      <c r="G1210" s="127"/>
      <c r="H1210" s="117"/>
      <c r="I1210" s="118"/>
    </row>
    <row r="1211" spans="1:9" s="95" customFormat="1" x14ac:dyDescent="0.3">
      <c r="A1211" s="125"/>
      <c r="B1211" s="161" t="s">
        <v>93</v>
      </c>
      <c r="C1211" s="109"/>
      <c r="D1211" s="109"/>
      <c r="E1211" s="109"/>
      <c r="F1211" s="109"/>
      <c r="G1211" s="162"/>
      <c r="H1211" s="117"/>
      <c r="I1211" s="118"/>
    </row>
    <row r="1212" spans="1:9" s="95" customFormat="1" x14ac:dyDescent="0.3">
      <c r="A1212" s="125"/>
      <c r="B1212" s="163" t="s">
        <v>62</v>
      </c>
      <c r="C1212" s="126"/>
      <c r="D1212" s="126" t="s">
        <v>94</v>
      </c>
      <c r="E1212" s="126"/>
      <c r="F1212" s="126" t="s">
        <v>95</v>
      </c>
      <c r="G1212" s="164"/>
      <c r="H1212" s="117"/>
      <c r="I1212" s="118"/>
    </row>
    <row r="1213" spans="1:9" s="95" customFormat="1" x14ac:dyDescent="0.3">
      <c r="A1213" s="125"/>
      <c r="B1213" s="131" t="s">
        <v>96</v>
      </c>
      <c r="C1213" s="165"/>
      <c r="D1213" s="166">
        <v>0.24</v>
      </c>
      <c r="E1213" s="165"/>
      <c r="F1213" s="167">
        <f>D1213*H1209</f>
        <v>6533.5056000000004</v>
      </c>
      <c r="G1213" s="133"/>
      <c r="H1213" s="117"/>
      <c r="I1213" s="118"/>
    </row>
    <row r="1214" spans="1:9" s="95" customFormat="1" x14ac:dyDescent="0.3">
      <c r="A1214" s="125"/>
      <c r="B1214" s="134" t="s">
        <v>97</v>
      </c>
      <c r="C1214" s="153"/>
      <c r="D1214" s="168">
        <v>0.01</v>
      </c>
      <c r="E1214" s="153"/>
      <c r="F1214" s="167">
        <f>D1214*H1209</f>
        <v>272.22940000000006</v>
      </c>
      <c r="G1214" s="148"/>
      <c r="H1214" s="117"/>
      <c r="I1214" s="118"/>
    </row>
    <row r="1215" spans="1:9" s="95" customFormat="1" x14ac:dyDescent="0.3">
      <c r="A1215" s="125"/>
      <c r="B1215" s="134" t="s">
        <v>50</v>
      </c>
      <c r="C1215" s="153"/>
      <c r="D1215" s="168">
        <v>0.05</v>
      </c>
      <c r="E1215" s="153"/>
      <c r="F1215" s="167">
        <f>D1215*H1209</f>
        <v>1361.1470000000002</v>
      </c>
      <c r="G1215" s="148"/>
      <c r="H1215" s="117"/>
      <c r="I1215" s="118"/>
    </row>
    <row r="1216" spans="1:9" s="95" customFormat="1" x14ac:dyDescent="0.3">
      <c r="A1216" s="125"/>
      <c r="B1216" s="169" t="s">
        <v>98</v>
      </c>
      <c r="C1216" s="170"/>
      <c r="D1216" s="171">
        <v>0.19</v>
      </c>
      <c r="E1216" s="170"/>
      <c r="F1216" s="167">
        <f>D1216*F1215</f>
        <v>258.61793000000006</v>
      </c>
      <c r="G1216" s="172"/>
      <c r="H1216" s="117"/>
      <c r="I1216" s="118"/>
    </row>
    <row r="1217" spans="1:9" s="95" customFormat="1" ht="14.4" thickBot="1" x14ac:dyDescent="0.35">
      <c r="A1217" s="125"/>
      <c r="B1217" s="140"/>
      <c r="C1217" s="158"/>
      <c r="D1217" s="173"/>
      <c r="E1217" s="158"/>
      <c r="F1217" s="174"/>
      <c r="G1217" s="152"/>
      <c r="H1217" s="117"/>
      <c r="I1217" s="118"/>
    </row>
    <row r="1218" spans="1:9" s="95" customFormat="1" ht="14.4" thickBot="1" x14ac:dyDescent="0.35">
      <c r="A1218" s="125"/>
      <c r="B1218" s="115"/>
      <c r="C1218" s="126"/>
      <c r="D1218" s="126"/>
      <c r="E1218" s="126"/>
      <c r="F1218" s="126"/>
      <c r="G1218" s="159" t="s">
        <v>99</v>
      </c>
      <c r="H1218" s="160">
        <f>SUM(F1213:F1217)</f>
        <v>8425.4999299999999</v>
      </c>
      <c r="I1218" s="118"/>
    </row>
    <row r="1219" spans="1:9" s="95" customFormat="1" ht="14.4" thickBot="1" x14ac:dyDescent="0.35">
      <c r="A1219" s="125"/>
      <c r="B1219" s="115"/>
      <c r="C1219" s="126"/>
      <c r="D1219" s="126"/>
      <c r="E1219" s="126"/>
      <c r="F1219" s="126"/>
      <c r="G1219" s="127"/>
      <c r="H1219" s="117"/>
      <c r="I1219" s="118"/>
    </row>
    <row r="1220" spans="1:9" s="95" customFormat="1" ht="14.4" thickBot="1" x14ac:dyDescent="0.35">
      <c r="A1220" s="125"/>
      <c r="B1220" s="115"/>
      <c r="C1220" s="126"/>
      <c r="D1220" s="126"/>
      <c r="E1220" s="126"/>
      <c r="F1220" s="126"/>
      <c r="G1220" s="159" t="s">
        <v>100</v>
      </c>
      <c r="H1220" s="175">
        <f>H1218+H1209</f>
        <v>35648.43993</v>
      </c>
      <c r="I1220" s="118"/>
    </row>
    <row r="1221" spans="1:9" s="95" customFormat="1" ht="14.4" thickBot="1" x14ac:dyDescent="0.35">
      <c r="A1221" s="119"/>
      <c r="B1221" s="176"/>
      <c r="C1221" s="121"/>
      <c r="D1221" s="121"/>
      <c r="E1221" s="121"/>
      <c r="F1221" s="121"/>
      <c r="G1221" s="177"/>
      <c r="H1221" s="123"/>
      <c r="I1221" s="124"/>
    </row>
    <row r="1222" spans="1:9" s="95" customFormat="1" x14ac:dyDescent="0.3">
      <c r="A1222" s="107"/>
      <c r="B1222" s="108"/>
      <c r="C1222" s="109"/>
      <c r="D1222" s="109"/>
      <c r="E1222" s="109"/>
      <c r="F1222" s="109"/>
      <c r="G1222" s="110"/>
      <c r="H1222" s="111"/>
      <c r="I1222" s="112"/>
    </row>
    <row r="1223" spans="1:9" s="95" customFormat="1" ht="90" customHeight="1" x14ac:dyDescent="0.3">
      <c r="A1223" s="113"/>
      <c r="B1223" s="114" t="s">
        <v>216</v>
      </c>
      <c r="C1223" s="334" t="s">
        <v>31</v>
      </c>
      <c r="D1223" s="334"/>
      <c r="E1223" s="334"/>
      <c r="F1223" s="334"/>
      <c r="G1223" s="116" t="s">
        <v>59</v>
      </c>
      <c r="H1223" s="117" t="s">
        <v>60</v>
      </c>
      <c r="I1223" s="118"/>
    </row>
    <row r="1224" spans="1:9" s="95" customFormat="1" ht="14.4" thickBot="1" x14ac:dyDescent="0.35">
      <c r="A1224" s="119"/>
      <c r="B1224" s="120"/>
      <c r="C1224" s="121"/>
      <c r="D1224" s="121"/>
      <c r="E1224" s="121"/>
      <c r="F1224" s="121"/>
      <c r="G1224" s="122"/>
      <c r="H1224" s="123"/>
      <c r="I1224" s="124"/>
    </row>
    <row r="1225" spans="1:9" s="95" customFormat="1" ht="14.4" thickBot="1" x14ac:dyDescent="0.35">
      <c r="A1225" s="125"/>
      <c r="B1225" s="115"/>
      <c r="C1225" s="126"/>
      <c r="D1225" s="126"/>
      <c r="E1225" s="126"/>
      <c r="F1225" s="126"/>
      <c r="G1225" s="127"/>
      <c r="H1225" s="117"/>
      <c r="I1225" s="118"/>
    </row>
    <row r="1226" spans="1:9" s="95" customFormat="1" x14ac:dyDescent="0.3">
      <c r="A1226" s="125"/>
      <c r="B1226" s="128" t="s">
        <v>61</v>
      </c>
      <c r="C1226" s="129"/>
      <c r="D1226" s="129"/>
      <c r="E1226" s="129"/>
      <c r="F1226" s="129"/>
      <c r="G1226" s="130"/>
      <c r="H1226" s="117"/>
      <c r="I1226" s="118"/>
    </row>
    <row r="1227" spans="1:9" s="95" customFormat="1" ht="16.5" customHeight="1" x14ac:dyDescent="0.3">
      <c r="A1227" s="125"/>
      <c r="B1227" s="131" t="s">
        <v>62</v>
      </c>
      <c r="C1227" s="132"/>
      <c r="D1227" s="132" t="s">
        <v>3</v>
      </c>
      <c r="E1227" s="132" t="s">
        <v>63</v>
      </c>
      <c r="F1227" s="132" t="s">
        <v>64</v>
      </c>
      <c r="G1227" s="133" t="s">
        <v>65</v>
      </c>
      <c r="H1227" s="117"/>
      <c r="I1227" s="118"/>
    </row>
    <row r="1228" spans="1:9" s="95" customFormat="1" ht="16.5" customHeight="1" x14ac:dyDescent="0.3">
      <c r="A1228" s="125"/>
      <c r="B1228" s="330" t="s">
        <v>208</v>
      </c>
      <c r="C1228" s="331"/>
      <c r="D1228" s="135" t="s">
        <v>106</v>
      </c>
      <c r="E1228" s="135">
        <v>0.15</v>
      </c>
      <c r="F1228" s="136">
        <v>388500</v>
      </c>
      <c r="G1228" s="137">
        <f t="shared" ref="G1228:G1235" si="24">F1228*E1228</f>
        <v>58275</v>
      </c>
      <c r="H1228" s="117"/>
      <c r="I1228" s="118"/>
    </row>
    <row r="1229" spans="1:9" s="95" customFormat="1" ht="16.5" customHeight="1" x14ac:dyDescent="0.3">
      <c r="A1229" s="125"/>
      <c r="B1229" s="330" t="s">
        <v>217</v>
      </c>
      <c r="C1229" s="331"/>
      <c r="D1229" s="135" t="s">
        <v>67</v>
      </c>
      <c r="E1229" s="135">
        <v>1</v>
      </c>
      <c r="F1229" s="136">
        <v>19000</v>
      </c>
      <c r="G1229" s="137">
        <f t="shared" si="24"/>
        <v>19000</v>
      </c>
      <c r="H1229" s="117"/>
      <c r="I1229" s="118"/>
    </row>
    <row r="1230" spans="1:9" s="95" customFormat="1" ht="16.5" customHeight="1" x14ac:dyDescent="0.3">
      <c r="A1230" s="125"/>
      <c r="B1230" s="330"/>
      <c r="C1230" s="331"/>
      <c r="D1230" s="135"/>
      <c r="E1230" s="135"/>
      <c r="F1230" s="136"/>
      <c r="G1230" s="137">
        <f t="shared" si="24"/>
        <v>0</v>
      </c>
      <c r="H1230" s="138"/>
      <c r="I1230" s="139"/>
    </row>
    <row r="1231" spans="1:9" s="95" customFormat="1" ht="16.5" customHeight="1" x14ac:dyDescent="0.3">
      <c r="A1231" s="125"/>
      <c r="B1231" s="330"/>
      <c r="C1231" s="331"/>
      <c r="D1231" s="135"/>
      <c r="E1231" s="135"/>
      <c r="F1231" s="136"/>
      <c r="G1231" s="137">
        <f t="shared" si="24"/>
        <v>0</v>
      </c>
      <c r="H1231" s="117"/>
      <c r="I1231" s="118"/>
    </row>
    <row r="1232" spans="1:9" s="95" customFormat="1" ht="16.5" customHeight="1" x14ac:dyDescent="0.3">
      <c r="A1232" s="125"/>
      <c r="B1232" s="330"/>
      <c r="C1232" s="331"/>
      <c r="D1232" s="135"/>
      <c r="E1232" s="135"/>
      <c r="F1232" s="136"/>
      <c r="G1232" s="137">
        <f t="shared" si="24"/>
        <v>0</v>
      </c>
      <c r="H1232" s="117"/>
      <c r="I1232" s="118"/>
    </row>
    <row r="1233" spans="1:9" s="95" customFormat="1" ht="16.5" customHeight="1" x14ac:dyDescent="0.3">
      <c r="A1233" s="125"/>
      <c r="B1233" s="330"/>
      <c r="C1233" s="331"/>
      <c r="D1233" s="135"/>
      <c r="E1233" s="135"/>
      <c r="F1233" s="136"/>
      <c r="G1233" s="137">
        <f t="shared" si="24"/>
        <v>0</v>
      </c>
      <c r="H1233" s="117"/>
      <c r="I1233" s="118"/>
    </row>
    <row r="1234" spans="1:9" s="95" customFormat="1" x14ac:dyDescent="0.3">
      <c r="A1234" s="125"/>
      <c r="B1234" s="330"/>
      <c r="C1234" s="331"/>
      <c r="D1234" s="135"/>
      <c r="E1234" s="135"/>
      <c r="F1234" s="136"/>
      <c r="G1234" s="137">
        <f t="shared" si="24"/>
        <v>0</v>
      </c>
      <c r="H1234" s="117"/>
      <c r="I1234" s="118"/>
    </row>
    <row r="1235" spans="1:9" s="95" customFormat="1" ht="14.4" thickBot="1" x14ac:dyDescent="0.35">
      <c r="A1235" s="125"/>
      <c r="B1235" s="332"/>
      <c r="C1235" s="333"/>
      <c r="D1235" s="141"/>
      <c r="E1235" s="141"/>
      <c r="F1235" s="142"/>
      <c r="G1235" s="143">
        <f t="shared" si="24"/>
        <v>0</v>
      </c>
      <c r="H1235" s="117"/>
      <c r="I1235" s="118"/>
    </row>
    <row r="1236" spans="1:9" s="95" customFormat="1" x14ac:dyDescent="0.3">
      <c r="A1236" s="125"/>
      <c r="B1236" s="115"/>
      <c r="C1236" s="126"/>
      <c r="D1236" s="126"/>
      <c r="E1236" s="126"/>
      <c r="F1236" s="126"/>
      <c r="G1236" s="144" t="s">
        <v>70</v>
      </c>
      <c r="H1236" s="117">
        <f>SUM(G1228:G1235)</f>
        <v>77275</v>
      </c>
      <c r="I1236" s="118"/>
    </row>
    <row r="1237" spans="1:9" s="95" customFormat="1" ht="14.4" thickBot="1" x14ac:dyDescent="0.35">
      <c r="A1237" s="125"/>
      <c r="B1237" s="115"/>
      <c r="C1237" s="126"/>
      <c r="D1237" s="126"/>
      <c r="E1237" s="126"/>
      <c r="F1237" s="126"/>
      <c r="G1237" s="127"/>
      <c r="H1237" s="117"/>
      <c r="I1237" s="118"/>
    </row>
    <row r="1238" spans="1:9" s="95" customFormat="1" x14ac:dyDescent="0.3">
      <c r="A1238" s="125"/>
      <c r="B1238" s="128" t="s">
        <v>71</v>
      </c>
      <c r="C1238" s="129"/>
      <c r="D1238" s="129"/>
      <c r="E1238" s="129"/>
      <c r="F1238" s="129"/>
      <c r="G1238" s="130"/>
      <c r="H1238" s="117"/>
      <c r="I1238" s="118"/>
    </row>
    <row r="1239" spans="1:9" s="95" customFormat="1" x14ac:dyDescent="0.3">
      <c r="A1239" s="125"/>
      <c r="B1239" s="131" t="s">
        <v>62</v>
      </c>
      <c r="C1239" s="132" t="s">
        <v>72</v>
      </c>
      <c r="D1239" s="132" t="s">
        <v>73</v>
      </c>
      <c r="E1239" s="132" t="s">
        <v>63</v>
      </c>
      <c r="F1239" s="132" t="s">
        <v>74</v>
      </c>
      <c r="G1239" s="133" t="s">
        <v>65</v>
      </c>
      <c r="H1239" s="117"/>
      <c r="I1239" s="118"/>
    </row>
    <row r="1240" spans="1:9" s="95" customFormat="1" x14ac:dyDescent="0.3">
      <c r="A1240" s="125"/>
      <c r="B1240" s="145" t="s">
        <v>75</v>
      </c>
      <c r="C1240" s="136">
        <v>6250</v>
      </c>
      <c r="D1240" s="146">
        <v>1.8</v>
      </c>
      <c r="E1240" s="135">
        <v>12</v>
      </c>
      <c r="F1240" s="147">
        <v>0.57999999999999996</v>
      </c>
      <c r="G1240" s="148">
        <f>F1240*E1240*D1240*C1240</f>
        <v>78299.999999999985</v>
      </c>
      <c r="H1240" s="117"/>
      <c r="I1240" s="118"/>
    </row>
    <row r="1241" spans="1:9" s="95" customFormat="1" x14ac:dyDescent="0.3">
      <c r="A1241" s="125"/>
      <c r="B1241" s="145" t="s">
        <v>108</v>
      </c>
      <c r="C1241" s="136">
        <v>12500</v>
      </c>
      <c r="D1241" s="146">
        <v>1.8</v>
      </c>
      <c r="E1241" s="135">
        <v>2</v>
      </c>
      <c r="F1241" s="147">
        <f>+F1240</f>
        <v>0.57999999999999996</v>
      </c>
      <c r="G1241" s="148">
        <f>F1241*E1241*D1241*C1241</f>
        <v>26100</v>
      </c>
      <c r="H1241" s="117"/>
      <c r="I1241" s="118"/>
    </row>
    <row r="1242" spans="1:9" s="95" customFormat="1" x14ac:dyDescent="0.3">
      <c r="A1242" s="125"/>
      <c r="B1242" s="145"/>
      <c r="C1242" s="136"/>
      <c r="D1242" s="146"/>
      <c r="E1242" s="135"/>
      <c r="F1242" s="147"/>
      <c r="G1242" s="148">
        <f>F1242*E1242*D1242*C1242</f>
        <v>0</v>
      </c>
      <c r="H1242" s="117"/>
      <c r="I1242" s="118"/>
    </row>
    <row r="1243" spans="1:9" s="95" customFormat="1" x14ac:dyDescent="0.3">
      <c r="A1243" s="125"/>
      <c r="B1243" s="145"/>
      <c r="C1243" s="136"/>
      <c r="D1243" s="146"/>
      <c r="E1243" s="135"/>
      <c r="F1243" s="147"/>
      <c r="G1243" s="148">
        <f>F1243*E1243*D1243*C1243</f>
        <v>0</v>
      </c>
      <c r="H1243" s="117"/>
      <c r="I1243" s="118"/>
    </row>
    <row r="1244" spans="1:9" s="95" customFormat="1" ht="14.4" thickBot="1" x14ac:dyDescent="0.35">
      <c r="A1244" s="125"/>
      <c r="B1244" s="149"/>
      <c r="C1244" s="142"/>
      <c r="D1244" s="150"/>
      <c r="E1244" s="141"/>
      <c r="F1244" s="151"/>
      <c r="G1244" s="152">
        <f>F1244*E1244*D1244*C1244</f>
        <v>0</v>
      </c>
      <c r="H1244" s="117"/>
      <c r="I1244" s="118"/>
    </row>
    <row r="1245" spans="1:9" s="95" customFormat="1" x14ac:dyDescent="0.3">
      <c r="A1245" s="125"/>
      <c r="B1245" s="115"/>
      <c r="C1245" s="126"/>
      <c r="D1245" s="126"/>
      <c r="E1245" s="126"/>
      <c r="F1245" s="126"/>
      <c r="G1245" s="144" t="s">
        <v>78</v>
      </c>
      <c r="H1245" s="117">
        <f>SUM(G1240:G1244)</f>
        <v>104399.99999999999</v>
      </c>
      <c r="I1245" s="118"/>
    </row>
    <row r="1246" spans="1:9" s="95" customFormat="1" ht="14.4" thickBot="1" x14ac:dyDescent="0.35">
      <c r="A1246" s="125"/>
      <c r="B1246" s="115"/>
      <c r="C1246" s="126"/>
      <c r="D1246" s="126"/>
      <c r="E1246" s="126"/>
      <c r="F1246" s="126"/>
      <c r="G1246" s="127"/>
      <c r="H1246" s="117"/>
      <c r="I1246" s="118"/>
    </row>
    <row r="1247" spans="1:9" s="95" customFormat="1" x14ac:dyDescent="0.3">
      <c r="A1247" s="125"/>
      <c r="B1247" s="128" t="s">
        <v>79</v>
      </c>
      <c r="C1247" s="129"/>
      <c r="D1247" s="129"/>
      <c r="E1247" s="129"/>
      <c r="F1247" s="129"/>
      <c r="G1247" s="130"/>
      <c r="H1247" s="117"/>
      <c r="I1247" s="118"/>
    </row>
    <row r="1248" spans="1:9" s="95" customFormat="1" x14ac:dyDescent="0.3">
      <c r="A1248" s="125"/>
      <c r="B1248" s="131" t="s">
        <v>62</v>
      </c>
      <c r="C1248" s="132"/>
      <c r="D1248" s="132" t="s">
        <v>80</v>
      </c>
      <c r="E1248" s="132" t="s">
        <v>81</v>
      </c>
      <c r="F1248" s="132" t="s">
        <v>74</v>
      </c>
      <c r="G1248" s="133" t="s">
        <v>65</v>
      </c>
      <c r="H1248" s="117"/>
      <c r="I1248" s="118"/>
    </row>
    <row r="1249" spans="1:9" s="95" customFormat="1" x14ac:dyDescent="0.3">
      <c r="A1249" s="125"/>
      <c r="B1249" s="134" t="s">
        <v>82</v>
      </c>
      <c r="C1249" s="153"/>
      <c r="D1249" s="135"/>
      <c r="E1249" s="154"/>
      <c r="F1249" s="147"/>
      <c r="G1249" s="148">
        <v>10440</v>
      </c>
      <c r="H1249" s="117"/>
      <c r="I1249" s="118"/>
    </row>
    <row r="1250" spans="1:9" s="95" customFormat="1" x14ac:dyDescent="0.3">
      <c r="A1250" s="125"/>
      <c r="B1250" s="330" t="s">
        <v>210</v>
      </c>
      <c r="C1250" s="331"/>
      <c r="D1250" s="135" t="s">
        <v>84</v>
      </c>
      <c r="E1250" s="154">
        <v>9000</v>
      </c>
      <c r="F1250" s="147">
        <f>F1240</f>
        <v>0.57999999999999996</v>
      </c>
      <c r="G1250" s="148">
        <f>F1250*E1250</f>
        <v>5220</v>
      </c>
      <c r="H1250" s="117"/>
      <c r="I1250" s="118"/>
    </row>
    <row r="1251" spans="1:9" s="95" customFormat="1" x14ac:dyDescent="0.3">
      <c r="A1251" s="125"/>
      <c r="B1251" s="330"/>
      <c r="C1251" s="331"/>
      <c r="D1251" s="135"/>
      <c r="E1251" s="154"/>
      <c r="F1251" s="147"/>
      <c r="G1251" s="148">
        <f>F1251*E1251</f>
        <v>0</v>
      </c>
      <c r="H1251" s="117"/>
      <c r="I1251" s="118"/>
    </row>
    <row r="1252" spans="1:9" s="95" customFormat="1" x14ac:dyDescent="0.3">
      <c r="A1252" s="125"/>
      <c r="B1252" s="330"/>
      <c r="C1252" s="331"/>
      <c r="D1252" s="135"/>
      <c r="E1252" s="154"/>
      <c r="F1252" s="147"/>
      <c r="G1252" s="148">
        <f>F1252*E1252</f>
        <v>0</v>
      </c>
      <c r="H1252" s="117"/>
      <c r="I1252" s="118"/>
    </row>
    <row r="1253" spans="1:9" s="95" customFormat="1" x14ac:dyDescent="0.3">
      <c r="A1253" s="125"/>
      <c r="B1253" s="330"/>
      <c r="C1253" s="331"/>
      <c r="D1253" s="135"/>
      <c r="E1253" s="154"/>
      <c r="F1253" s="147"/>
      <c r="G1253" s="148">
        <f>F1253*E1253</f>
        <v>0</v>
      </c>
      <c r="H1253" s="117"/>
      <c r="I1253" s="118"/>
    </row>
    <row r="1254" spans="1:9" s="95" customFormat="1" ht="14.4" thickBot="1" x14ac:dyDescent="0.35">
      <c r="A1254" s="125"/>
      <c r="B1254" s="332"/>
      <c r="C1254" s="333"/>
      <c r="D1254" s="141"/>
      <c r="E1254" s="155"/>
      <c r="F1254" s="151"/>
      <c r="G1254" s="152">
        <f>F1254*E1254</f>
        <v>0</v>
      </c>
      <c r="H1254" s="117"/>
      <c r="I1254" s="118"/>
    </row>
    <row r="1255" spans="1:9" s="95" customFormat="1" x14ac:dyDescent="0.3">
      <c r="A1255" s="125"/>
      <c r="B1255" s="115"/>
      <c r="C1255" s="126"/>
      <c r="D1255" s="126"/>
      <c r="E1255" s="126"/>
      <c r="F1255" s="126"/>
      <c r="G1255" s="144" t="s">
        <v>85</v>
      </c>
      <c r="H1255" s="117">
        <f>SUM(G1249:G1254)</f>
        <v>15660</v>
      </c>
      <c r="I1255" s="118"/>
    </row>
    <row r="1256" spans="1:9" s="95" customFormat="1" ht="14.4" thickBot="1" x14ac:dyDescent="0.35">
      <c r="A1256" s="125"/>
      <c r="B1256" s="115"/>
      <c r="C1256" s="126"/>
      <c r="D1256" s="126"/>
      <c r="E1256" s="126"/>
      <c r="F1256" s="126"/>
      <c r="G1256" s="127"/>
      <c r="H1256" s="117"/>
      <c r="I1256" s="118"/>
    </row>
    <row r="1257" spans="1:9" s="95" customFormat="1" x14ac:dyDescent="0.3">
      <c r="A1257" s="125"/>
      <c r="B1257" s="128" t="s">
        <v>86</v>
      </c>
      <c r="C1257" s="129"/>
      <c r="D1257" s="129"/>
      <c r="E1257" s="129"/>
      <c r="F1257" s="129"/>
      <c r="G1257" s="130"/>
      <c r="H1257" s="117"/>
      <c r="I1257" s="118"/>
    </row>
    <row r="1258" spans="1:9" s="95" customFormat="1" x14ac:dyDescent="0.3">
      <c r="A1258" s="125"/>
      <c r="B1258" s="131" t="s">
        <v>87</v>
      </c>
      <c r="C1258" s="132"/>
      <c r="D1258" s="132" t="s">
        <v>88</v>
      </c>
      <c r="E1258" s="132" t="s">
        <v>89</v>
      </c>
      <c r="F1258" s="132" t="s">
        <v>90</v>
      </c>
      <c r="G1258" s="133" t="s">
        <v>64</v>
      </c>
      <c r="H1258" s="117"/>
      <c r="I1258" s="118"/>
    </row>
    <row r="1259" spans="1:9" s="95" customFormat="1" x14ac:dyDescent="0.3">
      <c r="A1259" s="125"/>
      <c r="B1259" s="156"/>
      <c r="C1259" s="153"/>
      <c r="D1259" s="135"/>
      <c r="E1259" s="135"/>
      <c r="F1259" s="137"/>
      <c r="G1259" s="137">
        <f>F1259*E1259*D1259</f>
        <v>0</v>
      </c>
      <c r="H1259" s="117"/>
      <c r="I1259" s="118"/>
    </row>
    <row r="1260" spans="1:9" s="95" customFormat="1" ht="14.4" thickBot="1" x14ac:dyDescent="0.35">
      <c r="A1260" s="125"/>
      <c r="B1260" s="157"/>
      <c r="C1260" s="158"/>
      <c r="D1260" s="141"/>
      <c r="E1260" s="141"/>
      <c r="F1260" s="143"/>
      <c r="G1260" s="143">
        <f>F1260*E1260*D1260</f>
        <v>0</v>
      </c>
      <c r="H1260" s="117"/>
      <c r="I1260" s="118"/>
    </row>
    <row r="1261" spans="1:9" s="95" customFormat="1" x14ac:dyDescent="0.3">
      <c r="A1261" s="125"/>
      <c r="B1261" s="115"/>
      <c r="C1261" s="126"/>
      <c r="D1261" s="126"/>
      <c r="E1261" s="126"/>
      <c r="F1261" s="126"/>
      <c r="G1261" s="144" t="s">
        <v>91</v>
      </c>
      <c r="H1261" s="117">
        <f>SUM(G1259:G1260)</f>
        <v>0</v>
      </c>
      <c r="I1261" s="118"/>
    </row>
    <row r="1262" spans="1:9" s="95" customFormat="1" ht="14.4" thickBot="1" x14ac:dyDescent="0.35">
      <c r="A1262" s="125"/>
      <c r="B1262" s="115"/>
      <c r="C1262" s="126"/>
      <c r="D1262" s="126"/>
      <c r="E1262" s="126"/>
      <c r="F1262" s="126"/>
      <c r="G1262" s="127"/>
      <c r="H1262" s="117"/>
      <c r="I1262" s="118"/>
    </row>
    <row r="1263" spans="1:9" s="95" customFormat="1" ht="14.4" thickBot="1" x14ac:dyDescent="0.35">
      <c r="A1263" s="125"/>
      <c r="B1263" s="115"/>
      <c r="C1263" s="126"/>
      <c r="D1263" s="126"/>
      <c r="E1263" s="126"/>
      <c r="F1263" s="126"/>
      <c r="G1263" s="159" t="s">
        <v>92</v>
      </c>
      <c r="H1263" s="160">
        <f>SUM(H1236:H1261)</f>
        <v>197335</v>
      </c>
      <c r="I1263" s="118"/>
    </row>
    <row r="1264" spans="1:9" s="95" customFormat="1" ht="14.4" thickBot="1" x14ac:dyDescent="0.35">
      <c r="A1264" s="125"/>
      <c r="B1264" s="115"/>
      <c r="C1264" s="126"/>
      <c r="D1264" s="126"/>
      <c r="E1264" s="126"/>
      <c r="F1264" s="126"/>
      <c r="G1264" s="127"/>
      <c r="H1264" s="117"/>
      <c r="I1264" s="118"/>
    </row>
    <row r="1265" spans="1:9" s="95" customFormat="1" x14ac:dyDescent="0.3">
      <c r="A1265" s="125"/>
      <c r="B1265" s="161" t="s">
        <v>93</v>
      </c>
      <c r="C1265" s="109"/>
      <c r="D1265" s="109"/>
      <c r="E1265" s="109"/>
      <c r="F1265" s="109"/>
      <c r="G1265" s="162"/>
      <c r="H1265" s="117"/>
      <c r="I1265" s="118"/>
    </row>
    <row r="1266" spans="1:9" s="95" customFormat="1" x14ac:dyDescent="0.3">
      <c r="A1266" s="125"/>
      <c r="B1266" s="163" t="s">
        <v>62</v>
      </c>
      <c r="C1266" s="126"/>
      <c r="D1266" s="126" t="s">
        <v>94</v>
      </c>
      <c r="E1266" s="126"/>
      <c r="F1266" s="126" t="s">
        <v>95</v>
      </c>
      <c r="G1266" s="164"/>
      <c r="H1266" s="117"/>
      <c r="I1266" s="118"/>
    </row>
    <row r="1267" spans="1:9" s="95" customFormat="1" x14ac:dyDescent="0.3">
      <c r="A1267" s="125"/>
      <c r="B1267" s="131" t="s">
        <v>96</v>
      </c>
      <c r="C1267" s="165"/>
      <c r="D1267" s="166">
        <v>0.24</v>
      </c>
      <c r="E1267" s="165"/>
      <c r="F1267" s="167">
        <f>D1267*H1263</f>
        <v>47360.4</v>
      </c>
      <c r="G1267" s="133"/>
      <c r="H1267" s="117"/>
      <c r="I1267" s="118"/>
    </row>
    <row r="1268" spans="1:9" s="95" customFormat="1" x14ac:dyDescent="0.3">
      <c r="A1268" s="125"/>
      <c r="B1268" s="134" t="s">
        <v>97</v>
      </c>
      <c r="C1268" s="153"/>
      <c r="D1268" s="168">
        <v>0.01</v>
      </c>
      <c r="E1268" s="153"/>
      <c r="F1268" s="167">
        <f>D1268*H1263</f>
        <v>1973.3500000000001</v>
      </c>
      <c r="G1268" s="148"/>
      <c r="H1268" s="117"/>
      <c r="I1268" s="118"/>
    </row>
    <row r="1269" spans="1:9" s="95" customFormat="1" x14ac:dyDescent="0.3">
      <c r="A1269" s="125"/>
      <c r="B1269" s="134" t="s">
        <v>50</v>
      </c>
      <c r="C1269" s="153"/>
      <c r="D1269" s="168">
        <v>0.05</v>
      </c>
      <c r="E1269" s="153"/>
      <c r="F1269" s="167">
        <f>D1269*H1263</f>
        <v>9866.75</v>
      </c>
      <c r="G1269" s="148"/>
      <c r="H1269" s="117"/>
      <c r="I1269" s="118"/>
    </row>
    <row r="1270" spans="1:9" s="95" customFormat="1" x14ac:dyDescent="0.3">
      <c r="A1270" s="125"/>
      <c r="B1270" s="169" t="s">
        <v>98</v>
      </c>
      <c r="C1270" s="170"/>
      <c r="D1270" s="171">
        <v>0.19</v>
      </c>
      <c r="E1270" s="170"/>
      <c r="F1270" s="167">
        <f>D1270*F1269</f>
        <v>1874.6825000000001</v>
      </c>
      <c r="G1270" s="172"/>
      <c r="H1270" s="117"/>
      <c r="I1270" s="118"/>
    </row>
    <row r="1271" spans="1:9" s="95" customFormat="1" ht="14.4" thickBot="1" x14ac:dyDescent="0.35">
      <c r="A1271" s="125"/>
      <c r="B1271" s="140"/>
      <c r="C1271" s="158"/>
      <c r="D1271" s="173"/>
      <c r="E1271" s="158"/>
      <c r="F1271" s="174"/>
      <c r="G1271" s="152"/>
      <c r="H1271" s="117"/>
      <c r="I1271" s="118"/>
    </row>
    <row r="1272" spans="1:9" s="95" customFormat="1" ht="14.4" thickBot="1" x14ac:dyDescent="0.35">
      <c r="A1272" s="125"/>
      <c r="B1272" s="115"/>
      <c r="C1272" s="126"/>
      <c r="D1272" s="126"/>
      <c r="E1272" s="126"/>
      <c r="F1272" s="126"/>
      <c r="G1272" s="159" t="s">
        <v>99</v>
      </c>
      <c r="H1272" s="160">
        <f>SUM(F1267:F1271)</f>
        <v>61075.182500000003</v>
      </c>
      <c r="I1272" s="118"/>
    </row>
    <row r="1273" spans="1:9" s="95" customFormat="1" ht="14.4" thickBot="1" x14ac:dyDescent="0.35">
      <c r="A1273" s="125"/>
      <c r="B1273" s="115"/>
      <c r="C1273" s="126"/>
      <c r="D1273" s="126"/>
      <c r="E1273" s="126"/>
      <c r="F1273" s="126"/>
      <c r="G1273" s="127"/>
      <c r="H1273" s="117"/>
      <c r="I1273" s="118"/>
    </row>
    <row r="1274" spans="1:9" s="95" customFormat="1" ht="14.4" thickBot="1" x14ac:dyDescent="0.35">
      <c r="A1274" s="125"/>
      <c r="B1274" s="115"/>
      <c r="C1274" s="126"/>
      <c r="D1274" s="126"/>
      <c r="E1274" s="126"/>
      <c r="F1274" s="126"/>
      <c r="G1274" s="159" t="s">
        <v>100</v>
      </c>
      <c r="H1274" s="175">
        <f>H1272+H1263</f>
        <v>258410.1825</v>
      </c>
      <c r="I1274" s="118"/>
    </row>
    <row r="1275" spans="1:9" s="95" customFormat="1" ht="14.4" thickBot="1" x14ac:dyDescent="0.35">
      <c r="A1275" s="119"/>
      <c r="B1275" s="176"/>
      <c r="C1275" s="121"/>
      <c r="D1275" s="121"/>
      <c r="E1275" s="121"/>
      <c r="F1275" s="121"/>
      <c r="G1275" s="177"/>
      <c r="H1275" s="123"/>
      <c r="I1275" s="124"/>
    </row>
    <row r="1276" spans="1:9" s="95" customFormat="1" x14ac:dyDescent="0.3">
      <c r="A1276" s="107"/>
      <c r="B1276" s="108"/>
      <c r="C1276" s="109"/>
      <c r="D1276" s="109"/>
      <c r="E1276" s="109"/>
      <c r="F1276" s="109"/>
      <c r="G1276" s="110"/>
      <c r="H1276" s="111"/>
      <c r="I1276" s="112"/>
    </row>
    <row r="1277" spans="1:9" s="95" customFormat="1" ht="90" customHeight="1" x14ac:dyDescent="0.3">
      <c r="A1277" s="113"/>
      <c r="B1277" s="114" t="s">
        <v>218</v>
      </c>
      <c r="C1277" s="334" t="s">
        <v>32</v>
      </c>
      <c r="D1277" s="334"/>
      <c r="E1277" s="334"/>
      <c r="F1277" s="334"/>
      <c r="G1277" s="116" t="s">
        <v>59</v>
      </c>
      <c r="H1277" s="117" t="s">
        <v>106</v>
      </c>
      <c r="I1277" s="118"/>
    </row>
    <row r="1278" spans="1:9" s="95" customFormat="1" ht="14.4" thickBot="1" x14ac:dyDescent="0.35">
      <c r="A1278" s="119"/>
      <c r="B1278" s="120"/>
      <c r="C1278" s="121"/>
      <c r="D1278" s="121"/>
      <c r="E1278" s="121"/>
      <c r="F1278" s="121"/>
      <c r="G1278" s="122"/>
      <c r="H1278" s="123"/>
      <c r="I1278" s="124"/>
    </row>
    <row r="1279" spans="1:9" s="95" customFormat="1" ht="14.4" thickBot="1" x14ac:dyDescent="0.35">
      <c r="A1279" s="125"/>
      <c r="B1279" s="115"/>
      <c r="C1279" s="126"/>
      <c r="D1279" s="126"/>
      <c r="E1279" s="126"/>
      <c r="F1279" s="126"/>
      <c r="G1279" s="127"/>
      <c r="H1279" s="117"/>
      <c r="I1279" s="118"/>
    </row>
    <row r="1280" spans="1:9" s="95" customFormat="1" x14ac:dyDescent="0.3">
      <c r="A1280" s="125"/>
      <c r="B1280" s="128" t="s">
        <v>61</v>
      </c>
      <c r="C1280" s="129"/>
      <c r="D1280" s="129"/>
      <c r="E1280" s="129"/>
      <c r="F1280" s="129"/>
      <c r="G1280" s="130"/>
      <c r="H1280" s="117"/>
      <c r="I1280" s="118"/>
    </row>
    <row r="1281" spans="1:9" s="95" customFormat="1" ht="16.5" customHeight="1" x14ac:dyDescent="0.3">
      <c r="A1281" s="125"/>
      <c r="B1281" s="131" t="s">
        <v>62</v>
      </c>
      <c r="C1281" s="132"/>
      <c r="D1281" s="132" t="s">
        <v>3</v>
      </c>
      <c r="E1281" s="132" t="s">
        <v>63</v>
      </c>
      <c r="F1281" s="132" t="s">
        <v>64</v>
      </c>
      <c r="G1281" s="133" t="s">
        <v>65</v>
      </c>
      <c r="H1281" s="117"/>
      <c r="I1281" s="118"/>
    </row>
    <row r="1282" spans="1:9" s="95" customFormat="1" ht="16.5" customHeight="1" x14ac:dyDescent="0.3">
      <c r="A1282" s="125"/>
      <c r="B1282" s="330" t="s">
        <v>219</v>
      </c>
      <c r="C1282" s="331"/>
      <c r="D1282" s="135" t="s">
        <v>106</v>
      </c>
      <c r="E1282" s="135">
        <v>1</v>
      </c>
      <c r="F1282" s="136">
        <v>275550</v>
      </c>
      <c r="G1282" s="137">
        <f t="shared" ref="G1282:G1289" si="25">F1282*E1282</f>
        <v>275550</v>
      </c>
      <c r="H1282" s="117"/>
      <c r="I1282" s="118"/>
    </row>
    <row r="1283" spans="1:9" s="95" customFormat="1" x14ac:dyDescent="0.3">
      <c r="A1283" s="125"/>
      <c r="B1283" s="330"/>
      <c r="C1283" s="331"/>
      <c r="D1283" s="135"/>
      <c r="E1283" s="135"/>
      <c r="F1283" s="136"/>
      <c r="G1283" s="137">
        <f t="shared" si="25"/>
        <v>0</v>
      </c>
      <c r="H1283" s="117"/>
      <c r="I1283" s="118"/>
    </row>
    <row r="1284" spans="1:9" s="95" customFormat="1" ht="16.5" customHeight="1" x14ac:dyDescent="0.3">
      <c r="A1284" s="125"/>
      <c r="B1284" s="330"/>
      <c r="C1284" s="331"/>
      <c r="D1284" s="135"/>
      <c r="E1284" s="135"/>
      <c r="F1284" s="136"/>
      <c r="G1284" s="137">
        <f t="shared" si="25"/>
        <v>0</v>
      </c>
      <c r="H1284" s="138"/>
      <c r="I1284" s="139"/>
    </row>
    <row r="1285" spans="1:9" s="95" customFormat="1" ht="16.5" customHeight="1" x14ac:dyDescent="0.3">
      <c r="A1285" s="125"/>
      <c r="B1285" s="330"/>
      <c r="C1285" s="331"/>
      <c r="D1285" s="135"/>
      <c r="E1285" s="135"/>
      <c r="F1285" s="136"/>
      <c r="G1285" s="137">
        <f t="shared" si="25"/>
        <v>0</v>
      </c>
      <c r="H1285" s="117"/>
      <c r="I1285" s="118"/>
    </row>
    <row r="1286" spans="1:9" s="95" customFormat="1" x14ac:dyDescent="0.3">
      <c r="A1286" s="125"/>
      <c r="B1286" s="330"/>
      <c r="C1286" s="331"/>
      <c r="D1286" s="135"/>
      <c r="E1286" s="135"/>
      <c r="F1286" s="136"/>
      <c r="G1286" s="137">
        <f t="shared" si="25"/>
        <v>0</v>
      </c>
      <c r="H1286" s="117"/>
      <c r="I1286" s="118"/>
    </row>
    <row r="1287" spans="1:9" s="95" customFormat="1" x14ac:dyDescent="0.3">
      <c r="A1287" s="125"/>
      <c r="B1287" s="330"/>
      <c r="C1287" s="331"/>
      <c r="D1287" s="135"/>
      <c r="E1287" s="135"/>
      <c r="F1287" s="136"/>
      <c r="G1287" s="137">
        <f t="shared" si="25"/>
        <v>0</v>
      </c>
      <c r="H1287" s="117"/>
      <c r="I1287" s="118"/>
    </row>
    <row r="1288" spans="1:9" s="95" customFormat="1" x14ac:dyDescent="0.3">
      <c r="A1288" s="125"/>
      <c r="B1288" s="330"/>
      <c r="C1288" s="331"/>
      <c r="D1288" s="135"/>
      <c r="E1288" s="135"/>
      <c r="F1288" s="136"/>
      <c r="G1288" s="137">
        <f t="shared" si="25"/>
        <v>0</v>
      </c>
      <c r="H1288" s="117"/>
      <c r="I1288" s="118"/>
    </row>
    <row r="1289" spans="1:9" s="95" customFormat="1" ht="14.4" thickBot="1" x14ac:dyDescent="0.35">
      <c r="A1289" s="125"/>
      <c r="B1289" s="332"/>
      <c r="C1289" s="333"/>
      <c r="D1289" s="141"/>
      <c r="E1289" s="141"/>
      <c r="F1289" s="142"/>
      <c r="G1289" s="143">
        <f t="shared" si="25"/>
        <v>0</v>
      </c>
      <c r="H1289" s="117"/>
      <c r="I1289" s="118"/>
    </row>
    <row r="1290" spans="1:9" s="95" customFormat="1" x14ac:dyDescent="0.3">
      <c r="A1290" s="125"/>
      <c r="B1290" s="115"/>
      <c r="C1290" s="126"/>
      <c r="D1290" s="126"/>
      <c r="E1290" s="126"/>
      <c r="F1290" s="126"/>
      <c r="G1290" s="144" t="s">
        <v>70</v>
      </c>
      <c r="H1290" s="117">
        <f>SUM(G1282:G1289)</f>
        <v>275550</v>
      </c>
      <c r="I1290" s="118"/>
    </row>
    <row r="1291" spans="1:9" s="95" customFormat="1" ht="14.4" thickBot="1" x14ac:dyDescent="0.35">
      <c r="A1291" s="125"/>
      <c r="B1291" s="115"/>
      <c r="C1291" s="126"/>
      <c r="D1291" s="126"/>
      <c r="E1291" s="126"/>
      <c r="F1291" s="126"/>
      <c r="G1291" s="127"/>
      <c r="H1291" s="117"/>
      <c r="I1291" s="118"/>
    </row>
    <row r="1292" spans="1:9" s="95" customFormat="1" x14ac:dyDescent="0.3">
      <c r="A1292" s="125"/>
      <c r="B1292" s="128" t="s">
        <v>71</v>
      </c>
      <c r="C1292" s="129"/>
      <c r="D1292" s="129"/>
      <c r="E1292" s="129"/>
      <c r="F1292" s="129"/>
      <c r="G1292" s="130"/>
      <c r="H1292" s="117"/>
      <c r="I1292" s="118"/>
    </row>
    <row r="1293" spans="1:9" s="95" customFormat="1" x14ac:dyDescent="0.3">
      <c r="A1293" s="125"/>
      <c r="B1293" s="131" t="s">
        <v>62</v>
      </c>
      <c r="C1293" s="132" t="s">
        <v>72</v>
      </c>
      <c r="D1293" s="132" t="s">
        <v>73</v>
      </c>
      <c r="E1293" s="132" t="s">
        <v>63</v>
      </c>
      <c r="F1293" s="132" t="s">
        <v>74</v>
      </c>
      <c r="G1293" s="133" t="s">
        <v>65</v>
      </c>
      <c r="H1293" s="117"/>
      <c r="I1293" s="118"/>
    </row>
    <row r="1294" spans="1:9" s="95" customFormat="1" x14ac:dyDescent="0.3">
      <c r="A1294" s="125"/>
      <c r="B1294" s="145" t="s">
        <v>75</v>
      </c>
      <c r="C1294" s="136">
        <v>6250</v>
      </c>
      <c r="D1294" s="146">
        <v>1.8</v>
      </c>
      <c r="E1294" s="135">
        <v>3</v>
      </c>
      <c r="F1294" s="147">
        <v>5</v>
      </c>
      <c r="G1294" s="148">
        <f>F1294*E1294*D1294*C1294</f>
        <v>168750</v>
      </c>
      <c r="H1294" s="117"/>
      <c r="I1294" s="118"/>
    </row>
    <row r="1295" spans="1:9" s="95" customFormat="1" x14ac:dyDescent="0.3">
      <c r="A1295" s="125"/>
      <c r="B1295" s="145" t="s">
        <v>108</v>
      </c>
      <c r="C1295" s="136">
        <v>12500</v>
      </c>
      <c r="D1295" s="146">
        <v>1.8</v>
      </c>
      <c r="E1295" s="135">
        <v>1</v>
      </c>
      <c r="F1295" s="147">
        <f>F1294</f>
        <v>5</v>
      </c>
      <c r="G1295" s="148">
        <f>F1295*E1295*D1295*C1295</f>
        <v>112500</v>
      </c>
      <c r="H1295" s="117"/>
      <c r="I1295" s="118"/>
    </row>
    <row r="1296" spans="1:9" s="95" customFormat="1" x14ac:dyDescent="0.3">
      <c r="A1296" s="125"/>
      <c r="B1296" s="145"/>
      <c r="C1296" s="136"/>
      <c r="D1296" s="146"/>
      <c r="E1296" s="135"/>
      <c r="F1296" s="147"/>
      <c r="G1296" s="148">
        <f>F1296*E1296*D1296*C1296</f>
        <v>0</v>
      </c>
      <c r="H1296" s="117"/>
      <c r="I1296" s="118"/>
    </row>
    <row r="1297" spans="1:9" s="95" customFormat="1" x14ac:dyDescent="0.3">
      <c r="A1297" s="125"/>
      <c r="B1297" s="145"/>
      <c r="C1297" s="136"/>
      <c r="D1297" s="146"/>
      <c r="E1297" s="135"/>
      <c r="F1297" s="147"/>
      <c r="G1297" s="148">
        <f>F1297*E1297*D1297*C1297</f>
        <v>0</v>
      </c>
      <c r="H1297" s="117"/>
      <c r="I1297" s="118"/>
    </row>
    <row r="1298" spans="1:9" s="95" customFormat="1" ht="14.4" thickBot="1" x14ac:dyDescent="0.35">
      <c r="A1298" s="125"/>
      <c r="B1298" s="149"/>
      <c r="C1298" s="142"/>
      <c r="D1298" s="150"/>
      <c r="E1298" s="141"/>
      <c r="F1298" s="151"/>
      <c r="G1298" s="152">
        <f>F1298*E1298*D1298*C1298</f>
        <v>0</v>
      </c>
      <c r="H1298" s="117"/>
      <c r="I1298" s="118"/>
    </row>
    <row r="1299" spans="1:9" s="95" customFormat="1" x14ac:dyDescent="0.3">
      <c r="A1299" s="125"/>
      <c r="B1299" s="115"/>
      <c r="C1299" s="126"/>
      <c r="D1299" s="126"/>
      <c r="E1299" s="126"/>
      <c r="F1299" s="126"/>
      <c r="G1299" s="144" t="s">
        <v>78</v>
      </c>
      <c r="H1299" s="117">
        <f>SUM(G1294:G1298)</f>
        <v>281250</v>
      </c>
      <c r="I1299" s="118"/>
    </row>
    <row r="1300" spans="1:9" s="95" customFormat="1" ht="14.4" thickBot="1" x14ac:dyDescent="0.35">
      <c r="A1300" s="125"/>
      <c r="B1300" s="115"/>
      <c r="C1300" s="126"/>
      <c r="D1300" s="126"/>
      <c r="E1300" s="126"/>
      <c r="F1300" s="126"/>
      <c r="G1300" s="127"/>
      <c r="H1300" s="117"/>
      <c r="I1300" s="118"/>
    </row>
    <row r="1301" spans="1:9" s="95" customFormat="1" x14ac:dyDescent="0.3">
      <c r="A1301" s="125"/>
      <c r="B1301" s="128" t="s">
        <v>79</v>
      </c>
      <c r="C1301" s="129"/>
      <c r="D1301" s="129"/>
      <c r="E1301" s="129"/>
      <c r="F1301" s="129"/>
      <c r="G1301" s="130"/>
      <c r="H1301" s="117"/>
      <c r="I1301" s="118"/>
    </row>
    <row r="1302" spans="1:9" s="95" customFormat="1" x14ac:dyDescent="0.3">
      <c r="A1302" s="125"/>
      <c r="B1302" s="131" t="s">
        <v>62</v>
      </c>
      <c r="C1302" s="132"/>
      <c r="D1302" s="132" t="s">
        <v>80</v>
      </c>
      <c r="E1302" s="132" t="s">
        <v>81</v>
      </c>
      <c r="F1302" s="132" t="s">
        <v>74</v>
      </c>
      <c r="G1302" s="133" t="s">
        <v>65</v>
      </c>
      <c r="H1302" s="117"/>
      <c r="I1302" s="118"/>
    </row>
    <row r="1303" spans="1:9" s="95" customFormat="1" x14ac:dyDescent="0.3">
      <c r="A1303" s="125"/>
      <c r="B1303" s="134" t="s">
        <v>82</v>
      </c>
      <c r="C1303" s="153"/>
      <c r="D1303" s="135"/>
      <c r="E1303" s="154"/>
      <c r="F1303" s="147"/>
      <c r="G1303" s="148">
        <v>28125</v>
      </c>
      <c r="H1303" s="117"/>
      <c r="I1303" s="118"/>
    </row>
    <row r="1304" spans="1:9" s="95" customFormat="1" x14ac:dyDescent="0.3">
      <c r="A1304" s="125"/>
      <c r="B1304" s="330"/>
      <c r="C1304" s="331"/>
      <c r="D1304" s="135"/>
      <c r="E1304" s="154"/>
      <c r="F1304" s="147"/>
      <c r="G1304" s="148">
        <f>F1304*E1304</f>
        <v>0</v>
      </c>
      <c r="H1304" s="117"/>
      <c r="I1304" s="118"/>
    </row>
    <row r="1305" spans="1:9" s="95" customFormat="1" x14ac:dyDescent="0.3">
      <c r="A1305" s="125"/>
      <c r="B1305" s="330"/>
      <c r="C1305" s="331"/>
      <c r="D1305" s="135"/>
      <c r="E1305" s="154"/>
      <c r="F1305" s="147"/>
      <c r="G1305" s="148">
        <f>F1305*E1305</f>
        <v>0</v>
      </c>
      <c r="H1305" s="117"/>
      <c r="I1305" s="118"/>
    </row>
    <row r="1306" spans="1:9" s="95" customFormat="1" x14ac:dyDescent="0.3">
      <c r="A1306" s="125"/>
      <c r="B1306" s="330"/>
      <c r="C1306" s="331"/>
      <c r="D1306" s="135"/>
      <c r="E1306" s="154"/>
      <c r="F1306" s="147"/>
      <c r="G1306" s="148">
        <f>F1306*E1306</f>
        <v>0</v>
      </c>
      <c r="H1306" s="117"/>
      <c r="I1306" s="118"/>
    </row>
    <row r="1307" spans="1:9" s="95" customFormat="1" x14ac:dyDescent="0.3">
      <c r="A1307" s="125"/>
      <c r="B1307" s="330"/>
      <c r="C1307" s="331"/>
      <c r="D1307" s="135"/>
      <c r="E1307" s="154"/>
      <c r="F1307" s="147"/>
      <c r="G1307" s="148">
        <f>F1307*E1307</f>
        <v>0</v>
      </c>
      <c r="H1307" s="117"/>
      <c r="I1307" s="118"/>
    </row>
    <row r="1308" spans="1:9" s="95" customFormat="1" ht="14.4" thickBot="1" x14ac:dyDescent="0.35">
      <c r="A1308" s="125"/>
      <c r="B1308" s="332"/>
      <c r="C1308" s="333"/>
      <c r="D1308" s="141"/>
      <c r="E1308" s="155"/>
      <c r="F1308" s="151"/>
      <c r="G1308" s="152">
        <f>F1308*E1308</f>
        <v>0</v>
      </c>
      <c r="H1308" s="117"/>
      <c r="I1308" s="118"/>
    </row>
    <row r="1309" spans="1:9" s="95" customFormat="1" x14ac:dyDescent="0.3">
      <c r="A1309" s="125"/>
      <c r="B1309" s="115"/>
      <c r="C1309" s="126"/>
      <c r="D1309" s="126"/>
      <c r="E1309" s="126"/>
      <c r="F1309" s="126"/>
      <c r="G1309" s="144" t="s">
        <v>85</v>
      </c>
      <c r="H1309" s="117">
        <f>SUM(G1303:G1308)</f>
        <v>28125</v>
      </c>
      <c r="I1309" s="118"/>
    </row>
    <row r="1310" spans="1:9" s="95" customFormat="1" ht="14.4" thickBot="1" x14ac:dyDescent="0.35">
      <c r="A1310" s="125"/>
      <c r="B1310" s="115"/>
      <c r="C1310" s="126"/>
      <c r="D1310" s="126"/>
      <c r="E1310" s="126"/>
      <c r="F1310" s="126"/>
      <c r="G1310" s="127"/>
      <c r="H1310" s="117"/>
      <c r="I1310" s="118"/>
    </row>
    <row r="1311" spans="1:9" s="95" customFormat="1" x14ac:dyDescent="0.3">
      <c r="A1311" s="125"/>
      <c r="B1311" s="128" t="s">
        <v>86</v>
      </c>
      <c r="C1311" s="129"/>
      <c r="D1311" s="129"/>
      <c r="E1311" s="129"/>
      <c r="F1311" s="129"/>
      <c r="G1311" s="130"/>
      <c r="H1311" s="117"/>
      <c r="I1311" s="118"/>
    </row>
    <row r="1312" spans="1:9" s="95" customFormat="1" x14ac:dyDescent="0.3">
      <c r="A1312" s="125"/>
      <c r="B1312" s="131" t="s">
        <v>87</v>
      </c>
      <c r="C1312" s="132"/>
      <c r="D1312" s="132" t="s">
        <v>88</v>
      </c>
      <c r="E1312" s="132" t="s">
        <v>89</v>
      </c>
      <c r="F1312" s="132" t="s">
        <v>90</v>
      </c>
      <c r="G1312" s="133" t="s">
        <v>64</v>
      </c>
      <c r="H1312" s="117"/>
      <c r="I1312" s="118"/>
    </row>
    <row r="1313" spans="1:9" s="95" customFormat="1" x14ac:dyDescent="0.3">
      <c r="A1313" s="125"/>
      <c r="B1313" s="156"/>
      <c r="C1313" s="153"/>
      <c r="D1313" s="135"/>
      <c r="E1313" s="135"/>
      <c r="F1313" s="137"/>
      <c r="G1313" s="137">
        <f>F1313*E1313*D1313</f>
        <v>0</v>
      </c>
      <c r="H1313" s="117"/>
      <c r="I1313" s="118"/>
    </row>
    <row r="1314" spans="1:9" s="95" customFormat="1" ht="14.4" thickBot="1" x14ac:dyDescent="0.35">
      <c r="A1314" s="125"/>
      <c r="B1314" s="157"/>
      <c r="C1314" s="158"/>
      <c r="D1314" s="141"/>
      <c r="E1314" s="141"/>
      <c r="F1314" s="143"/>
      <c r="G1314" s="143">
        <f>F1314*E1314*D1314</f>
        <v>0</v>
      </c>
      <c r="H1314" s="117"/>
      <c r="I1314" s="118"/>
    </row>
    <row r="1315" spans="1:9" s="95" customFormat="1" x14ac:dyDescent="0.3">
      <c r="A1315" s="125"/>
      <c r="B1315" s="115"/>
      <c r="C1315" s="126"/>
      <c r="D1315" s="126"/>
      <c r="E1315" s="126"/>
      <c r="F1315" s="126"/>
      <c r="G1315" s="144" t="s">
        <v>91</v>
      </c>
      <c r="H1315" s="117">
        <f>SUM(G1313:G1314)</f>
        <v>0</v>
      </c>
      <c r="I1315" s="118"/>
    </row>
    <row r="1316" spans="1:9" s="95" customFormat="1" ht="14.4" thickBot="1" x14ac:dyDescent="0.35">
      <c r="A1316" s="125"/>
      <c r="B1316" s="115"/>
      <c r="C1316" s="126"/>
      <c r="D1316" s="126"/>
      <c r="E1316" s="126"/>
      <c r="F1316" s="126"/>
      <c r="G1316" s="127"/>
      <c r="H1316" s="117"/>
      <c r="I1316" s="118"/>
    </row>
    <row r="1317" spans="1:9" s="95" customFormat="1" ht="14.4" thickBot="1" x14ac:dyDescent="0.35">
      <c r="A1317" s="125"/>
      <c r="B1317" s="115"/>
      <c r="C1317" s="126"/>
      <c r="D1317" s="126"/>
      <c r="E1317" s="126"/>
      <c r="F1317" s="126"/>
      <c r="G1317" s="159" t="s">
        <v>92</v>
      </c>
      <c r="H1317" s="160">
        <f>SUM(H1290:H1315)</f>
        <v>584925</v>
      </c>
      <c r="I1317" s="118"/>
    </row>
    <row r="1318" spans="1:9" s="95" customFormat="1" ht="14.4" thickBot="1" x14ac:dyDescent="0.35">
      <c r="A1318" s="125"/>
      <c r="B1318" s="115"/>
      <c r="C1318" s="126"/>
      <c r="D1318" s="126"/>
      <c r="E1318" s="126"/>
      <c r="F1318" s="126"/>
      <c r="G1318" s="127"/>
      <c r="H1318" s="117"/>
      <c r="I1318" s="118"/>
    </row>
    <row r="1319" spans="1:9" s="95" customFormat="1" x14ac:dyDescent="0.3">
      <c r="A1319" s="125"/>
      <c r="B1319" s="161" t="s">
        <v>93</v>
      </c>
      <c r="C1319" s="109"/>
      <c r="D1319" s="109"/>
      <c r="E1319" s="109"/>
      <c r="F1319" s="109"/>
      <c r="G1319" s="162"/>
      <c r="H1319" s="117"/>
      <c r="I1319" s="118"/>
    </row>
    <row r="1320" spans="1:9" s="95" customFormat="1" x14ac:dyDescent="0.3">
      <c r="A1320" s="125"/>
      <c r="B1320" s="163" t="s">
        <v>62</v>
      </c>
      <c r="C1320" s="126"/>
      <c r="D1320" s="126" t="s">
        <v>94</v>
      </c>
      <c r="E1320" s="126"/>
      <c r="F1320" s="126" t="s">
        <v>95</v>
      </c>
      <c r="G1320" s="164"/>
      <c r="H1320" s="117"/>
      <c r="I1320" s="118"/>
    </row>
    <row r="1321" spans="1:9" s="95" customFormat="1" x14ac:dyDescent="0.3">
      <c r="A1321" s="125"/>
      <c r="B1321" s="131" t="s">
        <v>96</v>
      </c>
      <c r="C1321" s="165"/>
      <c r="D1321" s="166">
        <v>0.24</v>
      </c>
      <c r="E1321" s="165"/>
      <c r="F1321" s="167">
        <f>D1321*H1317</f>
        <v>140382</v>
      </c>
      <c r="G1321" s="133"/>
      <c r="H1321" s="117"/>
      <c r="I1321" s="118"/>
    </row>
    <row r="1322" spans="1:9" s="95" customFormat="1" x14ac:dyDescent="0.3">
      <c r="A1322" s="125"/>
      <c r="B1322" s="134" t="s">
        <v>97</v>
      </c>
      <c r="C1322" s="153"/>
      <c r="D1322" s="168">
        <v>0.01</v>
      </c>
      <c r="E1322" s="153"/>
      <c r="F1322" s="167">
        <f>D1322*H1317</f>
        <v>5849.25</v>
      </c>
      <c r="G1322" s="148"/>
      <c r="H1322" s="117"/>
      <c r="I1322" s="118"/>
    </row>
    <row r="1323" spans="1:9" s="95" customFormat="1" x14ac:dyDescent="0.3">
      <c r="A1323" s="125"/>
      <c r="B1323" s="134" t="s">
        <v>50</v>
      </c>
      <c r="C1323" s="153"/>
      <c r="D1323" s="168">
        <v>0.05</v>
      </c>
      <c r="E1323" s="153"/>
      <c r="F1323" s="167">
        <f>D1323*H1317</f>
        <v>29246.25</v>
      </c>
      <c r="G1323" s="148"/>
      <c r="H1323" s="117"/>
      <c r="I1323" s="118"/>
    </row>
    <row r="1324" spans="1:9" s="95" customFormat="1" x14ac:dyDescent="0.3">
      <c r="A1324" s="125"/>
      <c r="B1324" s="169" t="s">
        <v>98</v>
      </c>
      <c r="C1324" s="170"/>
      <c r="D1324" s="171">
        <v>0.19</v>
      </c>
      <c r="E1324" s="170"/>
      <c r="F1324" s="167">
        <f>D1324*F1323</f>
        <v>5556.7875000000004</v>
      </c>
      <c r="G1324" s="172"/>
      <c r="H1324" s="117"/>
      <c r="I1324" s="118"/>
    </row>
    <row r="1325" spans="1:9" s="95" customFormat="1" ht="14.4" thickBot="1" x14ac:dyDescent="0.35">
      <c r="A1325" s="125"/>
      <c r="B1325" s="140"/>
      <c r="C1325" s="158"/>
      <c r="D1325" s="173"/>
      <c r="E1325" s="158"/>
      <c r="F1325" s="174"/>
      <c r="G1325" s="152"/>
      <c r="H1325" s="117"/>
      <c r="I1325" s="118"/>
    </row>
    <row r="1326" spans="1:9" s="95" customFormat="1" ht="14.4" thickBot="1" x14ac:dyDescent="0.35">
      <c r="A1326" s="125"/>
      <c r="B1326" s="115"/>
      <c r="C1326" s="126"/>
      <c r="D1326" s="126"/>
      <c r="E1326" s="126"/>
      <c r="F1326" s="126"/>
      <c r="G1326" s="159" t="s">
        <v>99</v>
      </c>
      <c r="H1326" s="160">
        <f>SUM(F1321:F1325)</f>
        <v>181034.28750000001</v>
      </c>
      <c r="I1326" s="118"/>
    </row>
    <row r="1327" spans="1:9" s="95" customFormat="1" ht="14.4" thickBot="1" x14ac:dyDescent="0.35">
      <c r="A1327" s="125"/>
      <c r="B1327" s="115"/>
      <c r="C1327" s="126"/>
      <c r="D1327" s="126"/>
      <c r="E1327" s="126"/>
      <c r="F1327" s="126"/>
      <c r="G1327" s="127"/>
      <c r="H1327" s="117"/>
      <c r="I1327" s="118"/>
    </row>
    <row r="1328" spans="1:9" s="95" customFormat="1" ht="14.4" thickBot="1" x14ac:dyDescent="0.35">
      <c r="A1328" s="125"/>
      <c r="B1328" s="115"/>
      <c r="C1328" s="126"/>
      <c r="D1328" s="126"/>
      <c r="E1328" s="126"/>
      <c r="F1328" s="126"/>
      <c r="G1328" s="159" t="s">
        <v>100</v>
      </c>
      <c r="H1328" s="175">
        <f>H1326+H1317</f>
        <v>765959.28749999998</v>
      </c>
      <c r="I1328" s="118"/>
    </row>
    <row r="1329" spans="1:9" s="95" customFormat="1" ht="14.4" thickBot="1" x14ac:dyDescent="0.35">
      <c r="A1329" s="119"/>
      <c r="B1329" s="176"/>
      <c r="C1329" s="121"/>
      <c r="D1329" s="121"/>
      <c r="E1329" s="121"/>
      <c r="F1329" s="121"/>
      <c r="G1329" s="177"/>
      <c r="H1329" s="123"/>
      <c r="I1329" s="124"/>
    </row>
    <row r="1330" spans="1:9" s="95" customFormat="1" x14ac:dyDescent="0.3">
      <c r="A1330" s="107"/>
      <c r="B1330" s="108"/>
      <c r="C1330" s="109"/>
      <c r="D1330" s="109"/>
      <c r="E1330" s="109"/>
      <c r="F1330" s="109"/>
      <c r="G1330" s="110"/>
      <c r="H1330" s="111"/>
      <c r="I1330" s="112"/>
    </row>
    <row r="1331" spans="1:9" s="95" customFormat="1" ht="90" customHeight="1" x14ac:dyDescent="0.3">
      <c r="A1331" s="113"/>
      <c r="B1331" s="114" t="s">
        <v>220</v>
      </c>
      <c r="C1331" s="334" t="s">
        <v>33</v>
      </c>
      <c r="D1331" s="334"/>
      <c r="E1331" s="334"/>
      <c r="F1331" s="334"/>
      <c r="G1331" s="116" t="s">
        <v>59</v>
      </c>
      <c r="H1331" s="117" t="s">
        <v>60</v>
      </c>
      <c r="I1331" s="118"/>
    </row>
    <row r="1332" spans="1:9" s="95" customFormat="1" ht="14.4" thickBot="1" x14ac:dyDescent="0.35">
      <c r="A1332" s="119"/>
      <c r="B1332" s="120"/>
      <c r="C1332" s="121"/>
      <c r="D1332" s="121"/>
      <c r="E1332" s="121"/>
      <c r="F1332" s="121"/>
      <c r="G1332" s="122"/>
      <c r="H1332" s="123"/>
      <c r="I1332" s="124"/>
    </row>
    <row r="1333" spans="1:9" s="95" customFormat="1" ht="14.4" thickBot="1" x14ac:dyDescent="0.35">
      <c r="A1333" s="125"/>
      <c r="B1333" s="115"/>
      <c r="C1333" s="126"/>
      <c r="D1333" s="126"/>
      <c r="E1333" s="126"/>
      <c r="F1333" s="126"/>
      <c r="G1333" s="127"/>
      <c r="H1333" s="117"/>
      <c r="I1333" s="118"/>
    </row>
    <row r="1334" spans="1:9" s="95" customFormat="1" x14ac:dyDescent="0.3">
      <c r="A1334" s="125"/>
      <c r="B1334" s="128" t="s">
        <v>61</v>
      </c>
      <c r="C1334" s="129"/>
      <c r="D1334" s="129"/>
      <c r="E1334" s="129"/>
      <c r="F1334" s="129"/>
      <c r="G1334" s="130"/>
      <c r="H1334" s="117"/>
      <c r="I1334" s="118"/>
    </row>
    <row r="1335" spans="1:9" s="95" customFormat="1" ht="16.5" customHeight="1" x14ac:dyDescent="0.3">
      <c r="A1335" s="125"/>
      <c r="B1335" s="131" t="s">
        <v>62</v>
      </c>
      <c r="C1335" s="132"/>
      <c r="D1335" s="132" t="s">
        <v>3</v>
      </c>
      <c r="E1335" s="132" t="s">
        <v>63</v>
      </c>
      <c r="F1335" s="132" t="s">
        <v>64</v>
      </c>
      <c r="G1335" s="133" t="s">
        <v>65</v>
      </c>
      <c r="H1335" s="117"/>
      <c r="I1335" s="118"/>
    </row>
    <row r="1336" spans="1:9" s="95" customFormat="1" ht="16.5" customHeight="1" x14ac:dyDescent="0.3">
      <c r="A1336" s="125"/>
      <c r="B1336" s="330" t="s">
        <v>208</v>
      </c>
      <c r="C1336" s="331"/>
      <c r="D1336" s="135" t="s">
        <v>106</v>
      </c>
      <c r="E1336" s="135">
        <v>0.12</v>
      </c>
      <c r="F1336" s="136">
        <v>388500</v>
      </c>
      <c r="G1336" s="137">
        <f t="shared" ref="G1336:G1343" si="26">F1336*E1336</f>
        <v>46620</v>
      </c>
      <c r="H1336" s="117"/>
      <c r="I1336" s="118"/>
    </row>
    <row r="1337" spans="1:9" s="95" customFormat="1" ht="16.5" customHeight="1" x14ac:dyDescent="0.3">
      <c r="A1337" s="125"/>
      <c r="B1337" s="330" t="s">
        <v>221</v>
      </c>
      <c r="C1337" s="331"/>
      <c r="D1337" s="135" t="s">
        <v>67</v>
      </c>
      <c r="E1337" s="135">
        <v>1</v>
      </c>
      <c r="F1337" s="136">
        <v>45000</v>
      </c>
      <c r="G1337" s="137">
        <f t="shared" si="26"/>
        <v>45000</v>
      </c>
      <c r="H1337" s="117"/>
      <c r="I1337" s="118"/>
    </row>
    <row r="1338" spans="1:9" s="95" customFormat="1" ht="16.5" customHeight="1" x14ac:dyDescent="0.3">
      <c r="A1338" s="125"/>
      <c r="B1338" s="330" t="s">
        <v>222</v>
      </c>
      <c r="C1338" s="331"/>
      <c r="D1338" s="135" t="s">
        <v>60</v>
      </c>
      <c r="E1338" s="135">
        <v>1</v>
      </c>
      <c r="F1338" s="136">
        <v>71362</v>
      </c>
      <c r="G1338" s="137">
        <f t="shared" si="26"/>
        <v>71362</v>
      </c>
      <c r="H1338" s="138"/>
      <c r="I1338" s="139"/>
    </row>
    <row r="1339" spans="1:9" s="95" customFormat="1" x14ac:dyDescent="0.3">
      <c r="A1339" s="125"/>
      <c r="B1339" s="330"/>
      <c r="C1339" s="331"/>
      <c r="D1339" s="135"/>
      <c r="E1339" s="135"/>
      <c r="F1339" s="136"/>
      <c r="G1339" s="137">
        <f t="shared" si="26"/>
        <v>0</v>
      </c>
      <c r="H1339" s="117"/>
      <c r="I1339" s="118"/>
    </row>
    <row r="1340" spans="1:9" s="95" customFormat="1" x14ac:dyDescent="0.3">
      <c r="A1340" s="125"/>
      <c r="B1340" s="330"/>
      <c r="C1340" s="331"/>
      <c r="D1340" s="135"/>
      <c r="E1340" s="135"/>
      <c r="F1340" s="136"/>
      <c r="G1340" s="137">
        <f t="shared" si="26"/>
        <v>0</v>
      </c>
      <c r="H1340" s="117"/>
      <c r="I1340" s="118"/>
    </row>
    <row r="1341" spans="1:9" s="95" customFormat="1" x14ac:dyDescent="0.3">
      <c r="A1341" s="125"/>
      <c r="B1341" s="330"/>
      <c r="C1341" s="331"/>
      <c r="D1341" s="135"/>
      <c r="E1341" s="135"/>
      <c r="F1341" s="136"/>
      <c r="G1341" s="137">
        <f t="shared" si="26"/>
        <v>0</v>
      </c>
      <c r="H1341" s="117"/>
      <c r="I1341" s="118"/>
    </row>
    <row r="1342" spans="1:9" s="95" customFormat="1" x14ac:dyDescent="0.3">
      <c r="A1342" s="125"/>
      <c r="B1342" s="330"/>
      <c r="C1342" s="331"/>
      <c r="D1342" s="135"/>
      <c r="E1342" s="135"/>
      <c r="F1342" s="136"/>
      <c r="G1342" s="137">
        <f t="shared" si="26"/>
        <v>0</v>
      </c>
      <c r="H1342" s="117"/>
      <c r="I1342" s="118"/>
    </row>
    <row r="1343" spans="1:9" s="95" customFormat="1" ht="14.4" thickBot="1" x14ac:dyDescent="0.35">
      <c r="A1343" s="125"/>
      <c r="B1343" s="332"/>
      <c r="C1343" s="333"/>
      <c r="D1343" s="141"/>
      <c r="E1343" s="141"/>
      <c r="F1343" s="142"/>
      <c r="G1343" s="143">
        <f t="shared" si="26"/>
        <v>0</v>
      </c>
      <c r="H1343" s="117"/>
      <c r="I1343" s="118"/>
    </row>
    <row r="1344" spans="1:9" s="95" customFormat="1" x14ac:dyDescent="0.3">
      <c r="A1344" s="125"/>
      <c r="B1344" s="115"/>
      <c r="C1344" s="126"/>
      <c r="D1344" s="126"/>
      <c r="E1344" s="126"/>
      <c r="F1344" s="126"/>
      <c r="G1344" s="144" t="s">
        <v>70</v>
      </c>
      <c r="H1344" s="117">
        <f>SUM(G1336:G1343)</f>
        <v>162982</v>
      </c>
      <c r="I1344" s="118"/>
    </row>
    <row r="1345" spans="1:9" s="95" customFormat="1" ht="14.4" thickBot="1" x14ac:dyDescent="0.35">
      <c r="A1345" s="125"/>
      <c r="B1345" s="115"/>
      <c r="C1345" s="126"/>
      <c r="D1345" s="126"/>
      <c r="E1345" s="126"/>
      <c r="F1345" s="126"/>
      <c r="G1345" s="127"/>
      <c r="H1345" s="117"/>
      <c r="I1345" s="118"/>
    </row>
    <row r="1346" spans="1:9" s="95" customFormat="1" x14ac:dyDescent="0.3">
      <c r="A1346" s="125"/>
      <c r="B1346" s="128" t="s">
        <v>71</v>
      </c>
      <c r="C1346" s="129"/>
      <c r="D1346" s="129"/>
      <c r="E1346" s="129"/>
      <c r="F1346" s="129"/>
      <c r="G1346" s="130"/>
      <c r="H1346" s="117"/>
      <c r="I1346" s="118"/>
    </row>
    <row r="1347" spans="1:9" s="95" customFormat="1" x14ac:dyDescent="0.3">
      <c r="A1347" s="125"/>
      <c r="B1347" s="131" t="s">
        <v>62</v>
      </c>
      <c r="C1347" s="132" t="s">
        <v>72</v>
      </c>
      <c r="D1347" s="132" t="s">
        <v>73</v>
      </c>
      <c r="E1347" s="132" t="s">
        <v>63</v>
      </c>
      <c r="F1347" s="132" t="s">
        <v>74</v>
      </c>
      <c r="G1347" s="133" t="s">
        <v>65</v>
      </c>
      <c r="H1347" s="117"/>
      <c r="I1347" s="118"/>
    </row>
    <row r="1348" spans="1:9" s="95" customFormat="1" x14ac:dyDescent="0.3">
      <c r="A1348" s="125"/>
      <c r="B1348" s="145" t="s">
        <v>75</v>
      </c>
      <c r="C1348" s="136">
        <v>6250</v>
      </c>
      <c r="D1348" s="146">
        <v>1.8</v>
      </c>
      <c r="E1348" s="135">
        <v>4</v>
      </c>
      <c r="F1348" s="147">
        <v>2</v>
      </c>
      <c r="G1348" s="148">
        <f>F1348*E1348*D1348*C1348</f>
        <v>90000</v>
      </c>
      <c r="H1348" s="117"/>
      <c r="I1348" s="118"/>
    </row>
    <row r="1349" spans="1:9" s="95" customFormat="1" x14ac:dyDescent="0.3">
      <c r="A1349" s="125"/>
      <c r="B1349" s="145" t="s">
        <v>108</v>
      </c>
      <c r="C1349" s="136">
        <v>12500</v>
      </c>
      <c r="D1349" s="146">
        <v>1.8</v>
      </c>
      <c r="E1349" s="135">
        <v>2</v>
      </c>
      <c r="F1349" s="147">
        <f>+F1348</f>
        <v>2</v>
      </c>
      <c r="G1349" s="148">
        <f>F1349*E1349*D1349*C1349</f>
        <v>90000</v>
      </c>
      <c r="H1349" s="117"/>
      <c r="I1349" s="118"/>
    </row>
    <row r="1350" spans="1:9" s="95" customFormat="1" x14ac:dyDescent="0.3">
      <c r="A1350" s="125"/>
      <c r="B1350" s="145"/>
      <c r="C1350" s="136"/>
      <c r="D1350" s="146"/>
      <c r="E1350" s="135"/>
      <c r="F1350" s="147"/>
      <c r="G1350" s="148">
        <f>F1350*E1350*D1350*C1350</f>
        <v>0</v>
      </c>
      <c r="H1350" s="117"/>
      <c r="I1350" s="118"/>
    </row>
    <row r="1351" spans="1:9" s="95" customFormat="1" x14ac:dyDescent="0.3">
      <c r="A1351" s="125"/>
      <c r="B1351" s="145"/>
      <c r="C1351" s="136"/>
      <c r="D1351" s="146"/>
      <c r="E1351" s="135"/>
      <c r="F1351" s="147"/>
      <c r="G1351" s="148">
        <f>F1351*E1351*D1351*C1351</f>
        <v>0</v>
      </c>
      <c r="H1351" s="117"/>
      <c r="I1351" s="118"/>
    </row>
    <row r="1352" spans="1:9" s="95" customFormat="1" ht="14.4" thickBot="1" x14ac:dyDescent="0.35">
      <c r="A1352" s="125"/>
      <c r="B1352" s="149"/>
      <c r="C1352" s="142"/>
      <c r="D1352" s="150"/>
      <c r="E1352" s="141"/>
      <c r="F1352" s="151"/>
      <c r="G1352" s="152">
        <f>F1352*E1352*D1352*C1352</f>
        <v>0</v>
      </c>
      <c r="H1352" s="117"/>
      <c r="I1352" s="118"/>
    </row>
    <row r="1353" spans="1:9" s="95" customFormat="1" x14ac:dyDescent="0.3">
      <c r="A1353" s="125"/>
      <c r="B1353" s="115"/>
      <c r="C1353" s="126"/>
      <c r="D1353" s="126"/>
      <c r="E1353" s="126"/>
      <c r="F1353" s="126"/>
      <c r="G1353" s="144" t="s">
        <v>78</v>
      </c>
      <c r="H1353" s="117">
        <f>SUM(G1348:G1352)</f>
        <v>180000</v>
      </c>
      <c r="I1353" s="118"/>
    </row>
    <row r="1354" spans="1:9" s="95" customFormat="1" ht="14.4" thickBot="1" x14ac:dyDescent="0.35">
      <c r="A1354" s="125"/>
      <c r="B1354" s="115"/>
      <c r="C1354" s="126"/>
      <c r="D1354" s="126"/>
      <c r="E1354" s="126"/>
      <c r="F1354" s="126"/>
      <c r="G1354" s="127"/>
      <c r="H1354" s="117"/>
      <c r="I1354" s="118"/>
    </row>
    <row r="1355" spans="1:9" s="95" customFormat="1" x14ac:dyDescent="0.3">
      <c r="A1355" s="125"/>
      <c r="B1355" s="128" t="s">
        <v>79</v>
      </c>
      <c r="C1355" s="129"/>
      <c r="D1355" s="129"/>
      <c r="E1355" s="129"/>
      <c r="F1355" s="129"/>
      <c r="G1355" s="130"/>
      <c r="H1355" s="117"/>
      <c r="I1355" s="118"/>
    </row>
    <row r="1356" spans="1:9" s="95" customFormat="1" x14ac:dyDescent="0.3">
      <c r="A1356" s="125"/>
      <c r="B1356" s="131" t="s">
        <v>62</v>
      </c>
      <c r="C1356" s="132"/>
      <c r="D1356" s="132" t="s">
        <v>80</v>
      </c>
      <c r="E1356" s="132" t="s">
        <v>81</v>
      </c>
      <c r="F1356" s="132" t="s">
        <v>74</v>
      </c>
      <c r="G1356" s="133" t="s">
        <v>65</v>
      </c>
      <c r="H1356" s="117"/>
      <c r="I1356" s="118"/>
    </row>
    <row r="1357" spans="1:9" s="95" customFormat="1" x14ac:dyDescent="0.3">
      <c r="A1357" s="125"/>
      <c r="B1357" s="134" t="s">
        <v>82</v>
      </c>
      <c r="C1357" s="153"/>
      <c r="D1357" s="135"/>
      <c r="E1357" s="154"/>
      <c r="F1357" s="147"/>
      <c r="G1357" s="148">
        <v>18000</v>
      </c>
      <c r="H1357" s="117"/>
      <c r="I1357" s="118"/>
    </row>
    <row r="1358" spans="1:9" s="95" customFormat="1" x14ac:dyDescent="0.3">
      <c r="A1358" s="125"/>
      <c r="B1358" s="330" t="s">
        <v>210</v>
      </c>
      <c r="C1358" s="331"/>
      <c r="D1358" s="135" t="s">
        <v>84</v>
      </c>
      <c r="E1358" s="154">
        <v>9000</v>
      </c>
      <c r="F1358" s="147">
        <f>+F1348</f>
        <v>2</v>
      </c>
      <c r="G1358" s="148">
        <f>F1358*E1358</f>
        <v>18000</v>
      </c>
      <c r="H1358" s="117"/>
      <c r="I1358" s="118"/>
    </row>
    <row r="1359" spans="1:9" s="95" customFormat="1" x14ac:dyDescent="0.3">
      <c r="A1359" s="125"/>
      <c r="B1359" s="330"/>
      <c r="C1359" s="331"/>
      <c r="D1359" s="135"/>
      <c r="E1359" s="154"/>
      <c r="F1359" s="147"/>
      <c r="G1359" s="148">
        <f>F1359*E1359</f>
        <v>0</v>
      </c>
      <c r="H1359" s="117"/>
      <c r="I1359" s="118"/>
    </row>
    <row r="1360" spans="1:9" s="95" customFormat="1" x14ac:dyDescent="0.3">
      <c r="A1360" s="125"/>
      <c r="B1360" s="330"/>
      <c r="C1360" s="331"/>
      <c r="D1360" s="135"/>
      <c r="E1360" s="154"/>
      <c r="F1360" s="147"/>
      <c r="G1360" s="148">
        <f>F1360*E1360</f>
        <v>0</v>
      </c>
      <c r="H1360" s="117"/>
      <c r="I1360" s="118"/>
    </row>
    <row r="1361" spans="1:9" s="95" customFormat="1" x14ac:dyDescent="0.3">
      <c r="A1361" s="125"/>
      <c r="B1361" s="330"/>
      <c r="C1361" s="331"/>
      <c r="D1361" s="135"/>
      <c r="E1361" s="154"/>
      <c r="F1361" s="147"/>
      <c r="G1361" s="148">
        <f>F1361*E1361</f>
        <v>0</v>
      </c>
      <c r="H1361" s="117"/>
      <c r="I1361" s="118"/>
    </row>
    <row r="1362" spans="1:9" s="95" customFormat="1" ht="14.4" thickBot="1" x14ac:dyDescent="0.35">
      <c r="A1362" s="125"/>
      <c r="B1362" s="332"/>
      <c r="C1362" s="333"/>
      <c r="D1362" s="141"/>
      <c r="E1362" s="155"/>
      <c r="F1362" s="151"/>
      <c r="G1362" s="152">
        <f>F1362*E1362</f>
        <v>0</v>
      </c>
      <c r="H1362" s="117"/>
      <c r="I1362" s="118"/>
    </row>
    <row r="1363" spans="1:9" s="95" customFormat="1" x14ac:dyDescent="0.3">
      <c r="A1363" s="125"/>
      <c r="B1363" s="115"/>
      <c r="C1363" s="126"/>
      <c r="D1363" s="126"/>
      <c r="E1363" s="126"/>
      <c r="F1363" s="126"/>
      <c r="G1363" s="144" t="s">
        <v>85</v>
      </c>
      <c r="H1363" s="117">
        <f>SUM(G1357:G1362)</f>
        <v>36000</v>
      </c>
      <c r="I1363" s="118"/>
    </row>
    <row r="1364" spans="1:9" s="95" customFormat="1" ht="14.4" thickBot="1" x14ac:dyDescent="0.35">
      <c r="A1364" s="125"/>
      <c r="B1364" s="115"/>
      <c r="C1364" s="126"/>
      <c r="D1364" s="126"/>
      <c r="E1364" s="126"/>
      <c r="F1364" s="126"/>
      <c r="G1364" s="127"/>
      <c r="H1364" s="117"/>
      <c r="I1364" s="118"/>
    </row>
    <row r="1365" spans="1:9" s="95" customFormat="1" x14ac:dyDescent="0.3">
      <c r="A1365" s="125"/>
      <c r="B1365" s="128" t="s">
        <v>86</v>
      </c>
      <c r="C1365" s="129"/>
      <c r="D1365" s="129"/>
      <c r="E1365" s="129"/>
      <c r="F1365" s="129"/>
      <c r="G1365" s="130"/>
      <c r="H1365" s="117"/>
      <c r="I1365" s="118"/>
    </row>
    <row r="1366" spans="1:9" s="95" customFormat="1" x14ac:dyDescent="0.3">
      <c r="A1366" s="125"/>
      <c r="B1366" s="131" t="s">
        <v>87</v>
      </c>
      <c r="C1366" s="132"/>
      <c r="D1366" s="132" t="s">
        <v>88</v>
      </c>
      <c r="E1366" s="132" t="s">
        <v>89</v>
      </c>
      <c r="F1366" s="132" t="s">
        <v>90</v>
      </c>
      <c r="G1366" s="133" t="s">
        <v>64</v>
      </c>
      <c r="H1366" s="117"/>
      <c r="I1366" s="118"/>
    </row>
    <row r="1367" spans="1:9" s="95" customFormat="1" x14ac:dyDescent="0.3">
      <c r="A1367" s="125"/>
      <c r="B1367" s="156"/>
      <c r="C1367" s="153"/>
      <c r="D1367" s="135"/>
      <c r="E1367" s="135"/>
      <c r="F1367" s="137"/>
      <c r="G1367" s="137">
        <f>F1367*E1367*D1367</f>
        <v>0</v>
      </c>
      <c r="H1367" s="117"/>
      <c r="I1367" s="118"/>
    </row>
    <row r="1368" spans="1:9" s="95" customFormat="1" ht="14.4" thickBot="1" x14ac:dyDescent="0.35">
      <c r="A1368" s="125"/>
      <c r="B1368" s="157"/>
      <c r="C1368" s="158"/>
      <c r="D1368" s="141"/>
      <c r="E1368" s="141"/>
      <c r="F1368" s="143"/>
      <c r="G1368" s="143">
        <f>F1368*E1368*D1368</f>
        <v>0</v>
      </c>
      <c r="H1368" s="117"/>
      <c r="I1368" s="118"/>
    </row>
    <row r="1369" spans="1:9" s="95" customFormat="1" x14ac:dyDescent="0.3">
      <c r="A1369" s="125"/>
      <c r="B1369" s="115"/>
      <c r="C1369" s="126"/>
      <c r="D1369" s="126"/>
      <c r="E1369" s="126"/>
      <c r="F1369" s="126"/>
      <c r="G1369" s="144" t="s">
        <v>91</v>
      </c>
      <c r="H1369" s="117">
        <f>SUM(G1367:G1368)</f>
        <v>0</v>
      </c>
      <c r="I1369" s="118"/>
    </row>
    <row r="1370" spans="1:9" s="95" customFormat="1" ht="14.4" thickBot="1" x14ac:dyDescent="0.35">
      <c r="A1370" s="125"/>
      <c r="B1370" s="115"/>
      <c r="C1370" s="126"/>
      <c r="D1370" s="126"/>
      <c r="E1370" s="126"/>
      <c r="F1370" s="126"/>
      <c r="G1370" s="127"/>
      <c r="H1370" s="117"/>
      <c r="I1370" s="118"/>
    </row>
    <row r="1371" spans="1:9" s="95" customFormat="1" ht="14.4" thickBot="1" x14ac:dyDescent="0.35">
      <c r="A1371" s="125"/>
      <c r="B1371" s="115"/>
      <c r="C1371" s="126"/>
      <c r="D1371" s="126"/>
      <c r="E1371" s="126"/>
      <c r="F1371" s="126"/>
      <c r="G1371" s="159" t="s">
        <v>92</v>
      </c>
      <c r="H1371" s="160">
        <f>SUM(H1344:H1369)</f>
        <v>378982</v>
      </c>
      <c r="I1371" s="118"/>
    </row>
    <row r="1372" spans="1:9" s="95" customFormat="1" ht="14.4" thickBot="1" x14ac:dyDescent="0.35">
      <c r="A1372" s="125"/>
      <c r="B1372" s="115"/>
      <c r="C1372" s="126"/>
      <c r="D1372" s="126"/>
      <c r="E1372" s="126"/>
      <c r="F1372" s="126"/>
      <c r="G1372" s="127"/>
      <c r="H1372" s="117"/>
      <c r="I1372" s="118"/>
    </row>
    <row r="1373" spans="1:9" s="95" customFormat="1" x14ac:dyDescent="0.3">
      <c r="A1373" s="125"/>
      <c r="B1373" s="161" t="s">
        <v>93</v>
      </c>
      <c r="C1373" s="109"/>
      <c r="D1373" s="109"/>
      <c r="E1373" s="109"/>
      <c r="F1373" s="109"/>
      <c r="G1373" s="162"/>
      <c r="H1373" s="117"/>
      <c r="I1373" s="118"/>
    </row>
    <row r="1374" spans="1:9" s="95" customFormat="1" x14ac:dyDescent="0.3">
      <c r="A1374" s="125"/>
      <c r="B1374" s="163" t="s">
        <v>62</v>
      </c>
      <c r="C1374" s="126"/>
      <c r="D1374" s="126" t="s">
        <v>94</v>
      </c>
      <c r="E1374" s="126"/>
      <c r="F1374" s="126" t="s">
        <v>95</v>
      </c>
      <c r="G1374" s="164"/>
      <c r="H1374" s="117"/>
      <c r="I1374" s="118"/>
    </row>
    <row r="1375" spans="1:9" s="95" customFormat="1" x14ac:dyDescent="0.3">
      <c r="A1375" s="125"/>
      <c r="B1375" s="131" t="s">
        <v>96</v>
      </c>
      <c r="C1375" s="165"/>
      <c r="D1375" s="166">
        <v>0.24</v>
      </c>
      <c r="E1375" s="165"/>
      <c r="F1375" s="167">
        <f>D1375*H1371</f>
        <v>90955.68</v>
      </c>
      <c r="G1375" s="133"/>
      <c r="H1375" s="117"/>
      <c r="I1375" s="118"/>
    </row>
    <row r="1376" spans="1:9" s="95" customFormat="1" x14ac:dyDescent="0.3">
      <c r="A1376" s="125"/>
      <c r="B1376" s="134" t="s">
        <v>97</v>
      </c>
      <c r="C1376" s="153"/>
      <c r="D1376" s="168">
        <v>0.01</v>
      </c>
      <c r="E1376" s="153"/>
      <c r="F1376" s="167">
        <f>D1376*H1371</f>
        <v>3789.82</v>
      </c>
      <c r="G1376" s="148"/>
      <c r="H1376" s="117"/>
      <c r="I1376" s="118"/>
    </row>
    <row r="1377" spans="1:9" s="95" customFormat="1" x14ac:dyDescent="0.3">
      <c r="A1377" s="125"/>
      <c r="B1377" s="134" t="s">
        <v>50</v>
      </c>
      <c r="C1377" s="153"/>
      <c r="D1377" s="168">
        <v>0.05</v>
      </c>
      <c r="E1377" s="153"/>
      <c r="F1377" s="167">
        <f>D1377*H1371</f>
        <v>18949.100000000002</v>
      </c>
      <c r="G1377" s="148"/>
      <c r="H1377" s="117"/>
      <c r="I1377" s="118"/>
    </row>
    <row r="1378" spans="1:9" s="95" customFormat="1" x14ac:dyDescent="0.3">
      <c r="A1378" s="125"/>
      <c r="B1378" s="169" t="s">
        <v>98</v>
      </c>
      <c r="C1378" s="170"/>
      <c r="D1378" s="171">
        <v>0.19</v>
      </c>
      <c r="E1378" s="170"/>
      <c r="F1378" s="167">
        <f>D1378*F1377</f>
        <v>3600.3290000000006</v>
      </c>
      <c r="G1378" s="172"/>
      <c r="H1378" s="117"/>
      <c r="I1378" s="118"/>
    </row>
    <row r="1379" spans="1:9" s="95" customFormat="1" ht="14.4" thickBot="1" x14ac:dyDescent="0.35">
      <c r="A1379" s="125"/>
      <c r="B1379" s="140"/>
      <c r="C1379" s="158"/>
      <c r="D1379" s="173"/>
      <c r="E1379" s="158"/>
      <c r="F1379" s="174"/>
      <c r="G1379" s="152"/>
      <c r="H1379" s="117"/>
      <c r="I1379" s="118"/>
    </row>
    <row r="1380" spans="1:9" s="95" customFormat="1" ht="14.4" thickBot="1" x14ac:dyDescent="0.35">
      <c r="A1380" s="125"/>
      <c r="B1380" s="115"/>
      <c r="C1380" s="126"/>
      <c r="D1380" s="126"/>
      <c r="E1380" s="126"/>
      <c r="F1380" s="126"/>
      <c r="G1380" s="159" t="s">
        <v>99</v>
      </c>
      <c r="H1380" s="160">
        <f>SUM(F1375:F1379)</f>
        <v>117294.929</v>
      </c>
      <c r="I1380" s="118"/>
    </row>
    <row r="1381" spans="1:9" s="95" customFormat="1" ht="14.4" thickBot="1" x14ac:dyDescent="0.35">
      <c r="A1381" s="125"/>
      <c r="B1381" s="115"/>
      <c r="C1381" s="126"/>
      <c r="D1381" s="126"/>
      <c r="E1381" s="126"/>
      <c r="F1381" s="126"/>
      <c r="G1381" s="127"/>
      <c r="H1381" s="117"/>
      <c r="I1381" s="118"/>
    </row>
    <row r="1382" spans="1:9" s="95" customFormat="1" ht="14.4" thickBot="1" x14ac:dyDescent="0.35">
      <c r="A1382" s="125"/>
      <c r="B1382" s="115"/>
      <c r="C1382" s="126"/>
      <c r="D1382" s="126"/>
      <c r="E1382" s="126"/>
      <c r="F1382" s="126"/>
      <c r="G1382" s="159" t="s">
        <v>100</v>
      </c>
      <c r="H1382" s="175">
        <f>H1380+H1371</f>
        <v>496276.929</v>
      </c>
      <c r="I1382" s="118"/>
    </row>
    <row r="1383" spans="1:9" s="95" customFormat="1" ht="14.4" thickBot="1" x14ac:dyDescent="0.35">
      <c r="A1383" s="119"/>
      <c r="B1383" s="176"/>
      <c r="C1383" s="121"/>
      <c r="D1383" s="121"/>
      <c r="E1383" s="121"/>
      <c r="F1383" s="121"/>
      <c r="G1383" s="177"/>
      <c r="H1383" s="123"/>
      <c r="I1383" s="124"/>
    </row>
    <row r="1384" spans="1:9" s="95" customFormat="1" x14ac:dyDescent="0.3">
      <c r="A1384" s="107"/>
      <c r="B1384" s="108"/>
      <c r="C1384" s="109"/>
      <c r="D1384" s="109"/>
      <c r="E1384" s="109"/>
      <c r="F1384" s="109"/>
      <c r="G1384" s="110"/>
      <c r="H1384" s="111"/>
      <c r="I1384" s="112"/>
    </row>
    <row r="1385" spans="1:9" s="95" customFormat="1" ht="90" customHeight="1" x14ac:dyDescent="0.3">
      <c r="A1385" s="113"/>
      <c r="B1385" s="114" t="s">
        <v>223</v>
      </c>
      <c r="C1385" s="334" t="s">
        <v>34</v>
      </c>
      <c r="D1385" s="334"/>
      <c r="E1385" s="334"/>
      <c r="F1385" s="334"/>
      <c r="G1385" s="116" t="s">
        <v>59</v>
      </c>
      <c r="H1385" s="117" t="s">
        <v>60</v>
      </c>
      <c r="I1385" s="118"/>
    </row>
    <row r="1386" spans="1:9" s="95" customFormat="1" ht="14.4" thickBot="1" x14ac:dyDescent="0.35">
      <c r="A1386" s="119"/>
      <c r="B1386" s="120"/>
      <c r="C1386" s="121"/>
      <c r="D1386" s="121"/>
      <c r="E1386" s="121"/>
      <c r="F1386" s="121"/>
      <c r="G1386" s="122"/>
      <c r="H1386" s="123"/>
      <c r="I1386" s="124"/>
    </row>
    <row r="1387" spans="1:9" s="95" customFormat="1" ht="14.4" thickBot="1" x14ac:dyDescent="0.35">
      <c r="A1387" s="125"/>
      <c r="B1387" s="115"/>
      <c r="C1387" s="126"/>
      <c r="D1387" s="126"/>
      <c r="E1387" s="126"/>
      <c r="F1387" s="126"/>
      <c r="G1387" s="127"/>
      <c r="H1387" s="117"/>
      <c r="I1387" s="118"/>
    </row>
    <row r="1388" spans="1:9" s="95" customFormat="1" x14ac:dyDescent="0.3">
      <c r="A1388" s="125"/>
      <c r="B1388" s="128" t="s">
        <v>61</v>
      </c>
      <c r="C1388" s="129"/>
      <c r="D1388" s="129"/>
      <c r="E1388" s="129"/>
      <c r="F1388" s="129"/>
      <c r="G1388" s="130"/>
      <c r="H1388" s="117"/>
      <c r="I1388" s="118"/>
    </row>
    <row r="1389" spans="1:9" s="95" customFormat="1" ht="16.5" customHeight="1" x14ac:dyDescent="0.3">
      <c r="A1389" s="125"/>
      <c r="B1389" s="131" t="s">
        <v>62</v>
      </c>
      <c r="C1389" s="132"/>
      <c r="D1389" s="132" t="s">
        <v>3</v>
      </c>
      <c r="E1389" s="132" t="s">
        <v>63</v>
      </c>
      <c r="F1389" s="132" t="s">
        <v>64</v>
      </c>
      <c r="G1389" s="133" t="s">
        <v>65</v>
      </c>
      <c r="H1389" s="117"/>
      <c r="I1389" s="118"/>
    </row>
    <row r="1390" spans="1:9" s="95" customFormat="1" ht="16.5" customHeight="1" x14ac:dyDescent="0.3">
      <c r="A1390" s="125"/>
      <c r="B1390" s="330" t="s">
        <v>208</v>
      </c>
      <c r="C1390" s="331"/>
      <c r="D1390" s="135" t="s">
        <v>106</v>
      </c>
      <c r="E1390" s="135">
        <v>0.18</v>
      </c>
      <c r="F1390" s="136">
        <v>388500</v>
      </c>
      <c r="G1390" s="137">
        <f t="shared" ref="G1390:G1397" si="27">F1390*E1390</f>
        <v>69930</v>
      </c>
      <c r="H1390" s="117"/>
      <c r="I1390" s="118"/>
    </row>
    <row r="1391" spans="1:9" s="95" customFormat="1" ht="16.5" customHeight="1" x14ac:dyDescent="0.3">
      <c r="A1391" s="125"/>
      <c r="B1391" s="330" t="s">
        <v>209</v>
      </c>
      <c r="C1391" s="331"/>
      <c r="D1391" s="135" t="s">
        <v>67</v>
      </c>
      <c r="E1391" s="135">
        <v>1</v>
      </c>
      <c r="F1391" s="136">
        <v>5000</v>
      </c>
      <c r="G1391" s="137">
        <f t="shared" si="27"/>
        <v>5000</v>
      </c>
      <c r="H1391" s="117"/>
      <c r="I1391" s="118"/>
    </row>
    <row r="1392" spans="1:9" s="95" customFormat="1" x14ac:dyDescent="0.3">
      <c r="A1392" s="125"/>
      <c r="B1392" s="330"/>
      <c r="C1392" s="331"/>
      <c r="D1392" s="135"/>
      <c r="E1392" s="135"/>
      <c r="F1392" s="136"/>
      <c r="G1392" s="137">
        <f t="shared" si="27"/>
        <v>0</v>
      </c>
      <c r="H1392" s="138"/>
      <c r="I1392" s="139"/>
    </row>
    <row r="1393" spans="1:9" s="95" customFormat="1" ht="16.5" customHeight="1" x14ac:dyDescent="0.3">
      <c r="A1393" s="125"/>
      <c r="B1393" s="330"/>
      <c r="C1393" s="331"/>
      <c r="D1393" s="135"/>
      <c r="E1393" s="135"/>
      <c r="F1393" s="136"/>
      <c r="G1393" s="137">
        <f t="shared" si="27"/>
        <v>0</v>
      </c>
      <c r="H1393" s="117"/>
      <c r="I1393" s="118"/>
    </row>
    <row r="1394" spans="1:9" s="95" customFormat="1" x14ac:dyDescent="0.3">
      <c r="A1394" s="125"/>
      <c r="B1394" s="330"/>
      <c r="C1394" s="331"/>
      <c r="D1394" s="135"/>
      <c r="E1394" s="135"/>
      <c r="F1394" s="136"/>
      <c r="G1394" s="137">
        <f t="shared" si="27"/>
        <v>0</v>
      </c>
      <c r="H1394" s="117"/>
      <c r="I1394" s="118"/>
    </row>
    <row r="1395" spans="1:9" s="95" customFormat="1" x14ac:dyDescent="0.3">
      <c r="A1395" s="125"/>
      <c r="B1395" s="330"/>
      <c r="C1395" s="331"/>
      <c r="D1395" s="135"/>
      <c r="E1395" s="135"/>
      <c r="F1395" s="136"/>
      <c r="G1395" s="137">
        <f t="shared" si="27"/>
        <v>0</v>
      </c>
      <c r="H1395" s="117"/>
      <c r="I1395" s="118"/>
    </row>
    <row r="1396" spans="1:9" s="95" customFormat="1" x14ac:dyDescent="0.3">
      <c r="A1396" s="125"/>
      <c r="B1396" s="330"/>
      <c r="C1396" s="331"/>
      <c r="D1396" s="135"/>
      <c r="E1396" s="135"/>
      <c r="F1396" s="136"/>
      <c r="G1396" s="137">
        <f t="shared" si="27"/>
        <v>0</v>
      </c>
      <c r="H1396" s="117"/>
      <c r="I1396" s="118"/>
    </row>
    <row r="1397" spans="1:9" s="95" customFormat="1" ht="14.4" thickBot="1" x14ac:dyDescent="0.35">
      <c r="A1397" s="125"/>
      <c r="B1397" s="332"/>
      <c r="C1397" s="333"/>
      <c r="D1397" s="141"/>
      <c r="E1397" s="141"/>
      <c r="F1397" s="142"/>
      <c r="G1397" s="143">
        <f t="shared" si="27"/>
        <v>0</v>
      </c>
      <c r="H1397" s="117"/>
      <c r="I1397" s="118"/>
    </row>
    <row r="1398" spans="1:9" s="95" customFormat="1" x14ac:dyDescent="0.3">
      <c r="A1398" s="125"/>
      <c r="B1398" s="115"/>
      <c r="C1398" s="126"/>
      <c r="D1398" s="126"/>
      <c r="E1398" s="126"/>
      <c r="F1398" s="126"/>
      <c r="G1398" s="144" t="s">
        <v>70</v>
      </c>
      <c r="H1398" s="117">
        <f>SUM(G1390:G1397)</f>
        <v>74930</v>
      </c>
      <c r="I1398" s="118"/>
    </row>
    <row r="1399" spans="1:9" s="95" customFormat="1" ht="14.4" thickBot="1" x14ac:dyDescent="0.35">
      <c r="A1399" s="125"/>
      <c r="B1399" s="115"/>
      <c r="C1399" s="126"/>
      <c r="D1399" s="126"/>
      <c r="E1399" s="126"/>
      <c r="F1399" s="126"/>
      <c r="G1399" s="127"/>
      <c r="H1399" s="117"/>
      <c r="I1399" s="118"/>
    </row>
    <row r="1400" spans="1:9" s="95" customFormat="1" x14ac:dyDescent="0.3">
      <c r="A1400" s="125"/>
      <c r="B1400" s="128" t="s">
        <v>71</v>
      </c>
      <c r="C1400" s="129"/>
      <c r="D1400" s="129"/>
      <c r="E1400" s="129"/>
      <c r="F1400" s="129"/>
      <c r="G1400" s="130"/>
      <c r="H1400" s="117"/>
      <c r="I1400" s="118"/>
    </row>
    <row r="1401" spans="1:9" s="95" customFormat="1" x14ac:dyDescent="0.3">
      <c r="A1401" s="125"/>
      <c r="B1401" s="131" t="s">
        <v>62</v>
      </c>
      <c r="C1401" s="132" t="s">
        <v>72</v>
      </c>
      <c r="D1401" s="132" t="s">
        <v>73</v>
      </c>
      <c r="E1401" s="132" t="s">
        <v>63</v>
      </c>
      <c r="F1401" s="132" t="s">
        <v>74</v>
      </c>
      <c r="G1401" s="133" t="s">
        <v>65</v>
      </c>
      <c r="H1401" s="117"/>
      <c r="I1401" s="118"/>
    </row>
    <row r="1402" spans="1:9" s="95" customFormat="1" x14ac:dyDescent="0.3">
      <c r="A1402" s="125"/>
      <c r="B1402" s="145" t="s">
        <v>75</v>
      </c>
      <c r="C1402" s="136">
        <v>6250</v>
      </c>
      <c r="D1402" s="146">
        <v>1.8</v>
      </c>
      <c r="E1402" s="135">
        <v>4</v>
      </c>
      <c r="F1402" s="147">
        <v>0.3</v>
      </c>
      <c r="G1402" s="148">
        <f>F1402*E1402*D1402*C1402</f>
        <v>13500</v>
      </c>
      <c r="H1402" s="117"/>
      <c r="I1402" s="118"/>
    </row>
    <row r="1403" spans="1:9" s="95" customFormat="1" x14ac:dyDescent="0.3">
      <c r="A1403" s="125"/>
      <c r="B1403" s="145" t="s">
        <v>108</v>
      </c>
      <c r="C1403" s="136">
        <v>12500</v>
      </c>
      <c r="D1403" s="146">
        <v>1.8</v>
      </c>
      <c r="E1403" s="135">
        <v>2</v>
      </c>
      <c r="F1403" s="147">
        <f>+F1402</f>
        <v>0.3</v>
      </c>
      <c r="G1403" s="148">
        <f>F1403*E1403*D1403*C1403</f>
        <v>13500</v>
      </c>
      <c r="H1403" s="117"/>
      <c r="I1403" s="118"/>
    </row>
    <row r="1404" spans="1:9" s="95" customFormat="1" x14ac:dyDescent="0.3">
      <c r="A1404" s="125"/>
      <c r="B1404" s="145"/>
      <c r="C1404" s="136"/>
      <c r="D1404" s="146"/>
      <c r="E1404" s="135"/>
      <c r="F1404" s="147"/>
      <c r="G1404" s="148">
        <f>F1404*E1404*D1404*C1404</f>
        <v>0</v>
      </c>
      <c r="H1404" s="117"/>
      <c r="I1404" s="118"/>
    </row>
    <row r="1405" spans="1:9" s="95" customFormat="1" x14ac:dyDescent="0.3">
      <c r="A1405" s="125"/>
      <c r="B1405" s="145"/>
      <c r="C1405" s="136"/>
      <c r="D1405" s="146"/>
      <c r="E1405" s="135"/>
      <c r="F1405" s="147"/>
      <c r="G1405" s="148">
        <f>F1405*E1405*D1405*C1405</f>
        <v>0</v>
      </c>
      <c r="H1405" s="117"/>
      <c r="I1405" s="118"/>
    </row>
    <row r="1406" spans="1:9" s="95" customFormat="1" ht="14.4" thickBot="1" x14ac:dyDescent="0.35">
      <c r="A1406" s="125"/>
      <c r="B1406" s="149"/>
      <c r="C1406" s="142"/>
      <c r="D1406" s="150"/>
      <c r="E1406" s="141"/>
      <c r="F1406" s="151"/>
      <c r="G1406" s="152">
        <f>F1406*E1406*D1406*C1406</f>
        <v>0</v>
      </c>
      <c r="H1406" s="117"/>
      <c r="I1406" s="118"/>
    </row>
    <row r="1407" spans="1:9" s="95" customFormat="1" x14ac:dyDescent="0.3">
      <c r="A1407" s="125"/>
      <c r="B1407" s="115"/>
      <c r="C1407" s="126"/>
      <c r="D1407" s="126"/>
      <c r="E1407" s="126"/>
      <c r="F1407" s="126"/>
      <c r="G1407" s="144" t="s">
        <v>78</v>
      </c>
      <c r="H1407" s="117">
        <f>SUM(G1402:G1406)</f>
        <v>27000</v>
      </c>
      <c r="I1407" s="118"/>
    </row>
    <row r="1408" spans="1:9" s="95" customFormat="1" ht="14.4" thickBot="1" x14ac:dyDescent="0.35">
      <c r="A1408" s="125"/>
      <c r="B1408" s="115"/>
      <c r="C1408" s="126"/>
      <c r="D1408" s="126"/>
      <c r="E1408" s="126"/>
      <c r="F1408" s="126"/>
      <c r="G1408" s="127"/>
      <c r="H1408" s="117"/>
      <c r="I1408" s="118"/>
    </row>
    <row r="1409" spans="1:9" s="95" customFormat="1" x14ac:dyDescent="0.3">
      <c r="A1409" s="125"/>
      <c r="B1409" s="128" t="s">
        <v>79</v>
      </c>
      <c r="C1409" s="129"/>
      <c r="D1409" s="129"/>
      <c r="E1409" s="129"/>
      <c r="F1409" s="129"/>
      <c r="G1409" s="130"/>
      <c r="H1409" s="117"/>
      <c r="I1409" s="118"/>
    </row>
    <row r="1410" spans="1:9" s="95" customFormat="1" x14ac:dyDescent="0.3">
      <c r="A1410" s="125"/>
      <c r="B1410" s="131" t="s">
        <v>62</v>
      </c>
      <c r="C1410" s="132"/>
      <c r="D1410" s="132" t="s">
        <v>80</v>
      </c>
      <c r="E1410" s="132" t="s">
        <v>81</v>
      </c>
      <c r="F1410" s="132" t="s">
        <v>74</v>
      </c>
      <c r="G1410" s="133" t="s">
        <v>65</v>
      </c>
      <c r="H1410" s="117"/>
      <c r="I1410" s="118"/>
    </row>
    <row r="1411" spans="1:9" s="95" customFormat="1" x14ac:dyDescent="0.3">
      <c r="A1411" s="125"/>
      <c r="B1411" s="134" t="s">
        <v>82</v>
      </c>
      <c r="C1411" s="153"/>
      <c r="D1411" s="135"/>
      <c r="E1411" s="154"/>
      <c r="F1411" s="147"/>
      <c r="G1411" s="148">
        <v>2700</v>
      </c>
      <c r="H1411" s="117"/>
      <c r="I1411" s="118"/>
    </row>
    <row r="1412" spans="1:9" s="95" customFormat="1" x14ac:dyDescent="0.3">
      <c r="A1412" s="125"/>
      <c r="B1412" s="330" t="s">
        <v>210</v>
      </c>
      <c r="C1412" s="331"/>
      <c r="D1412" s="135" t="s">
        <v>84</v>
      </c>
      <c r="E1412" s="154">
        <v>9000</v>
      </c>
      <c r="F1412" s="147">
        <f>F1402</f>
        <v>0.3</v>
      </c>
      <c r="G1412" s="148">
        <f>F1412*E1412</f>
        <v>2700</v>
      </c>
      <c r="H1412" s="117"/>
      <c r="I1412" s="118"/>
    </row>
    <row r="1413" spans="1:9" s="95" customFormat="1" x14ac:dyDescent="0.3">
      <c r="A1413" s="125"/>
      <c r="B1413" s="330" t="s">
        <v>224</v>
      </c>
      <c r="C1413" s="331"/>
      <c r="D1413" s="135" t="s">
        <v>84</v>
      </c>
      <c r="E1413" s="154">
        <v>9000</v>
      </c>
      <c r="F1413" s="147">
        <f>+F1412</f>
        <v>0.3</v>
      </c>
      <c r="G1413" s="148">
        <f>F1413*E1413</f>
        <v>2700</v>
      </c>
      <c r="H1413" s="117"/>
      <c r="I1413" s="118"/>
    </row>
    <row r="1414" spans="1:9" s="95" customFormat="1" x14ac:dyDescent="0.3">
      <c r="A1414" s="125"/>
      <c r="B1414" s="330"/>
      <c r="C1414" s="331"/>
      <c r="D1414" s="135"/>
      <c r="E1414" s="154"/>
      <c r="F1414" s="147"/>
      <c r="G1414" s="148">
        <f>F1414*E1414</f>
        <v>0</v>
      </c>
      <c r="H1414" s="117"/>
      <c r="I1414" s="118"/>
    </row>
    <row r="1415" spans="1:9" s="95" customFormat="1" x14ac:dyDescent="0.3">
      <c r="A1415" s="125"/>
      <c r="B1415" s="330"/>
      <c r="C1415" s="331"/>
      <c r="D1415" s="135"/>
      <c r="E1415" s="154"/>
      <c r="F1415" s="147"/>
      <c r="G1415" s="148">
        <f>F1415*E1415</f>
        <v>0</v>
      </c>
      <c r="H1415" s="117"/>
      <c r="I1415" s="118"/>
    </row>
    <row r="1416" spans="1:9" s="95" customFormat="1" ht="14.4" thickBot="1" x14ac:dyDescent="0.35">
      <c r="A1416" s="125"/>
      <c r="B1416" s="332"/>
      <c r="C1416" s="333"/>
      <c r="D1416" s="141"/>
      <c r="E1416" s="155"/>
      <c r="F1416" s="151"/>
      <c r="G1416" s="152">
        <f>F1416*E1416</f>
        <v>0</v>
      </c>
      <c r="H1416" s="117"/>
      <c r="I1416" s="118"/>
    </row>
    <row r="1417" spans="1:9" s="95" customFormat="1" x14ac:dyDescent="0.3">
      <c r="A1417" s="125"/>
      <c r="B1417" s="115"/>
      <c r="C1417" s="126"/>
      <c r="D1417" s="126"/>
      <c r="E1417" s="126"/>
      <c r="F1417" s="126"/>
      <c r="G1417" s="144" t="s">
        <v>85</v>
      </c>
      <c r="H1417" s="117">
        <f>SUM(G1411:G1416)</f>
        <v>8100</v>
      </c>
      <c r="I1417" s="118"/>
    </row>
    <row r="1418" spans="1:9" s="95" customFormat="1" ht="14.4" thickBot="1" x14ac:dyDescent="0.35">
      <c r="A1418" s="125"/>
      <c r="B1418" s="115"/>
      <c r="C1418" s="126"/>
      <c r="D1418" s="126"/>
      <c r="E1418" s="126"/>
      <c r="F1418" s="126"/>
      <c r="G1418" s="127"/>
      <c r="H1418" s="117"/>
      <c r="I1418" s="118"/>
    </row>
    <row r="1419" spans="1:9" s="95" customFormat="1" x14ac:dyDescent="0.3">
      <c r="A1419" s="125"/>
      <c r="B1419" s="128" t="s">
        <v>86</v>
      </c>
      <c r="C1419" s="129"/>
      <c r="D1419" s="129"/>
      <c r="E1419" s="129"/>
      <c r="F1419" s="129"/>
      <c r="G1419" s="130"/>
      <c r="H1419" s="117"/>
      <c r="I1419" s="118"/>
    </row>
    <row r="1420" spans="1:9" s="95" customFormat="1" x14ac:dyDescent="0.3">
      <c r="A1420" s="125"/>
      <c r="B1420" s="131" t="s">
        <v>87</v>
      </c>
      <c r="C1420" s="132"/>
      <c r="D1420" s="132" t="s">
        <v>88</v>
      </c>
      <c r="E1420" s="132" t="s">
        <v>89</v>
      </c>
      <c r="F1420" s="132" t="s">
        <v>90</v>
      </c>
      <c r="G1420" s="133" t="s">
        <v>64</v>
      </c>
      <c r="H1420" s="117"/>
      <c r="I1420" s="118"/>
    </row>
    <row r="1421" spans="1:9" s="95" customFormat="1" x14ac:dyDescent="0.3">
      <c r="A1421" s="125"/>
      <c r="B1421" s="156"/>
      <c r="C1421" s="153"/>
      <c r="D1421" s="135"/>
      <c r="E1421" s="135"/>
      <c r="F1421" s="137"/>
      <c r="G1421" s="137">
        <f>F1421*E1421*D1421</f>
        <v>0</v>
      </c>
      <c r="H1421" s="117"/>
      <c r="I1421" s="118"/>
    </row>
    <row r="1422" spans="1:9" s="95" customFormat="1" ht="14.4" thickBot="1" x14ac:dyDescent="0.35">
      <c r="A1422" s="125"/>
      <c r="B1422" s="157"/>
      <c r="C1422" s="158"/>
      <c r="D1422" s="141"/>
      <c r="E1422" s="141"/>
      <c r="F1422" s="143"/>
      <c r="G1422" s="143">
        <f>F1422*E1422*D1422</f>
        <v>0</v>
      </c>
      <c r="H1422" s="117"/>
      <c r="I1422" s="118"/>
    </row>
    <row r="1423" spans="1:9" s="95" customFormat="1" x14ac:dyDescent="0.3">
      <c r="A1423" s="125"/>
      <c r="B1423" s="115"/>
      <c r="C1423" s="126"/>
      <c r="D1423" s="126"/>
      <c r="E1423" s="126"/>
      <c r="F1423" s="126"/>
      <c r="G1423" s="144" t="s">
        <v>91</v>
      </c>
      <c r="H1423" s="117">
        <f>SUM(G1421:G1422)</f>
        <v>0</v>
      </c>
      <c r="I1423" s="118"/>
    </row>
    <row r="1424" spans="1:9" s="95" customFormat="1" ht="14.4" thickBot="1" x14ac:dyDescent="0.35">
      <c r="A1424" s="125"/>
      <c r="B1424" s="115"/>
      <c r="C1424" s="126"/>
      <c r="D1424" s="126"/>
      <c r="E1424" s="126"/>
      <c r="F1424" s="126"/>
      <c r="G1424" s="127"/>
      <c r="H1424" s="117"/>
      <c r="I1424" s="118"/>
    </row>
    <row r="1425" spans="1:9" s="95" customFormat="1" ht="14.4" thickBot="1" x14ac:dyDescent="0.35">
      <c r="A1425" s="125"/>
      <c r="B1425" s="115"/>
      <c r="C1425" s="126"/>
      <c r="D1425" s="126"/>
      <c r="E1425" s="126"/>
      <c r="F1425" s="126"/>
      <c r="G1425" s="159" t="s">
        <v>92</v>
      </c>
      <c r="H1425" s="160">
        <f>SUM(H1398:H1423)</f>
        <v>110030</v>
      </c>
      <c r="I1425" s="118"/>
    </row>
    <row r="1426" spans="1:9" s="95" customFormat="1" ht="14.4" thickBot="1" x14ac:dyDescent="0.35">
      <c r="A1426" s="125"/>
      <c r="B1426" s="115"/>
      <c r="C1426" s="126"/>
      <c r="D1426" s="126"/>
      <c r="E1426" s="126"/>
      <c r="F1426" s="126"/>
      <c r="G1426" s="127"/>
      <c r="H1426" s="117"/>
      <c r="I1426" s="118"/>
    </row>
    <row r="1427" spans="1:9" s="95" customFormat="1" x14ac:dyDescent="0.3">
      <c r="A1427" s="125"/>
      <c r="B1427" s="161" t="s">
        <v>93</v>
      </c>
      <c r="C1427" s="109"/>
      <c r="D1427" s="109"/>
      <c r="E1427" s="109"/>
      <c r="F1427" s="109"/>
      <c r="G1427" s="162"/>
      <c r="H1427" s="117"/>
      <c r="I1427" s="118"/>
    </row>
    <row r="1428" spans="1:9" s="95" customFormat="1" x14ac:dyDescent="0.3">
      <c r="A1428" s="125"/>
      <c r="B1428" s="163" t="s">
        <v>62</v>
      </c>
      <c r="C1428" s="126"/>
      <c r="D1428" s="126" t="s">
        <v>94</v>
      </c>
      <c r="E1428" s="126"/>
      <c r="F1428" s="126" t="s">
        <v>95</v>
      </c>
      <c r="G1428" s="164"/>
      <c r="H1428" s="117"/>
      <c r="I1428" s="118"/>
    </row>
    <row r="1429" spans="1:9" s="95" customFormat="1" x14ac:dyDescent="0.3">
      <c r="A1429" s="125"/>
      <c r="B1429" s="131" t="s">
        <v>96</v>
      </c>
      <c r="C1429" s="165"/>
      <c r="D1429" s="166">
        <v>0.24</v>
      </c>
      <c r="E1429" s="165"/>
      <c r="F1429" s="167">
        <f>D1429*H1425</f>
        <v>26407.200000000001</v>
      </c>
      <c r="G1429" s="133"/>
      <c r="H1429" s="117"/>
      <c r="I1429" s="118"/>
    </row>
    <row r="1430" spans="1:9" s="95" customFormat="1" x14ac:dyDescent="0.3">
      <c r="A1430" s="125"/>
      <c r="B1430" s="134" t="s">
        <v>97</v>
      </c>
      <c r="C1430" s="153"/>
      <c r="D1430" s="168">
        <v>0.01</v>
      </c>
      <c r="E1430" s="153"/>
      <c r="F1430" s="167">
        <f>D1430*H1425</f>
        <v>1100.3</v>
      </c>
      <c r="G1430" s="148"/>
      <c r="H1430" s="117"/>
      <c r="I1430" s="118"/>
    </row>
    <row r="1431" spans="1:9" s="95" customFormat="1" x14ac:dyDescent="0.3">
      <c r="A1431" s="125"/>
      <c r="B1431" s="134" t="s">
        <v>50</v>
      </c>
      <c r="C1431" s="153"/>
      <c r="D1431" s="168">
        <v>0.05</v>
      </c>
      <c r="E1431" s="153"/>
      <c r="F1431" s="167">
        <f>D1431*H1425</f>
        <v>5501.5</v>
      </c>
      <c r="G1431" s="148"/>
      <c r="H1431" s="117"/>
      <c r="I1431" s="118"/>
    </row>
    <row r="1432" spans="1:9" s="95" customFormat="1" x14ac:dyDescent="0.3">
      <c r="A1432" s="125"/>
      <c r="B1432" s="169" t="s">
        <v>98</v>
      </c>
      <c r="C1432" s="170"/>
      <c r="D1432" s="171">
        <v>0.19</v>
      </c>
      <c r="E1432" s="170"/>
      <c r="F1432" s="167">
        <f>D1432*F1431</f>
        <v>1045.2850000000001</v>
      </c>
      <c r="G1432" s="172"/>
      <c r="H1432" s="117"/>
      <c r="I1432" s="118"/>
    </row>
    <row r="1433" spans="1:9" s="95" customFormat="1" ht="14.4" thickBot="1" x14ac:dyDescent="0.35">
      <c r="A1433" s="125"/>
      <c r="B1433" s="140"/>
      <c r="C1433" s="158"/>
      <c r="D1433" s="173"/>
      <c r="E1433" s="158"/>
      <c r="F1433" s="174"/>
      <c r="G1433" s="152"/>
      <c r="H1433" s="117"/>
      <c r="I1433" s="118"/>
    </row>
    <row r="1434" spans="1:9" s="95" customFormat="1" ht="14.4" thickBot="1" x14ac:dyDescent="0.35">
      <c r="A1434" s="125"/>
      <c r="B1434" s="115"/>
      <c r="C1434" s="126"/>
      <c r="D1434" s="126"/>
      <c r="E1434" s="126"/>
      <c r="F1434" s="126"/>
      <c r="G1434" s="159" t="s">
        <v>99</v>
      </c>
      <c r="H1434" s="160">
        <f>SUM(F1429:F1433)</f>
        <v>34054.285000000003</v>
      </c>
      <c r="I1434" s="118"/>
    </row>
    <row r="1435" spans="1:9" s="95" customFormat="1" ht="14.4" thickBot="1" x14ac:dyDescent="0.35">
      <c r="A1435" s="125"/>
      <c r="B1435" s="115"/>
      <c r="C1435" s="126"/>
      <c r="D1435" s="126"/>
      <c r="E1435" s="126"/>
      <c r="F1435" s="126"/>
      <c r="G1435" s="127"/>
      <c r="H1435" s="117"/>
      <c r="I1435" s="118"/>
    </row>
    <row r="1436" spans="1:9" s="95" customFormat="1" ht="14.4" thickBot="1" x14ac:dyDescent="0.35">
      <c r="A1436" s="125"/>
      <c r="B1436" s="115"/>
      <c r="C1436" s="126"/>
      <c r="D1436" s="126"/>
      <c r="E1436" s="126"/>
      <c r="F1436" s="126"/>
      <c r="G1436" s="159" t="s">
        <v>100</v>
      </c>
      <c r="H1436" s="175">
        <f>H1434+H1425</f>
        <v>144084.285</v>
      </c>
      <c r="I1436" s="118"/>
    </row>
    <row r="1437" spans="1:9" s="95" customFormat="1" ht="14.4" thickBot="1" x14ac:dyDescent="0.35">
      <c r="A1437" s="119"/>
      <c r="B1437" s="176"/>
      <c r="C1437" s="121"/>
      <c r="D1437" s="121"/>
      <c r="E1437" s="121"/>
      <c r="F1437" s="121"/>
      <c r="G1437" s="177"/>
      <c r="H1437" s="123"/>
      <c r="I1437" s="124"/>
    </row>
    <row r="1438" spans="1:9" s="95" customFormat="1" x14ac:dyDescent="0.3">
      <c r="A1438" s="107"/>
      <c r="B1438" s="108"/>
      <c r="C1438" s="109"/>
      <c r="D1438" s="109"/>
      <c r="E1438" s="109"/>
      <c r="F1438" s="109"/>
      <c r="G1438" s="110"/>
      <c r="H1438" s="111"/>
      <c r="I1438" s="112"/>
    </row>
    <row r="1439" spans="1:9" s="95" customFormat="1" ht="90" customHeight="1" x14ac:dyDescent="0.3">
      <c r="A1439" s="113"/>
      <c r="B1439" s="114" t="s">
        <v>225</v>
      </c>
      <c r="C1439" s="334" t="s">
        <v>35</v>
      </c>
      <c r="D1439" s="334"/>
      <c r="E1439" s="334"/>
      <c r="F1439" s="334"/>
      <c r="G1439" s="116" t="s">
        <v>59</v>
      </c>
      <c r="H1439" s="117" t="s">
        <v>69</v>
      </c>
      <c r="I1439" s="118"/>
    </row>
    <row r="1440" spans="1:9" s="95" customFormat="1" ht="14.4" thickBot="1" x14ac:dyDescent="0.35">
      <c r="A1440" s="119"/>
      <c r="B1440" s="120"/>
      <c r="C1440" s="121"/>
      <c r="D1440" s="121"/>
      <c r="E1440" s="121"/>
      <c r="F1440" s="121"/>
      <c r="G1440" s="122"/>
      <c r="H1440" s="123"/>
      <c r="I1440" s="124"/>
    </row>
    <row r="1441" spans="1:9" s="95" customFormat="1" ht="14.4" thickBot="1" x14ac:dyDescent="0.35">
      <c r="A1441" s="125"/>
      <c r="B1441" s="115"/>
      <c r="C1441" s="126"/>
      <c r="D1441" s="126"/>
      <c r="E1441" s="126"/>
      <c r="F1441" s="126"/>
      <c r="G1441" s="127"/>
      <c r="H1441" s="117"/>
      <c r="I1441" s="118"/>
    </row>
    <row r="1442" spans="1:9" s="95" customFormat="1" x14ac:dyDescent="0.3">
      <c r="A1442" s="125"/>
      <c r="B1442" s="128" t="s">
        <v>61</v>
      </c>
      <c r="C1442" s="129"/>
      <c r="D1442" s="129"/>
      <c r="E1442" s="129"/>
      <c r="F1442" s="129"/>
      <c r="G1442" s="130"/>
      <c r="H1442" s="117"/>
      <c r="I1442" s="118"/>
    </row>
    <row r="1443" spans="1:9" s="95" customFormat="1" ht="16.5" customHeight="1" x14ac:dyDescent="0.3">
      <c r="A1443" s="125"/>
      <c r="B1443" s="131" t="s">
        <v>62</v>
      </c>
      <c r="C1443" s="132"/>
      <c r="D1443" s="132" t="s">
        <v>3</v>
      </c>
      <c r="E1443" s="132" t="s">
        <v>63</v>
      </c>
      <c r="F1443" s="132" t="s">
        <v>64</v>
      </c>
      <c r="G1443" s="133" t="s">
        <v>65</v>
      </c>
      <c r="H1443" s="117"/>
      <c r="I1443" s="118"/>
    </row>
    <row r="1444" spans="1:9" s="95" customFormat="1" ht="16.5" customHeight="1" x14ac:dyDescent="0.3">
      <c r="A1444" s="125"/>
      <c r="B1444" s="330" t="s">
        <v>226</v>
      </c>
      <c r="C1444" s="331"/>
      <c r="D1444" s="135" t="s">
        <v>60</v>
      </c>
      <c r="E1444" s="135">
        <v>0.25</v>
      </c>
      <c r="F1444" s="136">
        <v>90000</v>
      </c>
      <c r="G1444" s="137">
        <f t="shared" ref="G1444:G1451" si="28">F1444*E1444</f>
        <v>22500</v>
      </c>
      <c r="H1444" s="117"/>
      <c r="I1444" s="118"/>
    </row>
    <row r="1445" spans="1:9" s="95" customFormat="1" ht="16.5" customHeight="1" x14ac:dyDescent="0.3">
      <c r="A1445" s="125"/>
      <c r="B1445" s="330"/>
      <c r="C1445" s="331"/>
      <c r="D1445" s="135"/>
      <c r="E1445" s="135"/>
      <c r="F1445" s="136"/>
      <c r="G1445" s="137">
        <f t="shared" si="28"/>
        <v>0</v>
      </c>
      <c r="H1445" s="117"/>
      <c r="I1445" s="118"/>
    </row>
    <row r="1446" spans="1:9" s="95" customFormat="1" ht="16.5" customHeight="1" x14ac:dyDescent="0.3">
      <c r="A1446" s="125"/>
      <c r="B1446" s="330"/>
      <c r="C1446" s="331"/>
      <c r="D1446" s="135"/>
      <c r="E1446" s="135"/>
      <c r="F1446" s="136"/>
      <c r="G1446" s="137">
        <f t="shared" si="28"/>
        <v>0</v>
      </c>
      <c r="H1446" s="138"/>
      <c r="I1446" s="139"/>
    </row>
    <row r="1447" spans="1:9" s="95" customFormat="1" ht="16.5" customHeight="1" x14ac:dyDescent="0.3">
      <c r="A1447" s="125"/>
      <c r="B1447" s="330"/>
      <c r="C1447" s="331"/>
      <c r="D1447" s="135"/>
      <c r="E1447" s="135"/>
      <c r="F1447" s="136"/>
      <c r="G1447" s="137">
        <f t="shared" si="28"/>
        <v>0</v>
      </c>
      <c r="H1447" s="117"/>
      <c r="I1447" s="118"/>
    </row>
    <row r="1448" spans="1:9" s="95" customFormat="1" ht="16.5" customHeight="1" x14ac:dyDescent="0.3">
      <c r="A1448" s="125"/>
      <c r="B1448" s="330"/>
      <c r="C1448" s="331"/>
      <c r="D1448" s="135"/>
      <c r="E1448" s="135"/>
      <c r="F1448" s="136"/>
      <c r="G1448" s="137">
        <f t="shared" si="28"/>
        <v>0</v>
      </c>
      <c r="H1448" s="117"/>
      <c r="I1448" s="118"/>
    </row>
    <row r="1449" spans="1:9" s="95" customFormat="1" x14ac:dyDescent="0.3">
      <c r="A1449" s="125"/>
      <c r="B1449" s="330"/>
      <c r="C1449" s="331"/>
      <c r="D1449" s="135"/>
      <c r="E1449" s="135"/>
      <c r="F1449" s="136"/>
      <c r="G1449" s="137">
        <f t="shared" si="28"/>
        <v>0</v>
      </c>
      <c r="H1449" s="117"/>
      <c r="I1449" s="118"/>
    </row>
    <row r="1450" spans="1:9" s="95" customFormat="1" x14ac:dyDescent="0.3">
      <c r="A1450" s="125"/>
      <c r="B1450" s="330"/>
      <c r="C1450" s="331"/>
      <c r="D1450" s="135"/>
      <c r="E1450" s="135"/>
      <c r="F1450" s="136"/>
      <c r="G1450" s="137">
        <f t="shared" si="28"/>
        <v>0</v>
      </c>
      <c r="H1450" s="117"/>
      <c r="I1450" s="118"/>
    </row>
    <row r="1451" spans="1:9" s="95" customFormat="1" ht="14.4" thickBot="1" x14ac:dyDescent="0.35">
      <c r="A1451" s="125"/>
      <c r="B1451" s="332"/>
      <c r="C1451" s="333"/>
      <c r="D1451" s="141"/>
      <c r="E1451" s="141"/>
      <c r="F1451" s="142"/>
      <c r="G1451" s="143">
        <f t="shared" si="28"/>
        <v>0</v>
      </c>
      <c r="H1451" s="117"/>
      <c r="I1451" s="118"/>
    </row>
    <row r="1452" spans="1:9" s="95" customFormat="1" x14ac:dyDescent="0.3">
      <c r="A1452" s="125"/>
      <c r="B1452" s="115"/>
      <c r="C1452" s="126"/>
      <c r="D1452" s="126"/>
      <c r="E1452" s="126"/>
      <c r="F1452" s="126"/>
      <c r="G1452" s="144" t="s">
        <v>70</v>
      </c>
      <c r="H1452" s="117">
        <f>SUM(G1444:G1451)</f>
        <v>22500</v>
      </c>
      <c r="I1452" s="118"/>
    </row>
    <row r="1453" spans="1:9" s="95" customFormat="1" ht="14.4" thickBot="1" x14ac:dyDescent="0.35">
      <c r="A1453" s="125"/>
      <c r="B1453" s="115"/>
      <c r="C1453" s="126"/>
      <c r="D1453" s="126"/>
      <c r="E1453" s="126"/>
      <c r="F1453" s="126"/>
      <c r="G1453" s="127"/>
      <c r="H1453" s="117"/>
      <c r="I1453" s="118"/>
    </row>
    <row r="1454" spans="1:9" s="95" customFormat="1" x14ac:dyDescent="0.3">
      <c r="A1454" s="125"/>
      <c r="B1454" s="128" t="s">
        <v>71</v>
      </c>
      <c r="C1454" s="129"/>
      <c r="D1454" s="129"/>
      <c r="E1454" s="129"/>
      <c r="F1454" s="129"/>
      <c r="G1454" s="130"/>
      <c r="H1454" s="117"/>
      <c r="I1454" s="118"/>
    </row>
    <row r="1455" spans="1:9" s="95" customFormat="1" x14ac:dyDescent="0.3">
      <c r="A1455" s="125"/>
      <c r="B1455" s="131" t="s">
        <v>62</v>
      </c>
      <c r="C1455" s="132" t="s">
        <v>72</v>
      </c>
      <c r="D1455" s="132" t="s">
        <v>73</v>
      </c>
      <c r="E1455" s="132" t="s">
        <v>63</v>
      </c>
      <c r="F1455" s="132" t="s">
        <v>74</v>
      </c>
      <c r="G1455" s="133" t="s">
        <v>65</v>
      </c>
      <c r="H1455" s="117"/>
      <c r="I1455" s="118"/>
    </row>
    <row r="1456" spans="1:9" s="95" customFormat="1" x14ac:dyDescent="0.3">
      <c r="A1456" s="125"/>
      <c r="B1456" s="145" t="s">
        <v>75</v>
      </c>
      <c r="C1456" s="136">
        <v>6250</v>
      </c>
      <c r="D1456" s="146">
        <v>1.8</v>
      </c>
      <c r="E1456" s="135">
        <v>1</v>
      </c>
      <c r="F1456" s="147">
        <v>1.2</v>
      </c>
      <c r="G1456" s="148">
        <f>F1456*E1456*D1456*C1456</f>
        <v>13500</v>
      </c>
      <c r="H1456" s="117"/>
      <c r="I1456" s="118"/>
    </row>
    <row r="1457" spans="1:9" s="95" customFormat="1" x14ac:dyDescent="0.3">
      <c r="A1457" s="125"/>
      <c r="B1457" s="145" t="s">
        <v>108</v>
      </c>
      <c r="C1457" s="136">
        <v>12500</v>
      </c>
      <c r="D1457" s="146">
        <v>1.8</v>
      </c>
      <c r="E1457" s="135">
        <v>1</v>
      </c>
      <c r="F1457" s="147">
        <f>+F1456</f>
        <v>1.2</v>
      </c>
      <c r="G1457" s="148">
        <f>F1457*E1457*D1457*C1457</f>
        <v>27000</v>
      </c>
      <c r="H1457" s="117"/>
      <c r="I1457" s="118"/>
    </row>
    <row r="1458" spans="1:9" s="95" customFormat="1" x14ac:dyDescent="0.3">
      <c r="A1458" s="125"/>
      <c r="B1458" s="145"/>
      <c r="C1458" s="136"/>
      <c r="D1458" s="146"/>
      <c r="E1458" s="135"/>
      <c r="F1458" s="147"/>
      <c r="G1458" s="148">
        <f>F1458*E1458*D1458*C1458</f>
        <v>0</v>
      </c>
      <c r="H1458" s="117"/>
      <c r="I1458" s="118"/>
    </row>
    <row r="1459" spans="1:9" s="95" customFormat="1" x14ac:dyDescent="0.3">
      <c r="A1459" s="125"/>
      <c r="B1459" s="145"/>
      <c r="C1459" s="136"/>
      <c r="D1459" s="146"/>
      <c r="E1459" s="135"/>
      <c r="F1459" s="147"/>
      <c r="G1459" s="148">
        <f>F1459*E1459*D1459*C1459</f>
        <v>0</v>
      </c>
      <c r="H1459" s="117"/>
      <c r="I1459" s="118"/>
    </row>
    <row r="1460" spans="1:9" s="95" customFormat="1" ht="14.4" thickBot="1" x14ac:dyDescent="0.35">
      <c r="A1460" s="125"/>
      <c r="B1460" s="149"/>
      <c r="C1460" s="142"/>
      <c r="D1460" s="150"/>
      <c r="E1460" s="141"/>
      <c r="F1460" s="151"/>
      <c r="G1460" s="152">
        <f>F1460*E1460*D1460*C1460</f>
        <v>0</v>
      </c>
      <c r="H1460" s="117"/>
      <c r="I1460" s="118"/>
    </row>
    <row r="1461" spans="1:9" s="95" customFormat="1" x14ac:dyDescent="0.3">
      <c r="A1461" s="125"/>
      <c r="B1461" s="115"/>
      <c r="C1461" s="126"/>
      <c r="D1461" s="126"/>
      <c r="E1461" s="126"/>
      <c r="F1461" s="126"/>
      <c r="G1461" s="144" t="s">
        <v>78</v>
      </c>
      <c r="H1461" s="117">
        <f>SUM(G1456:G1460)</f>
        <v>40500</v>
      </c>
      <c r="I1461" s="118"/>
    </row>
    <row r="1462" spans="1:9" s="95" customFormat="1" ht="14.4" thickBot="1" x14ac:dyDescent="0.35">
      <c r="A1462" s="125"/>
      <c r="B1462" s="115"/>
      <c r="C1462" s="126"/>
      <c r="D1462" s="126"/>
      <c r="E1462" s="126"/>
      <c r="F1462" s="126"/>
      <c r="G1462" s="127"/>
      <c r="H1462" s="117"/>
      <c r="I1462" s="118"/>
    </row>
    <row r="1463" spans="1:9" s="95" customFormat="1" x14ac:dyDescent="0.3">
      <c r="A1463" s="125"/>
      <c r="B1463" s="128" t="s">
        <v>79</v>
      </c>
      <c r="C1463" s="129"/>
      <c r="D1463" s="129"/>
      <c r="E1463" s="129"/>
      <c r="F1463" s="129"/>
      <c r="G1463" s="130"/>
      <c r="H1463" s="117"/>
      <c r="I1463" s="118"/>
    </row>
    <row r="1464" spans="1:9" s="95" customFormat="1" x14ac:dyDescent="0.3">
      <c r="A1464" s="125"/>
      <c r="B1464" s="131" t="s">
        <v>62</v>
      </c>
      <c r="C1464" s="132"/>
      <c r="D1464" s="132" t="s">
        <v>193</v>
      </c>
      <c r="E1464" s="132" t="s">
        <v>81</v>
      </c>
      <c r="F1464" s="132" t="s">
        <v>74</v>
      </c>
      <c r="G1464" s="133" t="s">
        <v>65</v>
      </c>
      <c r="H1464" s="117"/>
      <c r="I1464" s="118"/>
    </row>
    <row r="1465" spans="1:9" s="95" customFormat="1" x14ac:dyDescent="0.3">
      <c r="A1465" s="125"/>
      <c r="B1465" s="134" t="s">
        <v>82</v>
      </c>
      <c r="C1465" s="153"/>
      <c r="D1465" s="135"/>
      <c r="E1465" s="154"/>
      <c r="F1465" s="147">
        <v>0</v>
      </c>
      <c r="G1465" s="148">
        <v>4050</v>
      </c>
      <c r="H1465" s="117"/>
      <c r="I1465" s="118"/>
    </row>
    <row r="1466" spans="1:9" s="95" customFormat="1" x14ac:dyDescent="0.3">
      <c r="A1466" s="125"/>
      <c r="B1466" s="330"/>
      <c r="C1466" s="331"/>
      <c r="D1466" s="135"/>
      <c r="E1466" s="154"/>
      <c r="F1466" s="147"/>
      <c r="G1466" s="148">
        <f>F1466*E1466</f>
        <v>0</v>
      </c>
      <c r="H1466" s="117"/>
      <c r="I1466" s="118"/>
    </row>
    <row r="1467" spans="1:9" s="95" customFormat="1" x14ac:dyDescent="0.3">
      <c r="A1467" s="125"/>
      <c r="B1467" s="330"/>
      <c r="C1467" s="331"/>
      <c r="D1467" s="135"/>
      <c r="E1467" s="154"/>
      <c r="F1467" s="147"/>
      <c r="G1467" s="148">
        <f>F1467*E1467</f>
        <v>0</v>
      </c>
      <c r="H1467" s="117"/>
      <c r="I1467" s="118"/>
    </row>
    <row r="1468" spans="1:9" s="95" customFormat="1" x14ac:dyDescent="0.3">
      <c r="A1468" s="125"/>
      <c r="B1468" s="330"/>
      <c r="C1468" s="331"/>
      <c r="D1468" s="135"/>
      <c r="E1468" s="154"/>
      <c r="F1468" s="147"/>
      <c r="G1468" s="148">
        <f>F1468*E1468</f>
        <v>0</v>
      </c>
      <c r="H1468" s="117"/>
      <c r="I1468" s="118"/>
    </row>
    <row r="1469" spans="1:9" s="95" customFormat="1" x14ac:dyDescent="0.3">
      <c r="A1469" s="125"/>
      <c r="B1469" s="330"/>
      <c r="C1469" s="331"/>
      <c r="D1469" s="135"/>
      <c r="E1469" s="154"/>
      <c r="F1469" s="147"/>
      <c r="G1469" s="148">
        <f>F1469*E1469</f>
        <v>0</v>
      </c>
      <c r="H1469" s="117"/>
      <c r="I1469" s="118"/>
    </row>
    <row r="1470" spans="1:9" s="95" customFormat="1" ht="14.4" thickBot="1" x14ac:dyDescent="0.35">
      <c r="A1470" s="125"/>
      <c r="B1470" s="332"/>
      <c r="C1470" s="333"/>
      <c r="D1470" s="141"/>
      <c r="E1470" s="155"/>
      <c r="F1470" s="151"/>
      <c r="G1470" s="152">
        <f>F1470*E1470</f>
        <v>0</v>
      </c>
      <c r="H1470" s="117"/>
      <c r="I1470" s="118"/>
    </row>
    <row r="1471" spans="1:9" s="95" customFormat="1" x14ac:dyDescent="0.3">
      <c r="A1471" s="125"/>
      <c r="B1471" s="115"/>
      <c r="C1471" s="126"/>
      <c r="D1471" s="126"/>
      <c r="E1471" s="126"/>
      <c r="F1471" s="126"/>
      <c r="G1471" s="144" t="s">
        <v>85</v>
      </c>
      <c r="H1471" s="117">
        <f>SUM(G1465:G1470)</f>
        <v>4050</v>
      </c>
      <c r="I1471" s="118"/>
    </row>
    <row r="1472" spans="1:9" s="95" customFormat="1" ht="14.4" thickBot="1" x14ac:dyDescent="0.35">
      <c r="A1472" s="125"/>
      <c r="B1472" s="115"/>
      <c r="C1472" s="126"/>
      <c r="D1472" s="126"/>
      <c r="E1472" s="126"/>
      <c r="F1472" s="126"/>
      <c r="G1472" s="127"/>
      <c r="H1472" s="117"/>
      <c r="I1472" s="118"/>
    </row>
    <row r="1473" spans="1:9" s="95" customFormat="1" x14ac:dyDescent="0.3">
      <c r="A1473" s="125"/>
      <c r="B1473" s="128" t="s">
        <v>86</v>
      </c>
      <c r="C1473" s="129"/>
      <c r="D1473" s="129"/>
      <c r="E1473" s="129"/>
      <c r="F1473" s="129"/>
      <c r="G1473" s="130"/>
      <c r="H1473" s="117"/>
      <c r="I1473" s="118"/>
    </row>
    <row r="1474" spans="1:9" s="95" customFormat="1" x14ac:dyDescent="0.3">
      <c r="A1474" s="125"/>
      <c r="B1474" s="131" t="s">
        <v>87</v>
      </c>
      <c r="C1474" s="132" t="s">
        <v>80</v>
      </c>
      <c r="D1474" s="132" t="s">
        <v>88</v>
      </c>
      <c r="E1474" s="132" t="s">
        <v>89</v>
      </c>
      <c r="F1474" s="132" t="s">
        <v>90</v>
      </c>
      <c r="G1474" s="133" t="s">
        <v>64</v>
      </c>
      <c r="H1474" s="117"/>
      <c r="I1474" s="118"/>
    </row>
    <row r="1475" spans="1:9" s="95" customFormat="1" x14ac:dyDescent="0.3">
      <c r="A1475" s="125"/>
      <c r="B1475" s="156"/>
      <c r="C1475" s="153"/>
      <c r="D1475" s="135"/>
      <c r="E1475" s="135"/>
      <c r="F1475" s="137"/>
      <c r="G1475" s="137">
        <f>F1475*E1475*D1475</f>
        <v>0</v>
      </c>
      <c r="H1475" s="117"/>
      <c r="I1475" s="118"/>
    </row>
    <row r="1476" spans="1:9" s="95" customFormat="1" ht="14.4" thickBot="1" x14ac:dyDescent="0.35">
      <c r="A1476" s="125"/>
      <c r="B1476" s="157"/>
      <c r="C1476" s="158"/>
      <c r="D1476" s="141"/>
      <c r="E1476" s="141"/>
      <c r="F1476" s="143"/>
      <c r="G1476" s="143">
        <f>F1476*E1476*D1476</f>
        <v>0</v>
      </c>
      <c r="H1476" s="117"/>
      <c r="I1476" s="118"/>
    </row>
    <row r="1477" spans="1:9" s="95" customFormat="1" x14ac:dyDescent="0.3">
      <c r="A1477" s="125"/>
      <c r="B1477" s="115"/>
      <c r="C1477" s="126"/>
      <c r="D1477" s="126"/>
      <c r="E1477" s="126"/>
      <c r="F1477" s="126"/>
      <c r="G1477" s="144" t="s">
        <v>91</v>
      </c>
      <c r="H1477" s="117">
        <f>SUM(G1475:G1476)</f>
        <v>0</v>
      </c>
      <c r="I1477" s="118"/>
    </row>
    <row r="1478" spans="1:9" s="95" customFormat="1" ht="14.4" thickBot="1" x14ac:dyDescent="0.35">
      <c r="A1478" s="125"/>
      <c r="B1478" s="115"/>
      <c r="C1478" s="126"/>
      <c r="D1478" s="126"/>
      <c r="E1478" s="126"/>
      <c r="F1478" s="126"/>
      <c r="G1478" s="127"/>
      <c r="H1478" s="117"/>
      <c r="I1478" s="118"/>
    </row>
    <row r="1479" spans="1:9" s="95" customFormat="1" ht="14.4" thickBot="1" x14ac:dyDescent="0.35">
      <c r="A1479" s="125"/>
      <c r="B1479" s="115"/>
      <c r="C1479" s="126"/>
      <c r="D1479" s="126"/>
      <c r="E1479" s="126"/>
      <c r="F1479" s="126"/>
      <c r="G1479" s="159" t="s">
        <v>92</v>
      </c>
      <c r="H1479" s="160">
        <f>SUM(H1452:H1477)</f>
        <v>67050</v>
      </c>
      <c r="I1479" s="118"/>
    </row>
    <row r="1480" spans="1:9" s="95" customFormat="1" ht="14.4" thickBot="1" x14ac:dyDescent="0.35">
      <c r="A1480" s="125"/>
      <c r="B1480" s="115"/>
      <c r="C1480" s="126"/>
      <c r="D1480" s="126"/>
      <c r="E1480" s="126"/>
      <c r="F1480" s="126"/>
      <c r="G1480" s="127"/>
      <c r="H1480" s="117"/>
      <c r="I1480" s="118"/>
    </row>
    <row r="1481" spans="1:9" s="95" customFormat="1" x14ac:dyDescent="0.3">
      <c r="A1481" s="125"/>
      <c r="B1481" s="161" t="s">
        <v>93</v>
      </c>
      <c r="C1481" s="109"/>
      <c r="D1481" s="109"/>
      <c r="E1481" s="109"/>
      <c r="F1481" s="109"/>
      <c r="G1481" s="162"/>
      <c r="H1481" s="117"/>
      <c r="I1481" s="118"/>
    </row>
    <row r="1482" spans="1:9" s="95" customFormat="1" x14ac:dyDescent="0.3">
      <c r="A1482" s="125"/>
      <c r="B1482" s="163" t="s">
        <v>62</v>
      </c>
      <c r="C1482" s="126"/>
      <c r="D1482" s="126" t="s">
        <v>94</v>
      </c>
      <c r="E1482" s="126"/>
      <c r="F1482" s="126" t="s">
        <v>95</v>
      </c>
      <c r="G1482" s="164"/>
      <c r="H1482" s="117"/>
      <c r="I1482" s="118"/>
    </row>
    <row r="1483" spans="1:9" s="95" customFormat="1" x14ac:dyDescent="0.3">
      <c r="A1483" s="125"/>
      <c r="B1483" s="131" t="s">
        <v>96</v>
      </c>
      <c r="C1483" s="165"/>
      <c r="D1483" s="166">
        <v>0.24</v>
      </c>
      <c r="E1483" s="165"/>
      <c r="F1483" s="167">
        <f>D1483*H1479</f>
        <v>16092</v>
      </c>
      <c r="G1483" s="133"/>
      <c r="H1483" s="117"/>
      <c r="I1483" s="118"/>
    </row>
    <row r="1484" spans="1:9" s="95" customFormat="1" x14ac:dyDescent="0.3">
      <c r="A1484" s="125"/>
      <c r="B1484" s="134" t="s">
        <v>97</v>
      </c>
      <c r="C1484" s="153"/>
      <c r="D1484" s="168">
        <v>0.01</v>
      </c>
      <c r="E1484" s="153"/>
      <c r="F1484" s="167">
        <f>D1484*H1479</f>
        <v>670.5</v>
      </c>
      <c r="G1484" s="148"/>
      <c r="H1484" s="117"/>
      <c r="I1484" s="118"/>
    </row>
    <row r="1485" spans="1:9" s="95" customFormat="1" x14ac:dyDescent="0.3">
      <c r="A1485" s="125"/>
      <c r="B1485" s="134" t="s">
        <v>50</v>
      </c>
      <c r="C1485" s="153"/>
      <c r="D1485" s="168">
        <v>0.05</v>
      </c>
      <c r="E1485" s="153"/>
      <c r="F1485" s="167">
        <f>D1485*H1479</f>
        <v>3352.5</v>
      </c>
      <c r="G1485" s="148"/>
      <c r="H1485" s="117"/>
      <c r="I1485" s="118"/>
    </row>
    <row r="1486" spans="1:9" s="95" customFormat="1" x14ac:dyDescent="0.3">
      <c r="A1486" s="125"/>
      <c r="B1486" s="169" t="s">
        <v>98</v>
      </c>
      <c r="C1486" s="170"/>
      <c r="D1486" s="171">
        <v>0.19</v>
      </c>
      <c r="E1486" s="170"/>
      <c r="F1486" s="167">
        <f>D1486*F1485</f>
        <v>636.97500000000002</v>
      </c>
      <c r="G1486" s="172"/>
      <c r="H1486" s="117"/>
      <c r="I1486" s="118"/>
    </row>
    <row r="1487" spans="1:9" s="95" customFormat="1" ht="14.4" thickBot="1" x14ac:dyDescent="0.35">
      <c r="A1487" s="125"/>
      <c r="B1487" s="140"/>
      <c r="C1487" s="158"/>
      <c r="D1487" s="173"/>
      <c r="E1487" s="158"/>
      <c r="F1487" s="174"/>
      <c r="G1487" s="152"/>
      <c r="H1487" s="117"/>
      <c r="I1487" s="118"/>
    </row>
    <row r="1488" spans="1:9" s="95" customFormat="1" ht="14.4" thickBot="1" x14ac:dyDescent="0.35">
      <c r="A1488" s="125"/>
      <c r="B1488" s="115"/>
      <c r="C1488" s="126"/>
      <c r="D1488" s="126"/>
      <c r="E1488" s="126"/>
      <c r="F1488" s="126"/>
      <c r="G1488" s="159" t="s">
        <v>99</v>
      </c>
      <c r="H1488" s="160">
        <f>SUM(F1483:F1487)</f>
        <v>20751.974999999999</v>
      </c>
      <c r="I1488" s="118"/>
    </row>
    <row r="1489" spans="1:9" s="95" customFormat="1" ht="14.4" thickBot="1" x14ac:dyDescent="0.35">
      <c r="A1489" s="125"/>
      <c r="B1489" s="115"/>
      <c r="C1489" s="126"/>
      <c r="D1489" s="126"/>
      <c r="E1489" s="126"/>
      <c r="F1489" s="126"/>
      <c r="G1489" s="127"/>
      <c r="H1489" s="117"/>
      <c r="I1489" s="118"/>
    </row>
    <row r="1490" spans="1:9" s="95" customFormat="1" ht="14.4" thickBot="1" x14ac:dyDescent="0.35">
      <c r="A1490" s="125"/>
      <c r="B1490" s="115"/>
      <c r="C1490" s="126"/>
      <c r="D1490" s="126"/>
      <c r="E1490" s="126"/>
      <c r="F1490" s="126"/>
      <c r="G1490" s="159" t="s">
        <v>100</v>
      </c>
      <c r="H1490" s="175">
        <f>H1488+H1479</f>
        <v>87801.975000000006</v>
      </c>
      <c r="I1490" s="118"/>
    </row>
    <row r="1491" spans="1:9" s="95" customFormat="1" ht="14.4" thickBot="1" x14ac:dyDescent="0.35">
      <c r="A1491" s="119"/>
      <c r="B1491" s="176"/>
      <c r="C1491" s="121"/>
      <c r="D1491" s="121"/>
      <c r="E1491" s="121"/>
      <c r="F1491" s="121"/>
      <c r="G1491" s="177"/>
      <c r="H1491" s="123"/>
      <c r="I1491" s="124"/>
    </row>
    <row r="1492" spans="1:9" s="95" customFormat="1" x14ac:dyDescent="0.3">
      <c r="A1492" s="107"/>
      <c r="B1492" s="108"/>
      <c r="C1492" s="109"/>
      <c r="D1492" s="109"/>
      <c r="E1492" s="109"/>
      <c r="F1492" s="109"/>
      <c r="G1492" s="110"/>
      <c r="H1492" s="111"/>
      <c r="I1492" s="112"/>
    </row>
    <row r="1493" spans="1:9" s="95" customFormat="1" ht="90" customHeight="1" x14ac:dyDescent="0.3">
      <c r="A1493" s="113"/>
      <c r="B1493" s="114" t="s">
        <v>227</v>
      </c>
      <c r="C1493" s="334" t="s">
        <v>36</v>
      </c>
      <c r="D1493" s="334"/>
      <c r="E1493" s="334"/>
      <c r="F1493" s="334"/>
      <c r="G1493" s="116" t="s">
        <v>59</v>
      </c>
      <c r="H1493" s="117" t="s">
        <v>69</v>
      </c>
      <c r="I1493" s="118"/>
    </row>
    <row r="1494" spans="1:9" s="95" customFormat="1" ht="14.4" thickBot="1" x14ac:dyDescent="0.35">
      <c r="A1494" s="119"/>
      <c r="B1494" s="120"/>
      <c r="C1494" s="121"/>
      <c r="D1494" s="121"/>
      <c r="E1494" s="121"/>
      <c r="F1494" s="121"/>
      <c r="G1494" s="122"/>
      <c r="H1494" s="123"/>
      <c r="I1494" s="124"/>
    </row>
    <row r="1495" spans="1:9" s="95" customFormat="1" ht="14.4" thickBot="1" x14ac:dyDescent="0.35">
      <c r="A1495" s="125"/>
      <c r="B1495" s="115"/>
      <c r="C1495" s="126"/>
      <c r="D1495" s="126"/>
      <c r="E1495" s="126"/>
      <c r="F1495" s="126"/>
      <c r="G1495" s="127"/>
      <c r="H1495" s="117"/>
      <c r="I1495" s="118"/>
    </row>
    <row r="1496" spans="1:9" s="95" customFormat="1" x14ac:dyDescent="0.3">
      <c r="A1496" s="125"/>
      <c r="B1496" s="128" t="s">
        <v>61</v>
      </c>
      <c r="C1496" s="129"/>
      <c r="D1496" s="129"/>
      <c r="E1496" s="129"/>
      <c r="F1496" s="129"/>
      <c r="G1496" s="130"/>
      <c r="H1496" s="117"/>
      <c r="I1496" s="118"/>
    </row>
    <row r="1497" spans="1:9" s="95" customFormat="1" x14ac:dyDescent="0.3">
      <c r="A1497" s="125"/>
      <c r="B1497" s="131" t="s">
        <v>62</v>
      </c>
      <c r="C1497" s="132"/>
      <c r="D1497" s="132" t="s">
        <v>3</v>
      </c>
      <c r="E1497" s="132" t="s">
        <v>63</v>
      </c>
      <c r="F1497" s="132" t="s">
        <v>64</v>
      </c>
      <c r="G1497" s="133" t="s">
        <v>65</v>
      </c>
      <c r="H1497" s="117"/>
      <c r="I1497" s="118"/>
    </row>
    <row r="1498" spans="1:9" s="95" customFormat="1" x14ac:dyDescent="0.3">
      <c r="A1498" s="125"/>
      <c r="B1498" s="330" t="s">
        <v>228</v>
      </c>
      <c r="C1498" s="331"/>
      <c r="D1498" s="135" t="s">
        <v>104</v>
      </c>
      <c r="E1498" s="135">
        <v>0.5</v>
      </c>
      <c r="F1498" s="136">
        <v>8000</v>
      </c>
      <c r="G1498" s="137">
        <f t="shared" ref="G1498:G1505" si="29">F1498*E1498</f>
        <v>4000</v>
      </c>
      <c r="H1498" s="117"/>
      <c r="I1498" s="118"/>
    </row>
    <row r="1499" spans="1:9" s="95" customFormat="1" x14ac:dyDescent="0.3">
      <c r="A1499" s="125"/>
      <c r="B1499" s="330"/>
      <c r="C1499" s="331"/>
      <c r="D1499" s="135"/>
      <c r="E1499" s="135"/>
      <c r="F1499" s="136"/>
      <c r="G1499" s="137">
        <f t="shared" si="29"/>
        <v>0</v>
      </c>
      <c r="H1499" s="117"/>
      <c r="I1499" s="118"/>
    </row>
    <row r="1500" spans="1:9" s="95" customFormat="1" ht="16.5" customHeight="1" x14ac:dyDescent="0.3">
      <c r="A1500" s="125"/>
      <c r="B1500" s="330"/>
      <c r="C1500" s="331"/>
      <c r="D1500" s="135"/>
      <c r="E1500" s="135"/>
      <c r="F1500" s="136"/>
      <c r="G1500" s="137">
        <f t="shared" si="29"/>
        <v>0</v>
      </c>
      <c r="H1500" s="138"/>
      <c r="I1500" s="139"/>
    </row>
    <row r="1501" spans="1:9" s="95" customFormat="1" x14ac:dyDescent="0.3">
      <c r="A1501" s="125"/>
      <c r="B1501" s="330"/>
      <c r="C1501" s="331"/>
      <c r="D1501" s="135"/>
      <c r="E1501" s="135"/>
      <c r="F1501" s="136"/>
      <c r="G1501" s="137">
        <f t="shared" si="29"/>
        <v>0</v>
      </c>
      <c r="H1501" s="117"/>
      <c r="I1501" s="118"/>
    </row>
    <row r="1502" spans="1:9" s="95" customFormat="1" x14ac:dyDescent="0.3">
      <c r="A1502" s="125"/>
      <c r="B1502" s="330"/>
      <c r="C1502" s="331"/>
      <c r="D1502" s="135"/>
      <c r="E1502" s="135"/>
      <c r="F1502" s="136"/>
      <c r="G1502" s="137">
        <f t="shared" si="29"/>
        <v>0</v>
      </c>
      <c r="H1502" s="117"/>
      <c r="I1502" s="118"/>
    </row>
    <row r="1503" spans="1:9" s="95" customFormat="1" x14ac:dyDescent="0.3">
      <c r="A1503" s="125"/>
      <c r="B1503" s="330"/>
      <c r="C1503" s="331"/>
      <c r="D1503" s="135"/>
      <c r="E1503" s="135"/>
      <c r="F1503" s="136"/>
      <c r="G1503" s="137">
        <f t="shared" si="29"/>
        <v>0</v>
      </c>
      <c r="H1503" s="117"/>
      <c r="I1503" s="118"/>
    </row>
    <row r="1504" spans="1:9" s="95" customFormat="1" x14ac:dyDescent="0.3">
      <c r="A1504" s="125"/>
      <c r="B1504" s="330"/>
      <c r="C1504" s="331"/>
      <c r="D1504" s="135"/>
      <c r="E1504" s="135"/>
      <c r="F1504" s="136"/>
      <c r="G1504" s="137">
        <f t="shared" si="29"/>
        <v>0</v>
      </c>
      <c r="H1504" s="117"/>
      <c r="I1504" s="118"/>
    </row>
    <row r="1505" spans="1:9" s="95" customFormat="1" ht="14.4" thickBot="1" x14ac:dyDescent="0.35">
      <c r="A1505" s="125"/>
      <c r="B1505" s="332"/>
      <c r="C1505" s="333"/>
      <c r="D1505" s="141"/>
      <c r="E1505" s="141"/>
      <c r="F1505" s="142"/>
      <c r="G1505" s="143">
        <f t="shared" si="29"/>
        <v>0</v>
      </c>
      <c r="H1505" s="117"/>
      <c r="I1505" s="118"/>
    </row>
    <row r="1506" spans="1:9" s="95" customFormat="1" x14ac:dyDescent="0.3">
      <c r="A1506" s="125"/>
      <c r="B1506" s="115"/>
      <c r="C1506" s="126"/>
      <c r="D1506" s="126"/>
      <c r="E1506" s="126"/>
      <c r="F1506" s="126"/>
      <c r="G1506" s="144" t="s">
        <v>70</v>
      </c>
      <c r="H1506" s="117">
        <f>SUM(G1498:G1505)</f>
        <v>4000</v>
      </c>
      <c r="I1506" s="118"/>
    </row>
    <row r="1507" spans="1:9" s="95" customFormat="1" ht="14.4" thickBot="1" x14ac:dyDescent="0.35">
      <c r="A1507" s="125"/>
      <c r="B1507" s="115"/>
      <c r="C1507" s="126"/>
      <c r="D1507" s="126"/>
      <c r="E1507" s="126"/>
      <c r="F1507" s="126"/>
      <c r="G1507" s="127"/>
      <c r="H1507" s="117"/>
      <c r="I1507" s="118"/>
    </row>
    <row r="1508" spans="1:9" s="95" customFormat="1" x14ac:dyDescent="0.3">
      <c r="A1508" s="125"/>
      <c r="B1508" s="128" t="s">
        <v>71</v>
      </c>
      <c r="C1508" s="129"/>
      <c r="D1508" s="129"/>
      <c r="E1508" s="129"/>
      <c r="F1508" s="129"/>
      <c r="G1508" s="130"/>
      <c r="H1508" s="117"/>
      <c r="I1508" s="118"/>
    </row>
    <row r="1509" spans="1:9" s="95" customFormat="1" x14ac:dyDescent="0.3">
      <c r="A1509" s="125"/>
      <c r="B1509" s="131" t="s">
        <v>62</v>
      </c>
      <c r="C1509" s="132" t="s">
        <v>72</v>
      </c>
      <c r="D1509" s="132" t="s">
        <v>73</v>
      </c>
      <c r="E1509" s="132" t="s">
        <v>63</v>
      </c>
      <c r="F1509" s="132" t="s">
        <v>74</v>
      </c>
      <c r="G1509" s="133" t="s">
        <v>65</v>
      </c>
      <c r="H1509" s="117"/>
      <c r="I1509" s="118"/>
    </row>
    <row r="1510" spans="1:9" s="95" customFormat="1" x14ac:dyDescent="0.3">
      <c r="A1510" s="125"/>
      <c r="B1510" s="145" t="s">
        <v>75</v>
      </c>
      <c r="C1510" s="136">
        <v>6250</v>
      </c>
      <c r="D1510" s="146">
        <v>1.8</v>
      </c>
      <c r="E1510" s="135">
        <v>1</v>
      </c>
      <c r="F1510" s="147">
        <v>0.3</v>
      </c>
      <c r="G1510" s="148">
        <f>F1510*E1510*D1510*C1510</f>
        <v>3375</v>
      </c>
      <c r="H1510" s="117"/>
      <c r="I1510" s="118"/>
    </row>
    <row r="1511" spans="1:9" s="95" customFormat="1" x14ac:dyDescent="0.3">
      <c r="A1511" s="125"/>
      <c r="B1511" s="145" t="s">
        <v>108</v>
      </c>
      <c r="C1511" s="136">
        <v>12500</v>
      </c>
      <c r="D1511" s="146">
        <v>1.8</v>
      </c>
      <c r="E1511" s="135">
        <v>1</v>
      </c>
      <c r="F1511" s="147">
        <f>+F1510</f>
        <v>0.3</v>
      </c>
      <c r="G1511" s="148">
        <f>F1511*E1511*D1511*C1511</f>
        <v>6750</v>
      </c>
      <c r="H1511" s="117"/>
      <c r="I1511" s="118"/>
    </row>
    <row r="1512" spans="1:9" s="95" customFormat="1" x14ac:dyDescent="0.3">
      <c r="A1512" s="125"/>
      <c r="B1512" s="145"/>
      <c r="C1512" s="136"/>
      <c r="D1512" s="146"/>
      <c r="E1512" s="135"/>
      <c r="F1512" s="147"/>
      <c r="G1512" s="148">
        <f>F1512*E1512*D1512*C1512</f>
        <v>0</v>
      </c>
      <c r="H1512" s="117"/>
      <c r="I1512" s="118"/>
    </row>
    <row r="1513" spans="1:9" s="95" customFormat="1" x14ac:dyDescent="0.3">
      <c r="A1513" s="125"/>
      <c r="B1513" s="145"/>
      <c r="C1513" s="136"/>
      <c r="D1513" s="146"/>
      <c r="E1513" s="135"/>
      <c r="F1513" s="147"/>
      <c r="G1513" s="148">
        <f>F1513*E1513*D1513*C1513</f>
        <v>0</v>
      </c>
      <c r="H1513" s="117"/>
      <c r="I1513" s="118"/>
    </row>
    <row r="1514" spans="1:9" s="95" customFormat="1" ht="14.4" thickBot="1" x14ac:dyDescent="0.35">
      <c r="A1514" s="125"/>
      <c r="B1514" s="149"/>
      <c r="C1514" s="142"/>
      <c r="D1514" s="150"/>
      <c r="E1514" s="141"/>
      <c r="F1514" s="151"/>
      <c r="G1514" s="152">
        <f>F1514*E1514*D1514*C1514</f>
        <v>0</v>
      </c>
      <c r="H1514" s="117"/>
      <c r="I1514" s="118"/>
    </row>
    <row r="1515" spans="1:9" s="95" customFormat="1" x14ac:dyDescent="0.3">
      <c r="A1515" s="125"/>
      <c r="B1515" s="115"/>
      <c r="C1515" s="126"/>
      <c r="D1515" s="126"/>
      <c r="E1515" s="126"/>
      <c r="F1515" s="126"/>
      <c r="G1515" s="144" t="s">
        <v>78</v>
      </c>
      <c r="H1515" s="117">
        <f>SUM(G1510:G1514)</f>
        <v>10125</v>
      </c>
      <c r="I1515" s="118"/>
    </row>
    <row r="1516" spans="1:9" s="95" customFormat="1" ht="14.4" thickBot="1" x14ac:dyDescent="0.35">
      <c r="A1516" s="125"/>
      <c r="B1516" s="115"/>
      <c r="C1516" s="126"/>
      <c r="D1516" s="126"/>
      <c r="E1516" s="126"/>
      <c r="F1516" s="126"/>
      <c r="G1516" s="127"/>
      <c r="H1516" s="117"/>
      <c r="I1516" s="118"/>
    </row>
    <row r="1517" spans="1:9" s="95" customFormat="1" x14ac:dyDescent="0.3">
      <c r="A1517" s="125"/>
      <c r="B1517" s="128" t="s">
        <v>79</v>
      </c>
      <c r="C1517" s="129"/>
      <c r="D1517" s="129"/>
      <c r="E1517" s="129"/>
      <c r="F1517" s="129"/>
      <c r="G1517" s="130"/>
      <c r="H1517" s="117"/>
      <c r="I1517" s="118"/>
    </row>
    <row r="1518" spans="1:9" s="95" customFormat="1" x14ac:dyDescent="0.3">
      <c r="A1518" s="125"/>
      <c r="B1518" s="131" t="s">
        <v>62</v>
      </c>
      <c r="C1518" s="132"/>
      <c r="D1518" s="132" t="s">
        <v>193</v>
      </c>
      <c r="E1518" s="132" t="s">
        <v>81</v>
      </c>
      <c r="F1518" s="132" t="s">
        <v>74</v>
      </c>
      <c r="G1518" s="133" t="s">
        <v>65</v>
      </c>
      <c r="H1518" s="117"/>
      <c r="I1518" s="118"/>
    </row>
    <row r="1519" spans="1:9" s="95" customFormat="1" x14ac:dyDescent="0.3">
      <c r="A1519" s="125"/>
      <c r="B1519" s="134" t="s">
        <v>82</v>
      </c>
      <c r="C1519" s="153"/>
      <c r="D1519" s="135"/>
      <c r="E1519" s="154"/>
      <c r="F1519" s="147">
        <v>0</v>
      </c>
      <c r="G1519" s="148">
        <v>1012.5</v>
      </c>
      <c r="H1519" s="117"/>
      <c r="I1519" s="118"/>
    </row>
    <row r="1520" spans="1:9" s="95" customFormat="1" x14ac:dyDescent="0.3">
      <c r="A1520" s="125"/>
      <c r="B1520" s="330"/>
      <c r="C1520" s="331"/>
      <c r="D1520" s="135"/>
      <c r="E1520" s="154"/>
      <c r="F1520" s="147"/>
      <c r="G1520" s="148">
        <f>F1520*E1520</f>
        <v>0</v>
      </c>
      <c r="H1520" s="117"/>
      <c r="I1520" s="118"/>
    </row>
    <row r="1521" spans="1:9" s="95" customFormat="1" x14ac:dyDescent="0.3">
      <c r="A1521" s="125"/>
      <c r="B1521" s="330"/>
      <c r="C1521" s="331"/>
      <c r="D1521" s="135"/>
      <c r="E1521" s="154"/>
      <c r="F1521" s="147"/>
      <c r="G1521" s="148">
        <f>F1521*E1521</f>
        <v>0</v>
      </c>
      <c r="H1521" s="117"/>
      <c r="I1521" s="118"/>
    </row>
    <row r="1522" spans="1:9" s="95" customFormat="1" x14ac:dyDescent="0.3">
      <c r="A1522" s="125"/>
      <c r="B1522" s="330"/>
      <c r="C1522" s="331"/>
      <c r="D1522" s="135"/>
      <c r="E1522" s="154"/>
      <c r="F1522" s="147"/>
      <c r="G1522" s="148">
        <f>F1522*E1522</f>
        <v>0</v>
      </c>
      <c r="H1522" s="117"/>
      <c r="I1522" s="118"/>
    </row>
    <row r="1523" spans="1:9" s="95" customFormat="1" x14ac:dyDescent="0.3">
      <c r="A1523" s="125"/>
      <c r="B1523" s="330"/>
      <c r="C1523" s="331"/>
      <c r="D1523" s="135"/>
      <c r="E1523" s="154"/>
      <c r="F1523" s="147"/>
      <c r="G1523" s="148">
        <f>F1523*E1523</f>
        <v>0</v>
      </c>
      <c r="H1523" s="117"/>
      <c r="I1523" s="118"/>
    </row>
    <row r="1524" spans="1:9" s="95" customFormat="1" ht="14.4" thickBot="1" x14ac:dyDescent="0.35">
      <c r="A1524" s="125"/>
      <c r="B1524" s="332"/>
      <c r="C1524" s="333"/>
      <c r="D1524" s="141"/>
      <c r="E1524" s="155"/>
      <c r="F1524" s="151"/>
      <c r="G1524" s="152">
        <f>F1524*E1524</f>
        <v>0</v>
      </c>
      <c r="H1524" s="117"/>
      <c r="I1524" s="118"/>
    </row>
    <row r="1525" spans="1:9" s="95" customFormat="1" x14ac:dyDescent="0.3">
      <c r="A1525" s="125"/>
      <c r="B1525" s="115"/>
      <c r="C1525" s="126"/>
      <c r="D1525" s="126"/>
      <c r="E1525" s="126"/>
      <c r="F1525" s="126"/>
      <c r="G1525" s="144" t="s">
        <v>85</v>
      </c>
      <c r="H1525" s="117">
        <f>SUM(G1519:G1524)</f>
        <v>1012.5</v>
      </c>
      <c r="I1525" s="118"/>
    </row>
    <row r="1526" spans="1:9" s="95" customFormat="1" ht="14.4" thickBot="1" x14ac:dyDescent="0.35">
      <c r="A1526" s="125"/>
      <c r="B1526" s="115"/>
      <c r="C1526" s="126"/>
      <c r="D1526" s="126"/>
      <c r="E1526" s="126"/>
      <c r="F1526" s="126"/>
      <c r="G1526" s="127"/>
      <c r="H1526" s="117"/>
      <c r="I1526" s="118"/>
    </row>
    <row r="1527" spans="1:9" s="95" customFormat="1" x14ac:dyDescent="0.3">
      <c r="A1527" s="125"/>
      <c r="B1527" s="128" t="s">
        <v>86</v>
      </c>
      <c r="C1527" s="129"/>
      <c r="D1527" s="129"/>
      <c r="E1527" s="129"/>
      <c r="F1527" s="129"/>
      <c r="G1527" s="130"/>
      <c r="H1527" s="117"/>
      <c r="I1527" s="118"/>
    </row>
    <row r="1528" spans="1:9" s="95" customFormat="1" x14ac:dyDescent="0.3">
      <c r="A1528" s="125"/>
      <c r="B1528" s="131" t="s">
        <v>87</v>
      </c>
      <c r="C1528" s="132" t="s">
        <v>80</v>
      </c>
      <c r="D1528" s="132" t="s">
        <v>88</v>
      </c>
      <c r="E1528" s="132" t="s">
        <v>89</v>
      </c>
      <c r="F1528" s="132" t="s">
        <v>90</v>
      </c>
      <c r="G1528" s="133" t="s">
        <v>64</v>
      </c>
      <c r="H1528" s="117"/>
      <c r="I1528" s="118"/>
    </row>
    <row r="1529" spans="1:9" s="95" customFormat="1" x14ac:dyDescent="0.3">
      <c r="A1529" s="125"/>
      <c r="B1529" s="156"/>
      <c r="C1529" s="153"/>
      <c r="D1529" s="135"/>
      <c r="E1529" s="135"/>
      <c r="F1529" s="137"/>
      <c r="G1529" s="137">
        <f>F1529*E1529*D1529</f>
        <v>0</v>
      </c>
      <c r="H1529" s="117"/>
      <c r="I1529" s="118"/>
    </row>
    <row r="1530" spans="1:9" s="95" customFormat="1" ht="14.4" thickBot="1" x14ac:dyDescent="0.35">
      <c r="A1530" s="125"/>
      <c r="B1530" s="157"/>
      <c r="C1530" s="158"/>
      <c r="D1530" s="141"/>
      <c r="E1530" s="141"/>
      <c r="F1530" s="143"/>
      <c r="G1530" s="143">
        <f>F1530*E1530*D1530</f>
        <v>0</v>
      </c>
      <c r="H1530" s="117"/>
      <c r="I1530" s="118"/>
    </row>
    <row r="1531" spans="1:9" s="95" customFormat="1" x14ac:dyDescent="0.3">
      <c r="A1531" s="125"/>
      <c r="B1531" s="115"/>
      <c r="C1531" s="126"/>
      <c r="D1531" s="126"/>
      <c r="E1531" s="126"/>
      <c r="F1531" s="126"/>
      <c r="G1531" s="144" t="s">
        <v>91</v>
      </c>
      <c r="H1531" s="117">
        <f>SUM(G1529:G1530)</f>
        <v>0</v>
      </c>
      <c r="I1531" s="118"/>
    </row>
    <row r="1532" spans="1:9" s="95" customFormat="1" ht="14.4" thickBot="1" x14ac:dyDescent="0.35">
      <c r="A1532" s="125"/>
      <c r="B1532" s="115"/>
      <c r="C1532" s="126"/>
      <c r="D1532" s="126"/>
      <c r="E1532" s="126"/>
      <c r="F1532" s="126"/>
      <c r="G1532" s="127"/>
      <c r="H1532" s="117"/>
      <c r="I1532" s="118"/>
    </row>
    <row r="1533" spans="1:9" s="95" customFormat="1" ht="14.4" thickBot="1" x14ac:dyDescent="0.35">
      <c r="A1533" s="125"/>
      <c r="B1533" s="115"/>
      <c r="C1533" s="126"/>
      <c r="D1533" s="126"/>
      <c r="E1533" s="126"/>
      <c r="F1533" s="126"/>
      <c r="G1533" s="159" t="s">
        <v>92</v>
      </c>
      <c r="H1533" s="160">
        <f>SUM(H1506:H1531)</f>
        <v>15137.5</v>
      </c>
      <c r="I1533" s="118"/>
    </row>
    <row r="1534" spans="1:9" s="95" customFormat="1" ht="14.4" thickBot="1" x14ac:dyDescent="0.35">
      <c r="A1534" s="125"/>
      <c r="B1534" s="115"/>
      <c r="C1534" s="126"/>
      <c r="D1534" s="126"/>
      <c r="E1534" s="126"/>
      <c r="F1534" s="126"/>
      <c r="G1534" s="127"/>
      <c r="H1534" s="117"/>
      <c r="I1534" s="118"/>
    </row>
    <row r="1535" spans="1:9" s="95" customFormat="1" x14ac:dyDescent="0.3">
      <c r="A1535" s="125"/>
      <c r="B1535" s="161" t="s">
        <v>93</v>
      </c>
      <c r="C1535" s="109"/>
      <c r="D1535" s="109"/>
      <c r="E1535" s="109"/>
      <c r="F1535" s="109"/>
      <c r="G1535" s="162"/>
      <c r="H1535" s="117"/>
      <c r="I1535" s="118"/>
    </row>
    <row r="1536" spans="1:9" s="95" customFormat="1" x14ac:dyDescent="0.3">
      <c r="A1536" s="125"/>
      <c r="B1536" s="163" t="s">
        <v>62</v>
      </c>
      <c r="C1536" s="126"/>
      <c r="D1536" s="126" t="s">
        <v>94</v>
      </c>
      <c r="E1536" s="126"/>
      <c r="F1536" s="126" t="s">
        <v>95</v>
      </c>
      <c r="G1536" s="164"/>
      <c r="H1536" s="117"/>
      <c r="I1536" s="118"/>
    </row>
    <row r="1537" spans="1:9" s="95" customFormat="1" x14ac:dyDescent="0.3">
      <c r="A1537" s="125"/>
      <c r="B1537" s="131" t="s">
        <v>96</v>
      </c>
      <c r="C1537" s="165"/>
      <c r="D1537" s="166">
        <v>0.24</v>
      </c>
      <c r="E1537" s="165"/>
      <c r="F1537" s="167">
        <f>D1537*H1533</f>
        <v>3633</v>
      </c>
      <c r="G1537" s="133"/>
      <c r="H1537" s="117"/>
      <c r="I1537" s="118"/>
    </row>
    <row r="1538" spans="1:9" s="95" customFormat="1" x14ac:dyDescent="0.3">
      <c r="A1538" s="125"/>
      <c r="B1538" s="134" t="s">
        <v>97</v>
      </c>
      <c r="C1538" s="153"/>
      <c r="D1538" s="168">
        <v>0.01</v>
      </c>
      <c r="E1538" s="153"/>
      <c r="F1538" s="167">
        <f>D1538*H1533</f>
        <v>151.375</v>
      </c>
      <c r="G1538" s="148"/>
      <c r="H1538" s="117"/>
      <c r="I1538" s="118"/>
    </row>
    <row r="1539" spans="1:9" s="95" customFormat="1" x14ac:dyDescent="0.3">
      <c r="A1539" s="125"/>
      <c r="B1539" s="134" t="s">
        <v>50</v>
      </c>
      <c r="C1539" s="153"/>
      <c r="D1539" s="168">
        <v>0.05</v>
      </c>
      <c r="E1539" s="153"/>
      <c r="F1539" s="167">
        <f>D1539*H1533</f>
        <v>756.875</v>
      </c>
      <c r="G1539" s="148"/>
      <c r="H1539" s="117"/>
      <c r="I1539" s="118"/>
    </row>
    <row r="1540" spans="1:9" s="95" customFormat="1" x14ac:dyDescent="0.3">
      <c r="A1540" s="125"/>
      <c r="B1540" s="169" t="s">
        <v>98</v>
      </c>
      <c r="C1540" s="170"/>
      <c r="D1540" s="171">
        <v>0.19</v>
      </c>
      <c r="E1540" s="170"/>
      <c r="F1540" s="167">
        <f>D1540*F1539</f>
        <v>143.80625000000001</v>
      </c>
      <c r="G1540" s="172"/>
      <c r="H1540" s="117"/>
      <c r="I1540" s="118"/>
    </row>
    <row r="1541" spans="1:9" s="95" customFormat="1" ht="14.4" thickBot="1" x14ac:dyDescent="0.35">
      <c r="A1541" s="125"/>
      <c r="B1541" s="140"/>
      <c r="C1541" s="158"/>
      <c r="D1541" s="173"/>
      <c r="E1541" s="158"/>
      <c r="F1541" s="174"/>
      <c r="G1541" s="152"/>
      <c r="H1541" s="117"/>
      <c r="I1541" s="118"/>
    </row>
    <row r="1542" spans="1:9" s="95" customFormat="1" ht="14.4" thickBot="1" x14ac:dyDescent="0.35">
      <c r="A1542" s="125"/>
      <c r="B1542" s="115"/>
      <c r="C1542" s="126"/>
      <c r="D1542" s="126"/>
      <c r="E1542" s="126"/>
      <c r="F1542" s="126"/>
      <c r="G1542" s="159" t="s">
        <v>99</v>
      </c>
      <c r="H1542" s="160">
        <f>SUM(F1537:F1541)</f>
        <v>4685.0562499999996</v>
      </c>
      <c r="I1542" s="118"/>
    </row>
    <row r="1543" spans="1:9" s="95" customFormat="1" ht="14.4" thickBot="1" x14ac:dyDescent="0.35">
      <c r="A1543" s="125"/>
      <c r="B1543" s="115"/>
      <c r="C1543" s="126"/>
      <c r="D1543" s="126"/>
      <c r="E1543" s="126"/>
      <c r="F1543" s="126"/>
      <c r="G1543" s="127"/>
      <c r="H1543" s="117"/>
      <c r="I1543" s="118"/>
    </row>
    <row r="1544" spans="1:9" s="95" customFormat="1" ht="14.4" thickBot="1" x14ac:dyDescent="0.35">
      <c r="A1544" s="125"/>
      <c r="B1544" s="115"/>
      <c r="C1544" s="126"/>
      <c r="D1544" s="126"/>
      <c r="E1544" s="126"/>
      <c r="F1544" s="126"/>
      <c r="G1544" s="159" t="s">
        <v>100</v>
      </c>
      <c r="H1544" s="175">
        <f>H1542+H1533</f>
        <v>19822.556250000001</v>
      </c>
      <c r="I1544" s="118"/>
    </row>
    <row r="1545" spans="1:9" s="95" customFormat="1" ht="14.4" thickBot="1" x14ac:dyDescent="0.35">
      <c r="A1545" s="119"/>
      <c r="B1545" s="176"/>
      <c r="C1545" s="121"/>
      <c r="D1545" s="121"/>
      <c r="E1545" s="121"/>
      <c r="F1545" s="121"/>
      <c r="G1545" s="177"/>
      <c r="H1545" s="123"/>
      <c r="I1545" s="124"/>
    </row>
    <row r="1546" spans="1:9" s="95" customFormat="1" x14ac:dyDescent="0.3">
      <c r="A1546" s="107"/>
      <c r="B1546" s="108"/>
      <c r="C1546" s="109"/>
      <c r="D1546" s="109"/>
      <c r="E1546" s="109"/>
      <c r="F1546" s="109"/>
      <c r="G1546" s="110"/>
      <c r="H1546" s="111"/>
      <c r="I1546" s="112"/>
    </row>
    <row r="1547" spans="1:9" s="95" customFormat="1" ht="90" customHeight="1" x14ac:dyDescent="0.3">
      <c r="A1547" s="113"/>
      <c r="B1547" s="114" t="s">
        <v>229</v>
      </c>
      <c r="C1547" s="334" t="s">
        <v>37</v>
      </c>
      <c r="D1547" s="334"/>
      <c r="E1547" s="334"/>
      <c r="F1547" s="334"/>
      <c r="G1547" s="116" t="s">
        <v>59</v>
      </c>
      <c r="H1547" s="117" t="s">
        <v>69</v>
      </c>
      <c r="I1547" s="118"/>
    </row>
    <row r="1548" spans="1:9" s="95" customFormat="1" ht="14.4" thickBot="1" x14ac:dyDescent="0.35">
      <c r="A1548" s="119"/>
      <c r="B1548" s="120"/>
      <c r="C1548" s="121"/>
      <c r="D1548" s="121"/>
      <c r="E1548" s="121"/>
      <c r="F1548" s="121"/>
      <c r="G1548" s="122"/>
      <c r="H1548" s="123"/>
      <c r="I1548" s="124"/>
    </row>
    <row r="1549" spans="1:9" s="95" customFormat="1" ht="14.4" thickBot="1" x14ac:dyDescent="0.35">
      <c r="A1549" s="125"/>
      <c r="B1549" s="115"/>
      <c r="C1549" s="126"/>
      <c r="D1549" s="126"/>
      <c r="E1549" s="126"/>
      <c r="F1549" s="126"/>
      <c r="G1549" s="127"/>
      <c r="H1549" s="117"/>
      <c r="I1549" s="118"/>
    </row>
    <row r="1550" spans="1:9" s="95" customFormat="1" x14ac:dyDescent="0.3">
      <c r="A1550" s="125"/>
      <c r="B1550" s="128" t="s">
        <v>61</v>
      </c>
      <c r="C1550" s="129"/>
      <c r="D1550" s="129"/>
      <c r="E1550" s="129"/>
      <c r="F1550" s="129"/>
      <c r="G1550" s="130"/>
      <c r="H1550" s="117"/>
      <c r="I1550" s="118"/>
    </row>
    <row r="1551" spans="1:9" s="95" customFormat="1" x14ac:dyDescent="0.3">
      <c r="A1551" s="125"/>
      <c r="B1551" s="131" t="s">
        <v>62</v>
      </c>
      <c r="C1551" s="132"/>
      <c r="D1551" s="132" t="s">
        <v>3</v>
      </c>
      <c r="E1551" s="132" t="s">
        <v>63</v>
      </c>
      <c r="F1551" s="132" t="s">
        <v>64</v>
      </c>
      <c r="G1551" s="133" t="s">
        <v>65</v>
      </c>
      <c r="H1551" s="117"/>
      <c r="I1551" s="118"/>
    </row>
    <row r="1552" spans="1:9" s="95" customFormat="1" ht="16.5" customHeight="1" x14ac:dyDescent="0.3">
      <c r="A1552" s="125"/>
      <c r="B1552" s="330" t="s">
        <v>208</v>
      </c>
      <c r="C1552" s="331"/>
      <c r="D1552" s="135" t="s">
        <v>106</v>
      </c>
      <c r="E1552" s="135">
        <f>0.12*0.12</f>
        <v>1.44E-2</v>
      </c>
      <c r="F1552" s="136">
        <v>388500</v>
      </c>
      <c r="G1552" s="137">
        <f t="shared" ref="G1552:G1559" si="30">F1552*E1552</f>
        <v>5594.4</v>
      </c>
      <c r="H1552" s="117"/>
      <c r="I1552" s="118"/>
    </row>
    <row r="1553" spans="1:9" s="95" customFormat="1" x14ac:dyDescent="0.3">
      <c r="A1553" s="125"/>
      <c r="B1553" s="330" t="s">
        <v>217</v>
      </c>
      <c r="C1553" s="331"/>
      <c r="D1553" s="135" t="s">
        <v>67</v>
      </c>
      <c r="E1553" s="135">
        <v>1</v>
      </c>
      <c r="F1553" s="136">
        <v>6000</v>
      </c>
      <c r="G1553" s="137">
        <f t="shared" si="30"/>
        <v>6000</v>
      </c>
      <c r="H1553" s="117"/>
      <c r="I1553" s="118"/>
    </row>
    <row r="1554" spans="1:9" s="95" customFormat="1" x14ac:dyDescent="0.3">
      <c r="A1554" s="125"/>
      <c r="B1554" s="330"/>
      <c r="C1554" s="331"/>
      <c r="D1554" s="135"/>
      <c r="E1554" s="135"/>
      <c r="F1554" s="136"/>
      <c r="G1554" s="137">
        <f t="shared" si="30"/>
        <v>0</v>
      </c>
      <c r="H1554" s="138"/>
      <c r="I1554" s="139"/>
    </row>
    <row r="1555" spans="1:9" s="95" customFormat="1" x14ac:dyDescent="0.3">
      <c r="A1555" s="125"/>
      <c r="B1555" s="330"/>
      <c r="C1555" s="331"/>
      <c r="D1555" s="135"/>
      <c r="E1555" s="135"/>
      <c r="F1555" s="136"/>
      <c r="G1555" s="137">
        <f t="shared" si="30"/>
        <v>0</v>
      </c>
      <c r="H1555" s="117"/>
      <c r="I1555" s="118"/>
    </row>
    <row r="1556" spans="1:9" s="95" customFormat="1" x14ac:dyDescent="0.3">
      <c r="A1556" s="125"/>
      <c r="B1556" s="330"/>
      <c r="C1556" s="331"/>
      <c r="D1556" s="135"/>
      <c r="E1556" s="135"/>
      <c r="F1556" s="136"/>
      <c r="G1556" s="137">
        <f t="shared" si="30"/>
        <v>0</v>
      </c>
      <c r="H1556" s="117"/>
      <c r="I1556" s="118"/>
    </row>
    <row r="1557" spans="1:9" s="95" customFormat="1" x14ac:dyDescent="0.3">
      <c r="A1557" s="125"/>
      <c r="B1557" s="330"/>
      <c r="C1557" s="331"/>
      <c r="D1557" s="135"/>
      <c r="E1557" s="135"/>
      <c r="F1557" s="136"/>
      <c r="G1557" s="137">
        <f t="shared" si="30"/>
        <v>0</v>
      </c>
      <c r="H1557" s="117"/>
      <c r="I1557" s="118"/>
    </row>
    <row r="1558" spans="1:9" s="95" customFormat="1" x14ac:dyDescent="0.3">
      <c r="A1558" s="125"/>
      <c r="B1558" s="330"/>
      <c r="C1558" s="331"/>
      <c r="D1558" s="135"/>
      <c r="E1558" s="135"/>
      <c r="F1558" s="136"/>
      <c r="G1558" s="137">
        <f t="shared" si="30"/>
        <v>0</v>
      </c>
      <c r="H1558" s="117"/>
      <c r="I1558" s="118"/>
    </row>
    <row r="1559" spans="1:9" s="95" customFormat="1" ht="14.4" thickBot="1" x14ac:dyDescent="0.35">
      <c r="A1559" s="125"/>
      <c r="B1559" s="332"/>
      <c r="C1559" s="333"/>
      <c r="D1559" s="141"/>
      <c r="E1559" s="141"/>
      <c r="F1559" s="142"/>
      <c r="G1559" s="143">
        <f t="shared" si="30"/>
        <v>0</v>
      </c>
      <c r="H1559" s="117"/>
      <c r="I1559" s="118"/>
    </row>
    <row r="1560" spans="1:9" s="95" customFormat="1" x14ac:dyDescent="0.3">
      <c r="A1560" s="125"/>
      <c r="B1560" s="115"/>
      <c r="C1560" s="126"/>
      <c r="D1560" s="126"/>
      <c r="E1560" s="126"/>
      <c r="F1560" s="126"/>
      <c r="G1560" s="144" t="s">
        <v>70</v>
      </c>
      <c r="H1560" s="117">
        <f>SUM(G1552:G1559)</f>
        <v>11594.4</v>
      </c>
      <c r="I1560" s="118"/>
    </row>
    <row r="1561" spans="1:9" s="95" customFormat="1" ht="14.4" thickBot="1" x14ac:dyDescent="0.35">
      <c r="A1561" s="125"/>
      <c r="B1561" s="115"/>
      <c r="C1561" s="126"/>
      <c r="D1561" s="126"/>
      <c r="E1561" s="126"/>
      <c r="F1561" s="126"/>
      <c r="G1561" s="127"/>
      <c r="H1561" s="117"/>
      <c r="I1561" s="118"/>
    </row>
    <row r="1562" spans="1:9" s="95" customFormat="1" x14ac:dyDescent="0.3">
      <c r="A1562" s="125"/>
      <c r="B1562" s="128" t="s">
        <v>71</v>
      </c>
      <c r="C1562" s="129"/>
      <c r="D1562" s="129"/>
      <c r="E1562" s="129"/>
      <c r="F1562" s="129"/>
      <c r="G1562" s="130"/>
      <c r="H1562" s="117"/>
      <c r="I1562" s="118"/>
    </row>
    <row r="1563" spans="1:9" s="95" customFormat="1" x14ac:dyDescent="0.3">
      <c r="A1563" s="125"/>
      <c r="B1563" s="131" t="s">
        <v>62</v>
      </c>
      <c r="C1563" s="132" t="s">
        <v>72</v>
      </c>
      <c r="D1563" s="132" t="s">
        <v>73</v>
      </c>
      <c r="E1563" s="132" t="s">
        <v>63</v>
      </c>
      <c r="F1563" s="132" t="s">
        <v>74</v>
      </c>
      <c r="G1563" s="133" t="s">
        <v>65</v>
      </c>
      <c r="H1563" s="117"/>
      <c r="I1563" s="118"/>
    </row>
    <row r="1564" spans="1:9" s="95" customFormat="1" x14ac:dyDescent="0.3">
      <c r="A1564" s="125"/>
      <c r="B1564" s="145" t="s">
        <v>75</v>
      </c>
      <c r="C1564" s="136">
        <v>6250</v>
      </c>
      <c r="D1564" s="146">
        <v>1.8</v>
      </c>
      <c r="E1564" s="135">
        <v>3</v>
      </c>
      <c r="F1564" s="147">
        <v>0.15</v>
      </c>
      <c r="G1564" s="148">
        <f>F1564*E1564*D1564*C1564</f>
        <v>5062.5</v>
      </c>
      <c r="H1564" s="117"/>
      <c r="I1564" s="118"/>
    </row>
    <row r="1565" spans="1:9" s="95" customFormat="1" x14ac:dyDescent="0.3">
      <c r="A1565" s="125"/>
      <c r="B1565" s="145" t="s">
        <v>108</v>
      </c>
      <c r="C1565" s="136">
        <v>12500</v>
      </c>
      <c r="D1565" s="146">
        <v>1.8</v>
      </c>
      <c r="E1565" s="135">
        <v>1</v>
      </c>
      <c r="F1565" s="147">
        <v>0.15</v>
      </c>
      <c r="G1565" s="148">
        <f>F1565*E1565*D1565*C1565</f>
        <v>3375</v>
      </c>
      <c r="H1565" s="117"/>
      <c r="I1565" s="118"/>
    </row>
    <row r="1566" spans="1:9" s="95" customFormat="1" x14ac:dyDescent="0.3">
      <c r="A1566" s="125"/>
      <c r="B1566" s="145"/>
      <c r="C1566" s="136"/>
      <c r="D1566" s="146"/>
      <c r="E1566" s="135"/>
      <c r="F1566" s="147"/>
      <c r="G1566" s="148">
        <f>F1566*E1566*D1566*C1566</f>
        <v>0</v>
      </c>
      <c r="H1566" s="117"/>
      <c r="I1566" s="118"/>
    </row>
    <row r="1567" spans="1:9" s="95" customFormat="1" x14ac:dyDescent="0.3">
      <c r="A1567" s="125"/>
      <c r="B1567" s="145"/>
      <c r="C1567" s="136"/>
      <c r="D1567" s="146"/>
      <c r="E1567" s="135"/>
      <c r="F1567" s="147"/>
      <c r="G1567" s="148">
        <f>F1567*E1567*D1567*C1567</f>
        <v>0</v>
      </c>
      <c r="H1567" s="117"/>
      <c r="I1567" s="118"/>
    </row>
    <row r="1568" spans="1:9" s="95" customFormat="1" ht="14.4" thickBot="1" x14ac:dyDescent="0.35">
      <c r="A1568" s="125"/>
      <c r="B1568" s="149"/>
      <c r="C1568" s="142"/>
      <c r="D1568" s="150"/>
      <c r="E1568" s="141"/>
      <c r="F1568" s="151"/>
      <c r="G1568" s="152">
        <f>F1568*E1568*D1568*C1568</f>
        <v>0</v>
      </c>
      <c r="H1568" s="117"/>
      <c r="I1568" s="118"/>
    </row>
    <row r="1569" spans="1:9" s="95" customFormat="1" x14ac:dyDescent="0.3">
      <c r="A1569" s="125"/>
      <c r="B1569" s="115"/>
      <c r="C1569" s="126"/>
      <c r="D1569" s="126"/>
      <c r="E1569" s="126"/>
      <c r="F1569" s="126"/>
      <c r="G1569" s="144" t="s">
        <v>78</v>
      </c>
      <c r="H1569" s="117">
        <f>SUM(G1564:G1568)</f>
        <v>8437.5</v>
      </c>
      <c r="I1569" s="118"/>
    </row>
    <row r="1570" spans="1:9" s="95" customFormat="1" ht="14.4" thickBot="1" x14ac:dyDescent="0.35">
      <c r="A1570" s="125"/>
      <c r="B1570" s="115"/>
      <c r="C1570" s="126"/>
      <c r="D1570" s="126"/>
      <c r="E1570" s="126"/>
      <c r="F1570" s="126"/>
      <c r="G1570" s="127"/>
      <c r="H1570" s="117"/>
      <c r="I1570" s="118"/>
    </row>
    <row r="1571" spans="1:9" s="95" customFormat="1" x14ac:dyDescent="0.3">
      <c r="A1571" s="125"/>
      <c r="B1571" s="128" t="s">
        <v>79</v>
      </c>
      <c r="C1571" s="129"/>
      <c r="D1571" s="129"/>
      <c r="E1571" s="129"/>
      <c r="F1571" s="129"/>
      <c r="G1571" s="130"/>
      <c r="H1571" s="117"/>
      <c r="I1571" s="118"/>
    </row>
    <row r="1572" spans="1:9" s="95" customFormat="1" x14ac:dyDescent="0.3">
      <c r="A1572" s="125"/>
      <c r="B1572" s="131" t="s">
        <v>62</v>
      </c>
      <c r="C1572" s="132"/>
      <c r="D1572" s="132" t="s">
        <v>80</v>
      </c>
      <c r="E1572" s="132" t="s">
        <v>81</v>
      </c>
      <c r="F1572" s="132" t="s">
        <v>74</v>
      </c>
      <c r="G1572" s="133" t="s">
        <v>65</v>
      </c>
      <c r="H1572" s="117"/>
      <c r="I1572" s="118"/>
    </row>
    <row r="1573" spans="1:9" s="95" customFormat="1" x14ac:dyDescent="0.3">
      <c r="A1573" s="125"/>
      <c r="B1573" s="134" t="s">
        <v>82</v>
      </c>
      <c r="C1573" s="153"/>
      <c r="D1573" s="135"/>
      <c r="E1573" s="154"/>
      <c r="F1573" s="147"/>
      <c r="G1573" s="148">
        <v>843.75</v>
      </c>
      <c r="H1573" s="117"/>
      <c r="I1573" s="118"/>
    </row>
    <row r="1574" spans="1:9" s="95" customFormat="1" x14ac:dyDescent="0.3">
      <c r="A1574" s="125"/>
      <c r="B1574" s="330" t="s">
        <v>210</v>
      </c>
      <c r="C1574" s="331"/>
      <c r="D1574" s="135" t="s">
        <v>84</v>
      </c>
      <c r="E1574" s="154">
        <v>9000</v>
      </c>
      <c r="F1574" s="147">
        <v>0.15</v>
      </c>
      <c r="G1574" s="148">
        <f>F1574*E1574</f>
        <v>1350</v>
      </c>
      <c r="H1574" s="117"/>
      <c r="I1574" s="118"/>
    </row>
    <row r="1575" spans="1:9" s="95" customFormat="1" x14ac:dyDescent="0.3">
      <c r="A1575" s="125"/>
      <c r="B1575" s="330"/>
      <c r="C1575" s="331"/>
      <c r="D1575" s="135"/>
      <c r="E1575" s="154"/>
      <c r="F1575" s="147"/>
      <c r="G1575" s="148">
        <f>F1575*E1575</f>
        <v>0</v>
      </c>
      <c r="H1575" s="117"/>
      <c r="I1575" s="118"/>
    </row>
    <row r="1576" spans="1:9" s="95" customFormat="1" x14ac:dyDescent="0.3">
      <c r="A1576" s="125"/>
      <c r="B1576" s="330"/>
      <c r="C1576" s="331"/>
      <c r="D1576" s="135"/>
      <c r="E1576" s="154"/>
      <c r="F1576" s="147"/>
      <c r="G1576" s="148">
        <f>F1576*E1576</f>
        <v>0</v>
      </c>
      <c r="H1576" s="117"/>
      <c r="I1576" s="118"/>
    </row>
    <row r="1577" spans="1:9" s="95" customFormat="1" x14ac:dyDescent="0.3">
      <c r="A1577" s="125"/>
      <c r="B1577" s="330"/>
      <c r="C1577" s="331"/>
      <c r="D1577" s="135"/>
      <c r="E1577" s="154"/>
      <c r="F1577" s="147"/>
      <c r="G1577" s="148">
        <f>F1577*E1577</f>
        <v>0</v>
      </c>
      <c r="H1577" s="117"/>
      <c r="I1577" s="118"/>
    </row>
    <row r="1578" spans="1:9" s="95" customFormat="1" ht="14.4" thickBot="1" x14ac:dyDescent="0.35">
      <c r="A1578" s="125"/>
      <c r="B1578" s="332"/>
      <c r="C1578" s="333"/>
      <c r="D1578" s="141"/>
      <c r="E1578" s="155"/>
      <c r="F1578" s="151"/>
      <c r="G1578" s="152">
        <f>F1578*E1578</f>
        <v>0</v>
      </c>
      <c r="H1578" s="117"/>
      <c r="I1578" s="118"/>
    </row>
    <row r="1579" spans="1:9" s="95" customFormat="1" x14ac:dyDescent="0.3">
      <c r="A1579" s="125"/>
      <c r="B1579" s="115"/>
      <c r="C1579" s="126"/>
      <c r="D1579" s="126"/>
      <c r="E1579" s="126"/>
      <c r="F1579" s="126"/>
      <c r="G1579" s="144" t="s">
        <v>85</v>
      </c>
      <c r="H1579" s="117">
        <f>SUM(G1573:G1578)</f>
        <v>2193.75</v>
      </c>
      <c r="I1579" s="118"/>
    </row>
    <row r="1580" spans="1:9" s="95" customFormat="1" ht="14.4" thickBot="1" x14ac:dyDescent="0.35">
      <c r="A1580" s="125"/>
      <c r="B1580" s="115"/>
      <c r="C1580" s="126"/>
      <c r="D1580" s="126"/>
      <c r="E1580" s="126"/>
      <c r="F1580" s="126"/>
      <c r="G1580" s="127"/>
      <c r="H1580" s="117"/>
      <c r="I1580" s="118"/>
    </row>
    <row r="1581" spans="1:9" s="95" customFormat="1" x14ac:dyDescent="0.3">
      <c r="A1581" s="125"/>
      <c r="B1581" s="128" t="s">
        <v>86</v>
      </c>
      <c r="C1581" s="129"/>
      <c r="D1581" s="129"/>
      <c r="E1581" s="129"/>
      <c r="F1581" s="129"/>
      <c r="G1581" s="130"/>
      <c r="H1581" s="117"/>
      <c r="I1581" s="118"/>
    </row>
    <row r="1582" spans="1:9" s="95" customFormat="1" x14ac:dyDescent="0.3">
      <c r="A1582" s="125"/>
      <c r="B1582" s="131" t="s">
        <v>87</v>
      </c>
      <c r="C1582" s="132"/>
      <c r="D1582" s="132" t="s">
        <v>88</v>
      </c>
      <c r="E1582" s="132" t="s">
        <v>89</v>
      </c>
      <c r="F1582" s="132" t="s">
        <v>90</v>
      </c>
      <c r="G1582" s="133" t="s">
        <v>64</v>
      </c>
      <c r="H1582" s="117"/>
      <c r="I1582" s="118"/>
    </row>
    <row r="1583" spans="1:9" s="95" customFormat="1" x14ac:dyDescent="0.3">
      <c r="A1583" s="125"/>
      <c r="B1583" s="156"/>
      <c r="C1583" s="153"/>
      <c r="D1583" s="135"/>
      <c r="E1583" s="135"/>
      <c r="F1583" s="137"/>
      <c r="G1583" s="137">
        <f>F1583*E1583*D1583</f>
        <v>0</v>
      </c>
      <c r="H1583" s="117"/>
      <c r="I1583" s="118"/>
    </row>
    <row r="1584" spans="1:9" s="95" customFormat="1" ht="14.4" thickBot="1" x14ac:dyDescent="0.35">
      <c r="A1584" s="125"/>
      <c r="B1584" s="157"/>
      <c r="C1584" s="158"/>
      <c r="D1584" s="141"/>
      <c r="E1584" s="141"/>
      <c r="F1584" s="143"/>
      <c r="G1584" s="143">
        <f>F1584*E1584*D1584</f>
        <v>0</v>
      </c>
      <c r="H1584" s="117"/>
      <c r="I1584" s="118"/>
    </row>
    <row r="1585" spans="1:9" s="95" customFormat="1" x14ac:dyDescent="0.3">
      <c r="A1585" s="125"/>
      <c r="B1585" s="115"/>
      <c r="C1585" s="126"/>
      <c r="D1585" s="126"/>
      <c r="E1585" s="126"/>
      <c r="F1585" s="126"/>
      <c r="G1585" s="144" t="s">
        <v>91</v>
      </c>
      <c r="H1585" s="117">
        <f>SUM(G1583:G1584)</f>
        <v>0</v>
      </c>
      <c r="I1585" s="118"/>
    </row>
    <row r="1586" spans="1:9" s="95" customFormat="1" ht="14.4" thickBot="1" x14ac:dyDescent="0.35">
      <c r="A1586" s="125"/>
      <c r="B1586" s="115"/>
      <c r="C1586" s="126"/>
      <c r="D1586" s="126"/>
      <c r="E1586" s="126"/>
      <c r="F1586" s="126"/>
      <c r="G1586" s="127"/>
      <c r="H1586" s="117"/>
      <c r="I1586" s="118"/>
    </row>
    <row r="1587" spans="1:9" s="95" customFormat="1" ht="14.4" thickBot="1" x14ac:dyDescent="0.35">
      <c r="A1587" s="125"/>
      <c r="B1587" s="115"/>
      <c r="C1587" s="126"/>
      <c r="D1587" s="126"/>
      <c r="E1587" s="126"/>
      <c r="F1587" s="126"/>
      <c r="G1587" s="159" t="s">
        <v>92</v>
      </c>
      <c r="H1587" s="160">
        <f>SUM(H1560:H1585)</f>
        <v>22225.65</v>
      </c>
      <c r="I1587" s="118"/>
    </row>
    <row r="1588" spans="1:9" s="95" customFormat="1" ht="14.4" thickBot="1" x14ac:dyDescent="0.35">
      <c r="A1588" s="125"/>
      <c r="B1588" s="115"/>
      <c r="C1588" s="126"/>
      <c r="D1588" s="126"/>
      <c r="E1588" s="126"/>
      <c r="F1588" s="126"/>
      <c r="G1588" s="127"/>
      <c r="H1588" s="117"/>
      <c r="I1588" s="118"/>
    </row>
    <row r="1589" spans="1:9" s="95" customFormat="1" x14ac:dyDescent="0.3">
      <c r="A1589" s="125"/>
      <c r="B1589" s="161" t="s">
        <v>93</v>
      </c>
      <c r="C1589" s="109"/>
      <c r="D1589" s="109"/>
      <c r="E1589" s="109"/>
      <c r="F1589" s="109"/>
      <c r="G1589" s="162"/>
      <c r="H1589" s="117"/>
      <c r="I1589" s="118"/>
    </row>
    <row r="1590" spans="1:9" s="95" customFormat="1" x14ac:dyDescent="0.3">
      <c r="A1590" s="125"/>
      <c r="B1590" s="163" t="s">
        <v>62</v>
      </c>
      <c r="C1590" s="126"/>
      <c r="D1590" s="126" t="s">
        <v>94</v>
      </c>
      <c r="E1590" s="126"/>
      <c r="F1590" s="126" t="s">
        <v>95</v>
      </c>
      <c r="G1590" s="164"/>
      <c r="H1590" s="117"/>
      <c r="I1590" s="118"/>
    </row>
    <row r="1591" spans="1:9" s="95" customFormat="1" x14ac:dyDescent="0.3">
      <c r="A1591" s="125"/>
      <c r="B1591" s="131" t="s">
        <v>96</v>
      </c>
      <c r="C1591" s="165"/>
      <c r="D1591" s="166">
        <v>0.24</v>
      </c>
      <c r="E1591" s="165"/>
      <c r="F1591" s="167">
        <f>D1591*H1587</f>
        <v>5334.1559999999999</v>
      </c>
      <c r="G1591" s="133"/>
      <c r="H1591" s="117"/>
      <c r="I1591" s="118"/>
    </row>
    <row r="1592" spans="1:9" s="95" customFormat="1" x14ac:dyDescent="0.3">
      <c r="A1592" s="125"/>
      <c r="B1592" s="134" t="s">
        <v>97</v>
      </c>
      <c r="C1592" s="153"/>
      <c r="D1592" s="168">
        <v>0.01</v>
      </c>
      <c r="E1592" s="153"/>
      <c r="F1592" s="167">
        <f>D1592*H1587</f>
        <v>222.25650000000002</v>
      </c>
      <c r="G1592" s="148"/>
      <c r="H1592" s="117"/>
      <c r="I1592" s="118"/>
    </row>
    <row r="1593" spans="1:9" s="95" customFormat="1" x14ac:dyDescent="0.3">
      <c r="A1593" s="125"/>
      <c r="B1593" s="134" t="s">
        <v>50</v>
      </c>
      <c r="C1593" s="153"/>
      <c r="D1593" s="168">
        <v>0.05</v>
      </c>
      <c r="E1593" s="153"/>
      <c r="F1593" s="167">
        <f>D1593*H1587</f>
        <v>1111.2825</v>
      </c>
      <c r="G1593" s="148"/>
      <c r="H1593" s="117"/>
      <c r="I1593" s="118"/>
    </row>
    <row r="1594" spans="1:9" s="95" customFormat="1" x14ac:dyDescent="0.3">
      <c r="A1594" s="125"/>
      <c r="B1594" s="169" t="s">
        <v>98</v>
      </c>
      <c r="C1594" s="170"/>
      <c r="D1594" s="171">
        <v>0.19</v>
      </c>
      <c r="E1594" s="170"/>
      <c r="F1594" s="167">
        <f>D1594*F1593</f>
        <v>211.143675</v>
      </c>
      <c r="G1594" s="172"/>
      <c r="H1594" s="117"/>
      <c r="I1594" s="118"/>
    </row>
    <row r="1595" spans="1:9" s="95" customFormat="1" ht="14.4" thickBot="1" x14ac:dyDescent="0.35">
      <c r="A1595" s="125"/>
      <c r="B1595" s="140"/>
      <c r="C1595" s="158"/>
      <c r="D1595" s="173"/>
      <c r="E1595" s="158"/>
      <c r="F1595" s="174"/>
      <c r="G1595" s="152"/>
      <c r="H1595" s="117"/>
      <c r="I1595" s="118"/>
    </row>
    <row r="1596" spans="1:9" s="95" customFormat="1" ht="14.4" thickBot="1" x14ac:dyDescent="0.35">
      <c r="A1596" s="125"/>
      <c r="B1596" s="115"/>
      <c r="C1596" s="126"/>
      <c r="D1596" s="126"/>
      <c r="E1596" s="126"/>
      <c r="F1596" s="126"/>
      <c r="G1596" s="159" t="s">
        <v>99</v>
      </c>
      <c r="H1596" s="160">
        <f>SUM(F1591:F1595)</f>
        <v>6878.8386750000009</v>
      </c>
      <c r="I1596" s="118"/>
    </row>
    <row r="1597" spans="1:9" s="95" customFormat="1" ht="14.4" thickBot="1" x14ac:dyDescent="0.35">
      <c r="A1597" s="125"/>
      <c r="B1597" s="115"/>
      <c r="C1597" s="126"/>
      <c r="D1597" s="126"/>
      <c r="E1597" s="126"/>
      <c r="F1597" s="126"/>
      <c r="G1597" s="127"/>
      <c r="H1597" s="117"/>
      <c r="I1597" s="118"/>
    </row>
    <row r="1598" spans="1:9" s="95" customFormat="1" ht="14.4" thickBot="1" x14ac:dyDescent="0.35">
      <c r="A1598" s="125"/>
      <c r="B1598" s="115"/>
      <c r="C1598" s="126"/>
      <c r="D1598" s="126"/>
      <c r="E1598" s="126"/>
      <c r="F1598" s="126"/>
      <c r="G1598" s="159" t="s">
        <v>100</v>
      </c>
      <c r="H1598" s="175">
        <f>H1596+H1587</f>
        <v>29104.488675000001</v>
      </c>
      <c r="I1598" s="118"/>
    </row>
    <row r="1599" spans="1:9" s="95" customFormat="1" ht="14.4" thickBot="1" x14ac:dyDescent="0.35">
      <c r="A1599" s="119"/>
      <c r="B1599" s="176"/>
      <c r="C1599" s="121"/>
      <c r="D1599" s="121"/>
      <c r="E1599" s="121"/>
      <c r="F1599" s="121"/>
      <c r="G1599" s="177"/>
      <c r="H1599" s="123"/>
      <c r="I1599" s="124"/>
    </row>
    <row r="1600" spans="1:9" s="95" customFormat="1" x14ac:dyDescent="0.3">
      <c r="A1600" s="107"/>
      <c r="B1600" s="108"/>
      <c r="C1600" s="109"/>
      <c r="D1600" s="109"/>
      <c r="E1600" s="109"/>
      <c r="F1600" s="109"/>
      <c r="G1600" s="110"/>
      <c r="H1600" s="111"/>
      <c r="I1600" s="112"/>
    </row>
    <row r="1601" spans="1:9" s="95" customFormat="1" ht="90" customHeight="1" x14ac:dyDescent="0.3">
      <c r="A1601" s="113"/>
      <c r="B1601" s="114" t="s">
        <v>230</v>
      </c>
      <c r="C1601" s="334" t="s">
        <v>38</v>
      </c>
      <c r="D1601" s="334"/>
      <c r="E1601" s="334"/>
      <c r="F1601" s="334"/>
      <c r="G1601" s="116" t="s">
        <v>59</v>
      </c>
      <c r="H1601" s="117" t="s">
        <v>69</v>
      </c>
      <c r="I1601" s="118"/>
    </row>
    <row r="1602" spans="1:9" s="95" customFormat="1" ht="14.4" thickBot="1" x14ac:dyDescent="0.35">
      <c r="A1602" s="119"/>
      <c r="B1602" s="120"/>
      <c r="C1602" s="121"/>
      <c r="D1602" s="121"/>
      <c r="E1602" s="121"/>
      <c r="F1602" s="121"/>
      <c r="G1602" s="122"/>
      <c r="H1602" s="123"/>
      <c r="I1602" s="124"/>
    </row>
    <row r="1603" spans="1:9" s="95" customFormat="1" ht="14.4" thickBot="1" x14ac:dyDescent="0.35">
      <c r="A1603" s="125"/>
      <c r="B1603" s="115"/>
      <c r="C1603" s="126"/>
      <c r="D1603" s="126"/>
      <c r="E1603" s="126"/>
      <c r="F1603" s="126"/>
      <c r="G1603" s="127"/>
      <c r="H1603" s="117"/>
      <c r="I1603" s="118"/>
    </row>
    <row r="1604" spans="1:9" s="95" customFormat="1" x14ac:dyDescent="0.3">
      <c r="A1604" s="125"/>
      <c r="B1604" s="128" t="s">
        <v>61</v>
      </c>
      <c r="C1604" s="129"/>
      <c r="D1604" s="129"/>
      <c r="E1604" s="129"/>
      <c r="F1604" s="129"/>
      <c r="G1604" s="130"/>
      <c r="H1604" s="117"/>
      <c r="I1604" s="118"/>
    </row>
    <row r="1605" spans="1:9" s="95" customFormat="1" x14ac:dyDescent="0.3">
      <c r="A1605" s="125"/>
      <c r="B1605" s="131" t="s">
        <v>62</v>
      </c>
      <c r="C1605" s="132"/>
      <c r="D1605" s="132" t="s">
        <v>3</v>
      </c>
      <c r="E1605" s="132" t="s">
        <v>63</v>
      </c>
      <c r="F1605" s="132" t="s">
        <v>64</v>
      </c>
      <c r="G1605" s="133" t="s">
        <v>65</v>
      </c>
      <c r="H1605" s="117"/>
      <c r="I1605" s="118"/>
    </row>
    <row r="1606" spans="1:9" s="95" customFormat="1" ht="16.5" customHeight="1" x14ac:dyDescent="0.3">
      <c r="A1606" s="125"/>
      <c r="B1606" s="330" t="s">
        <v>136</v>
      </c>
      <c r="C1606" s="331"/>
      <c r="D1606" s="135" t="s">
        <v>106</v>
      </c>
      <c r="E1606" s="135">
        <v>4.1000000000000002E-2</v>
      </c>
      <c r="F1606" s="136">
        <v>354800</v>
      </c>
      <c r="G1606" s="137">
        <f t="shared" ref="G1606:G1613" si="31">F1606*E1606</f>
        <v>14546.800000000001</v>
      </c>
      <c r="H1606" s="117"/>
      <c r="I1606" s="118"/>
    </row>
    <row r="1607" spans="1:9" s="95" customFormat="1" ht="16.5" customHeight="1" x14ac:dyDescent="0.3">
      <c r="A1607" s="125"/>
      <c r="B1607" s="330"/>
      <c r="C1607" s="331"/>
      <c r="D1607" s="135"/>
      <c r="E1607" s="135"/>
      <c r="F1607" s="136"/>
      <c r="G1607" s="137">
        <f t="shared" si="31"/>
        <v>0</v>
      </c>
      <c r="H1607" s="117"/>
      <c r="I1607" s="118"/>
    </row>
    <row r="1608" spans="1:9" s="95" customFormat="1" ht="16.5" customHeight="1" x14ac:dyDescent="0.3">
      <c r="A1608" s="125"/>
      <c r="B1608" s="330"/>
      <c r="C1608" s="331"/>
      <c r="D1608" s="135"/>
      <c r="E1608" s="135"/>
      <c r="F1608" s="136"/>
      <c r="G1608" s="137">
        <f t="shared" si="31"/>
        <v>0</v>
      </c>
      <c r="H1608" s="138"/>
      <c r="I1608" s="139"/>
    </row>
    <row r="1609" spans="1:9" s="95" customFormat="1" x14ac:dyDescent="0.3">
      <c r="A1609" s="125"/>
      <c r="B1609" s="330"/>
      <c r="C1609" s="331"/>
      <c r="D1609" s="135"/>
      <c r="E1609" s="135"/>
      <c r="F1609" s="136"/>
      <c r="G1609" s="137">
        <f t="shared" si="31"/>
        <v>0</v>
      </c>
      <c r="H1609" s="117"/>
      <c r="I1609" s="118"/>
    </row>
    <row r="1610" spans="1:9" s="95" customFormat="1" x14ac:dyDescent="0.3">
      <c r="A1610" s="125"/>
      <c r="B1610" s="330"/>
      <c r="C1610" s="331"/>
      <c r="D1610" s="135"/>
      <c r="E1610" s="135"/>
      <c r="F1610" s="136"/>
      <c r="G1610" s="137">
        <f t="shared" si="31"/>
        <v>0</v>
      </c>
      <c r="H1610" s="117"/>
      <c r="I1610" s="118"/>
    </row>
    <row r="1611" spans="1:9" s="95" customFormat="1" x14ac:dyDescent="0.3">
      <c r="A1611" s="125"/>
      <c r="B1611" s="330"/>
      <c r="C1611" s="331"/>
      <c r="D1611" s="135"/>
      <c r="E1611" s="135"/>
      <c r="F1611" s="136"/>
      <c r="G1611" s="137">
        <f t="shared" si="31"/>
        <v>0</v>
      </c>
      <c r="H1611" s="117"/>
      <c r="I1611" s="118"/>
    </row>
    <row r="1612" spans="1:9" s="95" customFormat="1" ht="16.5" customHeight="1" x14ac:dyDescent="0.3">
      <c r="A1612" s="125"/>
      <c r="B1612" s="330"/>
      <c r="C1612" s="331"/>
      <c r="D1612" s="135"/>
      <c r="E1612" s="135"/>
      <c r="F1612" s="136"/>
      <c r="G1612" s="137">
        <f t="shared" si="31"/>
        <v>0</v>
      </c>
      <c r="H1612" s="117"/>
      <c r="I1612" s="118"/>
    </row>
    <row r="1613" spans="1:9" s="95" customFormat="1" ht="14.4" thickBot="1" x14ac:dyDescent="0.35">
      <c r="A1613" s="125"/>
      <c r="B1613" s="332"/>
      <c r="C1613" s="333"/>
      <c r="D1613" s="141"/>
      <c r="E1613" s="141"/>
      <c r="F1613" s="142"/>
      <c r="G1613" s="143">
        <f t="shared" si="31"/>
        <v>0</v>
      </c>
      <c r="H1613" s="117"/>
      <c r="I1613" s="118"/>
    </row>
    <row r="1614" spans="1:9" s="95" customFormat="1" x14ac:dyDescent="0.3">
      <c r="A1614" s="125"/>
      <c r="B1614" s="115"/>
      <c r="C1614" s="126"/>
      <c r="D1614" s="126"/>
      <c r="E1614" s="126"/>
      <c r="F1614" s="126"/>
      <c r="G1614" s="144" t="s">
        <v>70</v>
      </c>
      <c r="H1614" s="117">
        <f>SUM(G1606:G1613)</f>
        <v>14546.800000000001</v>
      </c>
      <c r="I1614" s="118"/>
    </row>
    <row r="1615" spans="1:9" s="95" customFormat="1" ht="14.4" thickBot="1" x14ac:dyDescent="0.35">
      <c r="A1615" s="125"/>
      <c r="B1615" s="115"/>
      <c r="C1615" s="126"/>
      <c r="D1615" s="126"/>
      <c r="E1615" s="126"/>
      <c r="F1615" s="126"/>
      <c r="G1615" s="127"/>
      <c r="H1615" s="117"/>
      <c r="I1615" s="118"/>
    </row>
    <row r="1616" spans="1:9" s="95" customFormat="1" x14ac:dyDescent="0.3">
      <c r="A1616" s="125"/>
      <c r="B1616" s="128" t="s">
        <v>71</v>
      </c>
      <c r="C1616" s="129"/>
      <c r="D1616" s="129"/>
      <c r="E1616" s="129"/>
      <c r="F1616" s="129"/>
      <c r="G1616" s="130"/>
      <c r="H1616" s="117"/>
      <c r="I1616" s="118"/>
    </row>
    <row r="1617" spans="1:9" s="95" customFormat="1" x14ac:dyDescent="0.3">
      <c r="A1617" s="125"/>
      <c r="B1617" s="131" t="s">
        <v>62</v>
      </c>
      <c r="C1617" s="132" t="s">
        <v>72</v>
      </c>
      <c r="D1617" s="132" t="s">
        <v>73</v>
      </c>
      <c r="E1617" s="132" t="s">
        <v>63</v>
      </c>
      <c r="F1617" s="132" t="s">
        <v>74</v>
      </c>
      <c r="G1617" s="133" t="s">
        <v>65</v>
      </c>
      <c r="H1617" s="117"/>
      <c r="I1617" s="118"/>
    </row>
    <row r="1618" spans="1:9" s="95" customFormat="1" x14ac:dyDescent="0.3">
      <c r="A1618" s="125"/>
      <c r="B1618" s="145" t="s">
        <v>75</v>
      </c>
      <c r="C1618" s="136">
        <v>6250</v>
      </c>
      <c r="D1618" s="146">
        <v>1.8</v>
      </c>
      <c r="E1618" s="135">
        <v>3</v>
      </c>
      <c r="F1618" s="147">
        <v>0.32</v>
      </c>
      <c r="G1618" s="148">
        <f>F1618*E1618*D1618*C1618</f>
        <v>10800</v>
      </c>
      <c r="H1618" s="117"/>
      <c r="I1618" s="118"/>
    </row>
    <row r="1619" spans="1:9" s="95" customFormat="1" x14ac:dyDescent="0.3">
      <c r="A1619" s="125"/>
      <c r="B1619" s="145" t="s">
        <v>108</v>
      </c>
      <c r="C1619" s="136">
        <v>12500</v>
      </c>
      <c r="D1619" s="146">
        <v>1.8</v>
      </c>
      <c r="E1619" s="135">
        <v>1</v>
      </c>
      <c r="F1619" s="147">
        <f>+F1618</f>
        <v>0.32</v>
      </c>
      <c r="G1619" s="148">
        <f>F1619*E1619*D1619*C1619</f>
        <v>7200.0000000000009</v>
      </c>
      <c r="H1619" s="117"/>
      <c r="I1619" s="118"/>
    </row>
    <row r="1620" spans="1:9" s="95" customFormat="1" x14ac:dyDescent="0.3">
      <c r="A1620" s="125"/>
      <c r="B1620" s="145"/>
      <c r="C1620" s="136"/>
      <c r="D1620" s="146"/>
      <c r="E1620" s="135"/>
      <c r="F1620" s="147"/>
      <c r="G1620" s="148">
        <f>F1620*E1620*D1620*C1620</f>
        <v>0</v>
      </c>
      <c r="H1620" s="117"/>
      <c r="I1620" s="118"/>
    </row>
    <row r="1621" spans="1:9" s="95" customFormat="1" x14ac:dyDescent="0.3">
      <c r="A1621" s="125"/>
      <c r="B1621" s="145"/>
      <c r="C1621" s="136"/>
      <c r="D1621" s="146"/>
      <c r="E1621" s="135"/>
      <c r="F1621" s="147"/>
      <c r="G1621" s="148">
        <f>F1621*E1621*D1621*C1621</f>
        <v>0</v>
      </c>
      <c r="H1621" s="117"/>
      <c r="I1621" s="118"/>
    </row>
    <row r="1622" spans="1:9" s="95" customFormat="1" ht="14.4" thickBot="1" x14ac:dyDescent="0.35">
      <c r="A1622" s="125"/>
      <c r="B1622" s="149"/>
      <c r="C1622" s="142"/>
      <c r="D1622" s="150"/>
      <c r="E1622" s="141"/>
      <c r="F1622" s="151"/>
      <c r="G1622" s="152">
        <f>F1622*E1622*D1622*C1622</f>
        <v>0</v>
      </c>
      <c r="H1622" s="117"/>
      <c r="I1622" s="118"/>
    </row>
    <row r="1623" spans="1:9" s="95" customFormat="1" x14ac:dyDescent="0.3">
      <c r="A1623" s="125"/>
      <c r="B1623" s="115"/>
      <c r="C1623" s="126"/>
      <c r="D1623" s="126"/>
      <c r="E1623" s="126"/>
      <c r="F1623" s="126"/>
      <c r="G1623" s="144" t="s">
        <v>78</v>
      </c>
      <c r="H1623" s="117">
        <f>SUM(G1618:G1622)</f>
        <v>18000</v>
      </c>
      <c r="I1623" s="118"/>
    </row>
    <row r="1624" spans="1:9" s="95" customFormat="1" ht="14.4" thickBot="1" x14ac:dyDescent="0.35">
      <c r="A1624" s="125"/>
      <c r="B1624" s="115"/>
      <c r="C1624" s="126"/>
      <c r="D1624" s="126"/>
      <c r="E1624" s="126"/>
      <c r="F1624" s="126"/>
      <c r="G1624" s="127"/>
      <c r="H1624" s="117"/>
      <c r="I1624" s="118"/>
    </row>
    <row r="1625" spans="1:9" s="95" customFormat="1" x14ac:dyDescent="0.3">
      <c r="A1625" s="125"/>
      <c r="B1625" s="128" t="s">
        <v>79</v>
      </c>
      <c r="C1625" s="129"/>
      <c r="D1625" s="129"/>
      <c r="E1625" s="129"/>
      <c r="F1625" s="129"/>
      <c r="G1625" s="130"/>
      <c r="H1625" s="117"/>
      <c r="I1625" s="118"/>
    </row>
    <row r="1626" spans="1:9" s="95" customFormat="1" x14ac:dyDescent="0.3">
      <c r="A1626" s="125"/>
      <c r="B1626" s="131" t="s">
        <v>62</v>
      </c>
      <c r="C1626" s="132"/>
      <c r="D1626" s="132" t="s">
        <v>80</v>
      </c>
      <c r="E1626" s="132" t="s">
        <v>81</v>
      </c>
      <c r="F1626" s="132" t="s">
        <v>74</v>
      </c>
      <c r="G1626" s="133" t="s">
        <v>65</v>
      </c>
      <c r="H1626" s="117"/>
      <c r="I1626" s="118"/>
    </row>
    <row r="1627" spans="1:9" s="95" customFormat="1" x14ac:dyDescent="0.3">
      <c r="A1627" s="125"/>
      <c r="B1627" s="134" t="s">
        <v>82</v>
      </c>
      <c r="C1627" s="153"/>
      <c r="D1627" s="135"/>
      <c r="E1627" s="154"/>
      <c r="F1627" s="147">
        <v>0</v>
      </c>
      <c r="G1627" s="148">
        <v>1800</v>
      </c>
      <c r="H1627" s="117"/>
      <c r="I1627" s="118"/>
    </row>
    <row r="1628" spans="1:9" s="95" customFormat="1" x14ac:dyDescent="0.3">
      <c r="A1628" s="125"/>
      <c r="B1628" s="330" t="s">
        <v>210</v>
      </c>
      <c r="C1628" s="331"/>
      <c r="D1628" s="135" t="s">
        <v>84</v>
      </c>
      <c r="E1628" s="154">
        <v>9000</v>
      </c>
      <c r="F1628" s="147">
        <f>IF(B1628&lt;&gt;"",F1618,0)</f>
        <v>0.32</v>
      </c>
      <c r="G1628" s="148">
        <f>F1628*E1628</f>
        <v>2880</v>
      </c>
      <c r="H1628" s="117"/>
      <c r="I1628" s="118"/>
    </row>
    <row r="1629" spans="1:9" s="95" customFormat="1" x14ac:dyDescent="0.3">
      <c r="A1629" s="125"/>
      <c r="B1629" s="330"/>
      <c r="C1629" s="331"/>
      <c r="D1629" s="135"/>
      <c r="E1629" s="154"/>
      <c r="F1629" s="147"/>
      <c r="G1629" s="148">
        <f>F1629*E1629</f>
        <v>0</v>
      </c>
      <c r="H1629" s="117"/>
      <c r="I1629" s="118"/>
    </row>
    <row r="1630" spans="1:9" s="95" customFormat="1" x14ac:dyDescent="0.3">
      <c r="A1630" s="125"/>
      <c r="B1630" s="330"/>
      <c r="C1630" s="331"/>
      <c r="D1630" s="135"/>
      <c r="E1630" s="154"/>
      <c r="F1630" s="147"/>
      <c r="G1630" s="148">
        <f>F1630*E1630</f>
        <v>0</v>
      </c>
      <c r="H1630" s="117"/>
      <c r="I1630" s="118"/>
    </row>
    <row r="1631" spans="1:9" s="95" customFormat="1" x14ac:dyDescent="0.3">
      <c r="A1631" s="125"/>
      <c r="B1631" s="330"/>
      <c r="C1631" s="331"/>
      <c r="D1631" s="135"/>
      <c r="E1631" s="154"/>
      <c r="F1631" s="147"/>
      <c r="G1631" s="148">
        <f>F1631*E1631</f>
        <v>0</v>
      </c>
      <c r="H1631" s="117"/>
      <c r="I1631" s="118"/>
    </row>
    <row r="1632" spans="1:9" s="95" customFormat="1" ht="14.4" thickBot="1" x14ac:dyDescent="0.35">
      <c r="A1632" s="125"/>
      <c r="B1632" s="332"/>
      <c r="C1632" s="333"/>
      <c r="D1632" s="141"/>
      <c r="E1632" s="155"/>
      <c r="F1632" s="151"/>
      <c r="G1632" s="152">
        <f>F1632*E1632</f>
        <v>0</v>
      </c>
      <c r="H1632" s="117"/>
      <c r="I1632" s="118"/>
    </row>
    <row r="1633" spans="1:9" s="95" customFormat="1" x14ac:dyDescent="0.3">
      <c r="A1633" s="125"/>
      <c r="B1633" s="115"/>
      <c r="C1633" s="126"/>
      <c r="D1633" s="126"/>
      <c r="E1633" s="126"/>
      <c r="F1633" s="126"/>
      <c r="G1633" s="144" t="s">
        <v>85</v>
      </c>
      <c r="H1633" s="117">
        <f>SUM(G1627:G1632)</f>
        <v>4680</v>
      </c>
      <c r="I1633" s="118"/>
    </row>
    <row r="1634" spans="1:9" s="95" customFormat="1" ht="14.4" thickBot="1" x14ac:dyDescent="0.35">
      <c r="A1634" s="125"/>
      <c r="B1634" s="115"/>
      <c r="C1634" s="126"/>
      <c r="D1634" s="126"/>
      <c r="E1634" s="126"/>
      <c r="F1634" s="126"/>
      <c r="G1634" s="127"/>
      <c r="H1634" s="117"/>
      <c r="I1634" s="118"/>
    </row>
    <row r="1635" spans="1:9" s="95" customFormat="1" x14ac:dyDescent="0.3">
      <c r="A1635" s="125"/>
      <c r="B1635" s="128" t="s">
        <v>86</v>
      </c>
      <c r="C1635" s="129"/>
      <c r="D1635" s="129"/>
      <c r="E1635" s="129"/>
      <c r="F1635" s="129"/>
      <c r="G1635" s="130"/>
      <c r="H1635" s="117"/>
      <c r="I1635" s="118"/>
    </row>
    <row r="1636" spans="1:9" s="95" customFormat="1" x14ac:dyDescent="0.3">
      <c r="A1636" s="125"/>
      <c r="B1636" s="131" t="s">
        <v>87</v>
      </c>
      <c r="C1636" s="132"/>
      <c r="D1636" s="132" t="s">
        <v>88</v>
      </c>
      <c r="E1636" s="132" t="s">
        <v>89</v>
      </c>
      <c r="F1636" s="132" t="s">
        <v>90</v>
      </c>
      <c r="G1636" s="133" t="s">
        <v>64</v>
      </c>
      <c r="H1636" s="117"/>
      <c r="I1636" s="118"/>
    </row>
    <row r="1637" spans="1:9" s="95" customFormat="1" x14ac:dyDescent="0.3">
      <c r="A1637" s="125"/>
      <c r="B1637" s="156"/>
      <c r="C1637" s="153"/>
      <c r="D1637" s="135"/>
      <c r="E1637" s="135"/>
      <c r="F1637" s="137"/>
      <c r="G1637" s="137">
        <f>F1637*E1637*D1637</f>
        <v>0</v>
      </c>
      <c r="H1637" s="117"/>
      <c r="I1637" s="118"/>
    </row>
    <row r="1638" spans="1:9" s="95" customFormat="1" ht="14.4" thickBot="1" x14ac:dyDescent="0.35">
      <c r="A1638" s="125"/>
      <c r="B1638" s="157"/>
      <c r="C1638" s="158"/>
      <c r="D1638" s="141"/>
      <c r="E1638" s="141"/>
      <c r="F1638" s="143"/>
      <c r="G1638" s="143">
        <f>F1638*E1638*D1638</f>
        <v>0</v>
      </c>
      <c r="H1638" s="117"/>
      <c r="I1638" s="118"/>
    </row>
    <row r="1639" spans="1:9" s="95" customFormat="1" x14ac:dyDescent="0.3">
      <c r="A1639" s="125"/>
      <c r="B1639" s="115"/>
      <c r="C1639" s="126"/>
      <c r="D1639" s="126"/>
      <c r="E1639" s="126"/>
      <c r="F1639" s="126"/>
      <c r="G1639" s="144" t="s">
        <v>91</v>
      </c>
      <c r="H1639" s="117">
        <f>SUM(G1637:G1638)</f>
        <v>0</v>
      </c>
      <c r="I1639" s="118"/>
    </row>
    <row r="1640" spans="1:9" s="95" customFormat="1" ht="14.4" thickBot="1" x14ac:dyDescent="0.35">
      <c r="A1640" s="125"/>
      <c r="B1640" s="115"/>
      <c r="C1640" s="126"/>
      <c r="D1640" s="126"/>
      <c r="E1640" s="126"/>
      <c r="F1640" s="126"/>
      <c r="G1640" s="127"/>
      <c r="H1640" s="117"/>
      <c r="I1640" s="118"/>
    </row>
    <row r="1641" spans="1:9" s="95" customFormat="1" ht="14.4" thickBot="1" x14ac:dyDescent="0.35">
      <c r="A1641" s="125"/>
      <c r="B1641" s="115"/>
      <c r="C1641" s="126"/>
      <c r="D1641" s="126"/>
      <c r="E1641" s="126"/>
      <c r="F1641" s="126"/>
      <c r="G1641" s="159" t="s">
        <v>92</v>
      </c>
      <c r="H1641" s="160">
        <f>SUM(H1614:H1639)</f>
        <v>37226.800000000003</v>
      </c>
      <c r="I1641" s="118"/>
    </row>
    <row r="1642" spans="1:9" s="95" customFormat="1" ht="14.4" thickBot="1" x14ac:dyDescent="0.35">
      <c r="A1642" s="125"/>
      <c r="B1642" s="115"/>
      <c r="C1642" s="126"/>
      <c r="D1642" s="126"/>
      <c r="E1642" s="126"/>
      <c r="F1642" s="126"/>
      <c r="G1642" s="127"/>
      <c r="H1642" s="117"/>
      <c r="I1642" s="118"/>
    </row>
    <row r="1643" spans="1:9" s="95" customFormat="1" x14ac:dyDescent="0.3">
      <c r="A1643" s="125"/>
      <c r="B1643" s="161" t="s">
        <v>93</v>
      </c>
      <c r="C1643" s="109"/>
      <c r="D1643" s="109"/>
      <c r="E1643" s="109"/>
      <c r="F1643" s="109"/>
      <c r="G1643" s="162"/>
      <c r="H1643" s="117"/>
      <c r="I1643" s="118"/>
    </row>
    <row r="1644" spans="1:9" s="95" customFormat="1" x14ac:dyDescent="0.3">
      <c r="A1644" s="125"/>
      <c r="B1644" s="163" t="s">
        <v>62</v>
      </c>
      <c r="C1644" s="126"/>
      <c r="D1644" s="126" t="s">
        <v>94</v>
      </c>
      <c r="E1644" s="126"/>
      <c r="F1644" s="126" t="s">
        <v>95</v>
      </c>
      <c r="G1644" s="164"/>
      <c r="H1644" s="117"/>
      <c r="I1644" s="118"/>
    </row>
    <row r="1645" spans="1:9" s="95" customFormat="1" x14ac:dyDescent="0.3">
      <c r="A1645" s="125"/>
      <c r="B1645" s="131" t="s">
        <v>96</v>
      </c>
      <c r="C1645" s="165"/>
      <c r="D1645" s="166">
        <v>0.24</v>
      </c>
      <c r="E1645" s="165"/>
      <c r="F1645" s="167">
        <f>D1645*H1641</f>
        <v>8934.4320000000007</v>
      </c>
      <c r="G1645" s="133"/>
      <c r="H1645" s="117"/>
      <c r="I1645" s="118"/>
    </row>
    <row r="1646" spans="1:9" s="95" customFormat="1" x14ac:dyDescent="0.3">
      <c r="A1646" s="125"/>
      <c r="B1646" s="134" t="s">
        <v>97</v>
      </c>
      <c r="C1646" s="153"/>
      <c r="D1646" s="168">
        <v>0.01</v>
      </c>
      <c r="E1646" s="153"/>
      <c r="F1646" s="167">
        <f>D1646*H1641</f>
        <v>372.26800000000003</v>
      </c>
      <c r="G1646" s="148"/>
      <c r="H1646" s="117"/>
      <c r="I1646" s="118"/>
    </row>
    <row r="1647" spans="1:9" s="95" customFormat="1" x14ac:dyDescent="0.3">
      <c r="A1647" s="125"/>
      <c r="B1647" s="134" t="s">
        <v>50</v>
      </c>
      <c r="C1647" s="153"/>
      <c r="D1647" s="168">
        <v>0.05</v>
      </c>
      <c r="E1647" s="153"/>
      <c r="F1647" s="167">
        <f>D1647*H1641</f>
        <v>1861.3400000000001</v>
      </c>
      <c r="G1647" s="148"/>
      <c r="H1647" s="117"/>
      <c r="I1647" s="118"/>
    </row>
    <row r="1648" spans="1:9" s="95" customFormat="1" x14ac:dyDescent="0.3">
      <c r="A1648" s="125"/>
      <c r="B1648" s="169" t="s">
        <v>98</v>
      </c>
      <c r="C1648" s="170"/>
      <c r="D1648" s="171">
        <v>0.19</v>
      </c>
      <c r="E1648" s="170"/>
      <c r="F1648" s="167">
        <f>D1648*F1647</f>
        <v>353.65460000000002</v>
      </c>
      <c r="G1648" s="172"/>
      <c r="H1648" s="117"/>
      <c r="I1648" s="118"/>
    </row>
    <row r="1649" spans="1:9" s="95" customFormat="1" ht="14.4" thickBot="1" x14ac:dyDescent="0.35">
      <c r="A1649" s="125"/>
      <c r="B1649" s="140"/>
      <c r="C1649" s="158"/>
      <c r="D1649" s="173"/>
      <c r="E1649" s="158"/>
      <c r="F1649" s="174"/>
      <c r="G1649" s="152"/>
      <c r="H1649" s="117"/>
      <c r="I1649" s="118"/>
    </row>
    <row r="1650" spans="1:9" s="95" customFormat="1" ht="14.4" thickBot="1" x14ac:dyDescent="0.35">
      <c r="A1650" s="125"/>
      <c r="B1650" s="115"/>
      <c r="C1650" s="126"/>
      <c r="D1650" s="126"/>
      <c r="E1650" s="126"/>
      <c r="F1650" s="126"/>
      <c r="G1650" s="159" t="s">
        <v>99</v>
      </c>
      <c r="H1650" s="160">
        <f>SUM(F1645:F1649)</f>
        <v>11521.694600000001</v>
      </c>
      <c r="I1650" s="118"/>
    </row>
    <row r="1651" spans="1:9" s="95" customFormat="1" ht="14.4" thickBot="1" x14ac:dyDescent="0.35">
      <c r="A1651" s="125"/>
      <c r="B1651" s="115"/>
      <c r="C1651" s="126"/>
      <c r="D1651" s="126"/>
      <c r="E1651" s="126"/>
      <c r="F1651" s="126"/>
      <c r="G1651" s="127"/>
      <c r="H1651" s="117"/>
      <c r="I1651" s="118"/>
    </row>
    <row r="1652" spans="1:9" s="95" customFormat="1" ht="14.4" thickBot="1" x14ac:dyDescent="0.35">
      <c r="A1652" s="125"/>
      <c r="B1652" s="115"/>
      <c r="C1652" s="126"/>
      <c r="D1652" s="126"/>
      <c r="E1652" s="126"/>
      <c r="F1652" s="126"/>
      <c r="G1652" s="159" t="s">
        <v>100</v>
      </c>
      <c r="H1652" s="175">
        <f>H1650+H1641</f>
        <v>48748.494600000005</v>
      </c>
      <c r="I1652" s="118"/>
    </row>
    <row r="1653" spans="1:9" s="95" customFormat="1" ht="14.4" thickBot="1" x14ac:dyDescent="0.35">
      <c r="A1653" s="119"/>
      <c r="B1653" s="176"/>
      <c r="C1653" s="121"/>
      <c r="D1653" s="121"/>
      <c r="E1653" s="121"/>
      <c r="F1653" s="121"/>
      <c r="G1653" s="177"/>
      <c r="H1653" s="123"/>
      <c r="I1653" s="124"/>
    </row>
    <row r="1654" spans="1:9" s="95" customFormat="1" x14ac:dyDescent="0.3">
      <c r="A1654" s="107"/>
      <c r="B1654" s="108"/>
      <c r="C1654" s="109"/>
      <c r="D1654" s="109"/>
      <c r="E1654" s="109"/>
      <c r="F1654" s="109"/>
      <c r="G1654" s="110"/>
      <c r="H1654" s="111"/>
      <c r="I1654" s="112"/>
    </row>
    <row r="1655" spans="1:9" s="95" customFormat="1" ht="90" customHeight="1" x14ac:dyDescent="0.3">
      <c r="A1655" s="113"/>
      <c r="B1655" s="114" t="s">
        <v>231</v>
      </c>
      <c r="C1655" s="334" t="s">
        <v>39</v>
      </c>
      <c r="D1655" s="334"/>
      <c r="E1655" s="334"/>
      <c r="F1655" s="334"/>
      <c r="G1655" s="116" t="s">
        <v>59</v>
      </c>
      <c r="H1655" s="117" t="s">
        <v>60</v>
      </c>
      <c r="I1655" s="118"/>
    </row>
    <row r="1656" spans="1:9" s="95" customFormat="1" ht="14.4" thickBot="1" x14ac:dyDescent="0.35">
      <c r="A1656" s="119"/>
      <c r="B1656" s="120"/>
      <c r="C1656" s="121"/>
      <c r="D1656" s="121"/>
      <c r="E1656" s="121"/>
      <c r="F1656" s="121"/>
      <c r="G1656" s="122"/>
      <c r="H1656" s="123"/>
      <c r="I1656" s="124"/>
    </row>
    <row r="1657" spans="1:9" s="95" customFormat="1" ht="14.4" thickBot="1" x14ac:dyDescent="0.35">
      <c r="A1657" s="125"/>
      <c r="B1657" s="115"/>
      <c r="C1657" s="126"/>
      <c r="D1657" s="126"/>
      <c r="E1657" s="126"/>
      <c r="F1657" s="126"/>
      <c r="G1657" s="127"/>
      <c r="H1657" s="117"/>
      <c r="I1657" s="118"/>
    </row>
    <row r="1658" spans="1:9" s="95" customFormat="1" x14ac:dyDescent="0.3">
      <c r="A1658" s="125"/>
      <c r="B1658" s="128" t="s">
        <v>61</v>
      </c>
      <c r="C1658" s="129"/>
      <c r="D1658" s="129"/>
      <c r="E1658" s="129"/>
      <c r="F1658" s="129"/>
      <c r="G1658" s="130"/>
      <c r="H1658" s="117"/>
      <c r="I1658" s="118"/>
    </row>
    <row r="1659" spans="1:9" s="95" customFormat="1" x14ac:dyDescent="0.3">
      <c r="A1659" s="125"/>
      <c r="B1659" s="131" t="s">
        <v>62</v>
      </c>
      <c r="C1659" s="132"/>
      <c r="D1659" s="132" t="s">
        <v>3</v>
      </c>
      <c r="E1659" s="132" t="s">
        <v>63</v>
      </c>
      <c r="F1659" s="132" t="s">
        <v>64</v>
      </c>
      <c r="G1659" s="133" t="s">
        <v>65</v>
      </c>
      <c r="H1659" s="117"/>
      <c r="I1659" s="118"/>
    </row>
    <row r="1660" spans="1:9" s="95" customFormat="1" ht="16.5" customHeight="1" x14ac:dyDescent="0.3">
      <c r="A1660" s="125"/>
      <c r="B1660" s="330" t="s">
        <v>232</v>
      </c>
      <c r="C1660" s="331"/>
      <c r="D1660" s="135" t="s">
        <v>104</v>
      </c>
      <c r="E1660" s="135">
        <v>8</v>
      </c>
      <c r="F1660" s="136">
        <v>720</v>
      </c>
      <c r="G1660" s="137">
        <f t="shared" ref="G1660:G1667" si="32">F1660*E1660</f>
        <v>5760</v>
      </c>
      <c r="H1660" s="117"/>
      <c r="I1660" s="118"/>
    </row>
    <row r="1661" spans="1:9" s="95" customFormat="1" ht="16.5" customHeight="1" x14ac:dyDescent="0.3">
      <c r="A1661" s="125"/>
      <c r="B1661" s="330" t="s">
        <v>233</v>
      </c>
      <c r="C1661" s="331"/>
      <c r="D1661" s="135" t="s">
        <v>104</v>
      </c>
      <c r="E1661" s="135">
        <v>0.25</v>
      </c>
      <c r="F1661" s="136">
        <v>5500</v>
      </c>
      <c r="G1661" s="137">
        <f t="shared" si="32"/>
        <v>1375</v>
      </c>
      <c r="H1661" s="117"/>
      <c r="I1661" s="118"/>
    </row>
    <row r="1662" spans="1:9" s="95" customFormat="1" ht="16.5" customHeight="1" x14ac:dyDescent="0.3">
      <c r="A1662" s="125"/>
      <c r="B1662" s="330" t="s">
        <v>234</v>
      </c>
      <c r="C1662" s="331"/>
      <c r="D1662" s="135" t="s">
        <v>3</v>
      </c>
      <c r="E1662" s="135">
        <v>3</v>
      </c>
      <c r="F1662" s="136">
        <v>30</v>
      </c>
      <c r="G1662" s="137">
        <f t="shared" si="32"/>
        <v>90</v>
      </c>
      <c r="H1662" s="138"/>
      <c r="I1662" s="139"/>
    </row>
    <row r="1663" spans="1:9" s="95" customFormat="1" ht="16.5" customHeight="1" x14ac:dyDescent="0.3">
      <c r="A1663" s="125"/>
      <c r="B1663" s="330" t="s">
        <v>235</v>
      </c>
      <c r="C1663" s="331"/>
      <c r="D1663" s="135" t="s">
        <v>104</v>
      </c>
      <c r="E1663" s="135">
        <v>0.1</v>
      </c>
      <c r="F1663" s="136">
        <v>7000</v>
      </c>
      <c r="G1663" s="137">
        <f t="shared" si="32"/>
        <v>700</v>
      </c>
      <c r="H1663" s="117"/>
      <c r="I1663" s="118"/>
    </row>
    <row r="1664" spans="1:9" s="95" customFormat="1" ht="16.5" customHeight="1" x14ac:dyDescent="0.3">
      <c r="A1664" s="125"/>
      <c r="B1664" s="330"/>
      <c r="C1664" s="331"/>
      <c r="D1664" s="135"/>
      <c r="E1664" s="135"/>
      <c r="F1664" s="136"/>
      <c r="G1664" s="137">
        <f t="shared" si="32"/>
        <v>0</v>
      </c>
      <c r="H1664" s="117"/>
      <c r="I1664" s="118"/>
    </row>
    <row r="1665" spans="1:9" s="95" customFormat="1" x14ac:dyDescent="0.3">
      <c r="A1665" s="125"/>
      <c r="B1665" s="330"/>
      <c r="C1665" s="331"/>
      <c r="D1665" s="135"/>
      <c r="E1665" s="135"/>
      <c r="F1665" s="136"/>
      <c r="G1665" s="137">
        <f t="shared" si="32"/>
        <v>0</v>
      </c>
      <c r="H1665" s="117"/>
      <c r="I1665" s="118"/>
    </row>
    <row r="1666" spans="1:9" s="95" customFormat="1" x14ac:dyDescent="0.3">
      <c r="A1666" s="125"/>
      <c r="B1666" s="330"/>
      <c r="C1666" s="331"/>
      <c r="D1666" s="135"/>
      <c r="E1666" s="135"/>
      <c r="F1666" s="136"/>
      <c r="G1666" s="137">
        <f t="shared" si="32"/>
        <v>0</v>
      </c>
      <c r="H1666" s="117"/>
      <c r="I1666" s="118"/>
    </row>
    <row r="1667" spans="1:9" s="95" customFormat="1" ht="14.4" thickBot="1" x14ac:dyDescent="0.35">
      <c r="A1667" s="125"/>
      <c r="B1667" s="332"/>
      <c r="C1667" s="333"/>
      <c r="D1667" s="141"/>
      <c r="E1667" s="141"/>
      <c r="F1667" s="142"/>
      <c r="G1667" s="143">
        <f t="shared" si="32"/>
        <v>0</v>
      </c>
      <c r="H1667" s="117"/>
      <c r="I1667" s="118"/>
    </row>
    <row r="1668" spans="1:9" s="95" customFormat="1" x14ac:dyDescent="0.3">
      <c r="A1668" s="125"/>
      <c r="B1668" s="115"/>
      <c r="C1668" s="126"/>
      <c r="D1668" s="126"/>
      <c r="E1668" s="126"/>
      <c r="F1668" s="126"/>
      <c r="G1668" s="144" t="s">
        <v>70</v>
      </c>
      <c r="H1668" s="117">
        <f>SUM(G1660:G1667)</f>
        <v>7925</v>
      </c>
      <c r="I1668" s="118"/>
    </row>
    <row r="1669" spans="1:9" s="95" customFormat="1" ht="14.4" thickBot="1" x14ac:dyDescent="0.35">
      <c r="A1669" s="125"/>
      <c r="B1669" s="115"/>
      <c r="C1669" s="126"/>
      <c r="D1669" s="126"/>
      <c r="E1669" s="126"/>
      <c r="F1669" s="126"/>
      <c r="G1669" s="127"/>
      <c r="H1669" s="117"/>
      <c r="I1669" s="118"/>
    </row>
    <row r="1670" spans="1:9" s="95" customFormat="1" x14ac:dyDescent="0.3">
      <c r="A1670" s="125"/>
      <c r="B1670" s="128" t="s">
        <v>71</v>
      </c>
      <c r="C1670" s="129"/>
      <c r="D1670" s="129"/>
      <c r="E1670" s="129"/>
      <c r="F1670" s="129"/>
      <c r="G1670" s="130"/>
      <c r="H1670" s="117"/>
      <c r="I1670" s="118"/>
    </row>
    <row r="1671" spans="1:9" s="95" customFormat="1" x14ac:dyDescent="0.3">
      <c r="A1671" s="125"/>
      <c r="B1671" s="131" t="s">
        <v>62</v>
      </c>
      <c r="C1671" s="132" t="s">
        <v>72</v>
      </c>
      <c r="D1671" s="132" t="s">
        <v>73</v>
      </c>
      <c r="E1671" s="132" t="s">
        <v>63</v>
      </c>
      <c r="F1671" s="132" t="s">
        <v>74</v>
      </c>
      <c r="G1671" s="133" t="s">
        <v>65</v>
      </c>
      <c r="H1671" s="117"/>
      <c r="I1671" s="118"/>
    </row>
    <row r="1672" spans="1:9" s="95" customFormat="1" x14ac:dyDescent="0.3">
      <c r="A1672" s="125"/>
      <c r="B1672" s="145" t="s">
        <v>75</v>
      </c>
      <c r="C1672" s="136">
        <v>6250</v>
      </c>
      <c r="D1672" s="146">
        <v>1.8</v>
      </c>
      <c r="E1672" s="135">
        <v>1</v>
      </c>
      <c r="F1672" s="147">
        <v>0.8</v>
      </c>
      <c r="G1672" s="148">
        <f>F1672*E1672*D1672*C1672</f>
        <v>9000.0000000000018</v>
      </c>
      <c r="H1672" s="117"/>
      <c r="I1672" s="118"/>
    </row>
    <row r="1673" spans="1:9" s="95" customFormat="1" x14ac:dyDescent="0.3">
      <c r="A1673" s="125"/>
      <c r="B1673" s="145" t="s">
        <v>108</v>
      </c>
      <c r="C1673" s="136">
        <v>12500</v>
      </c>
      <c r="D1673" s="146">
        <v>1.8</v>
      </c>
      <c r="E1673" s="135">
        <v>1</v>
      </c>
      <c r="F1673" s="147">
        <f>+F1672</f>
        <v>0.8</v>
      </c>
      <c r="G1673" s="148">
        <f>F1673*E1673*D1673*C1673</f>
        <v>18000.000000000004</v>
      </c>
      <c r="H1673" s="117"/>
      <c r="I1673" s="118"/>
    </row>
    <row r="1674" spans="1:9" s="95" customFormat="1" x14ac:dyDescent="0.3">
      <c r="A1674" s="125"/>
      <c r="B1674" s="145"/>
      <c r="C1674" s="136"/>
      <c r="D1674" s="146"/>
      <c r="E1674" s="135"/>
      <c r="F1674" s="147"/>
      <c r="G1674" s="148">
        <f>F1674*E1674*D1674*C1674</f>
        <v>0</v>
      </c>
      <c r="H1674" s="117"/>
      <c r="I1674" s="118"/>
    </row>
    <row r="1675" spans="1:9" s="95" customFormat="1" x14ac:dyDescent="0.3">
      <c r="A1675" s="125"/>
      <c r="B1675" s="145"/>
      <c r="C1675" s="136"/>
      <c r="D1675" s="146"/>
      <c r="E1675" s="135"/>
      <c r="F1675" s="147"/>
      <c r="G1675" s="148">
        <f>F1675*E1675*D1675*C1675</f>
        <v>0</v>
      </c>
      <c r="H1675" s="117"/>
      <c r="I1675" s="118"/>
    </row>
    <row r="1676" spans="1:9" s="95" customFormat="1" ht="14.4" thickBot="1" x14ac:dyDescent="0.35">
      <c r="A1676" s="125"/>
      <c r="B1676" s="149"/>
      <c r="C1676" s="142"/>
      <c r="D1676" s="150"/>
      <c r="E1676" s="141"/>
      <c r="F1676" s="151"/>
      <c r="G1676" s="152">
        <f>F1676*E1676*D1676*C1676</f>
        <v>0</v>
      </c>
      <c r="H1676" s="117"/>
      <c r="I1676" s="118"/>
    </row>
    <row r="1677" spans="1:9" s="95" customFormat="1" x14ac:dyDescent="0.3">
      <c r="A1677" s="125"/>
      <c r="B1677" s="115"/>
      <c r="C1677" s="126"/>
      <c r="D1677" s="126"/>
      <c r="E1677" s="126"/>
      <c r="F1677" s="126"/>
      <c r="G1677" s="144" t="s">
        <v>78</v>
      </c>
      <c r="H1677" s="117">
        <f>SUM(G1672:G1676)</f>
        <v>27000.000000000007</v>
      </c>
      <c r="I1677" s="118"/>
    </row>
    <row r="1678" spans="1:9" s="95" customFormat="1" ht="14.4" thickBot="1" x14ac:dyDescent="0.35">
      <c r="A1678" s="125"/>
      <c r="B1678" s="115"/>
      <c r="C1678" s="126"/>
      <c r="D1678" s="126"/>
      <c r="E1678" s="126"/>
      <c r="F1678" s="126"/>
      <c r="G1678" s="127"/>
      <c r="H1678" s="117"/>
      <c r="I1678" s="118"/>
    </row>
    <row r="1679" spans="1:9" s="95" customFormat="1" x14ac:dyDescent="0.3">
      <c r="A1679" s="125"/>
      <c r="B1679" s="128" t="s">
        <v>79</v>
      </c>
      <c r="C1679" s="129"/>
      <c r="D1679" s="129"/>
      <c r="E1679" s="129"/>
      <c r="F1679" s="129"/>
      <c r="G1679" s="130"/>
      <c r="H1679" s="117"/>
      <c r="I1679" s="118"/>
    </row>
    <row r="1680" spans="1:9" s="95" customFormat="1" x14ac:dyDescent="0.3">
      <c r="A1680" s="125"/>
      <c r="B1680" s="131" t="s">
        <v>62</v>
      </c>
      <c r="C1680" s="132"/>
      <c r="D1680" s="132" t="s">
        <v>80</v>
      </c>
      <c r="E1680" s="132" t="s">
        <v>81</v>
      </c>
      <c r="F1680" s="132" t="s">
        <v>74</v>
      </c>
      <c r="G1680" s="133" t="s">
        <v>65</v>
      </c>
      <c r="H1680" s="117"/>
      <c r="I1680" s="118"/>
    </row>
    <row r="1681" spans="1:9" s="95" customFormat="1" x14ac:dyDescent="0.3">
      <c r="A1681" s="125"/>
      <c r="B1681" s="134" t="s">
        <v>82</v>
      </c>
      <c r="C1681" s="153"/>
      <c r="D1681" s="135"/>
      <c r="E1681" s="154"/>
      <c r="F1681" s="147"/>
      <c r="G1681" s="148">
        <v>2700.0000000000009</v>
      </c>
      <c r="H1681" s="117"/>
      <c r="I1681" s="118"/>
    </row>
    <row r="1682" spans="1:9" s="95" customFormat="1" x14ac:dyDescent="0.3">
      <c r="A1682" s="125"/>
      <c r="B1682" s="330" t="s">
        <v>236</v>
      </c>
      <c r="C1682" s="331"/>
      <c r="D1682" s="135" t="s">
        <v>84</v>
      </c>
      <c r="E1682" s="154">
        <v>1</v>
      </c>
      <c r="F1682" s="147">
        <v>0.13</v>
      </c>
      <c r="G1682" s="148">
        <f>F1682*E1682</f>
        <v>0.13</v>
      </c>
      <c r="H1682" s="117"/>
      <c r="I1682" s="118"/>
    </row>
    <row r="1683" spans="1:9" s="95" customFormat="1" x14ac:dyDescent="0.3">
      <c r="A1683" s="125"/>
      <c r="B1683" s="330"/>
      <c r="C1683" s="331"/>
      <c r="D1683" s="135"/>
      <c r="E1683" s="154"/>
      <c r="F1683" s="147"/>
      <c r="G1683" s="148">
        <f>F1683*E1683</f>
        <v>0</v>
      </c>
      <c r="H1683" s="117"/>
      <c r="I1683" s="118"/>
    </row>
    <row r="1684" spans="1:9" s="95" customFormat="1" x14ac:dyDescent="0.3">
      <c r="A1684" s="125"/>
      <c r="B1684" s="330"/>
      <c r="C1684" s="331"/>
      <c r="D1684" s="135"/>
      <c r="E1684" s="154"/>
      <c r="F1684" s="147"/>
      <c r="G1684" s="148">
        <f>F1684*E1684</f>
        <v>0</v>
      </c>
      <c r="H1684" s="117"/>
      <c r="I1684" s="118"/>
    </row>
    <row r="1685" spans="1:9" s="95" customFormat="1" x14ac:dyDescent="0.3">
      <c r="A1685" s="125"/>
      <c r="B1685" s="330"/>
      <c r="C1685" s="331"/>
      <c r="D1685" s="135"/>
      <c r="E1685" s="154"/>
      <c r="F1685" s="147"/>
      <c r="G1685" s="148">
        <f>F1685*E1685</f>
        <v>0</v>
      </c>
      <c r="H1685" s="117"/>
      <c r="I1685" s="118"/>
    </row>
    <row r="1686" spans="1:9" s="95" customFormat="1" ht="14.4" thickBot="1" x14ac:dyDescent="0.35">
      <c r="A1686" s="125"/>
      <c r="B1686" s="332"/>
      <c r="C1686" s="333"/>
      <c r="D1686" s="141"/>
      <c r="E1686" s="155"/>
      <c r="F1686" s="151"/>
      <c r="G1686" s="152">
        <f>F1686*E1686</f>
        <v>0</v>
      </c>
      <c r="H1686" s="117"/>
      <c r="I1686" s="118"/>
    </row>
    <row r="1687" spans="1:9" s="95" customFormat="1" x14ac:dyDescent="0.3">
      <c r="A1687" s="125"/>
      <c r="B1687" s="115"/>
      <c r="C1687" s="126"/>
      <c r="D1687" s="126"/>
      <c r="E1687" s="126"/>
      <c r="F1687" s="126"/>
      <c r="G1687" s="144" t="s">
        <v>85</v>
      </c>
      <c r="H1687" s="117">
        <f>SUM(G1681:G1686)</f>
        <v>2700.130000000001</v>
      </c>
      <c r="I1687" s="118"/>
    </row>
    <row r="1688" spans="1:9" s="95" customFormat="1" ht="14.4" thickBot="1" x14ac:dyDescent="0.35">
      <c r="A1688" s="125"/>
      <c r="B1688" s="115"/>
      <c r="C1688" s="126"/>
      <c r="D1688" s="126"/>
      <c r="E1688" s="126"/>
      <c r="F1688" s="126"/>
      <c r="G1688" s="127"/>
      <c r="H1688" s="117"/>
      <c r="I1688" s="118"/>
    </row>
    <row r="1689" spans="1:9" s="95" customFormat="1" x14ac:dyDescent="0.3">
      <c r="A1689" s="125"/>
      <c r="B1689" s="128" t="s">
        <v>86</v>
      </c>
      <c r="C1689" s="129"/>
      <c r="D1689" s="129"/>
      <c r="E1689" s="129"/>
      <c r="F1689" s="129"/>
      <c r="G1689" s="130"/>
      <c r="H1689" s="117"/>
      <c r="I1689" s="118"/>
    </row>
    <row r="1690" spans="1:9" s="95" customFormat="1" x14ac:dyDescent="0.3">
      <c r="A1690" s="125"/>
      <c r="B1690" s="131" t="s">
        <v>87</v>
      </c>
      <c r="C1690" s="132"/>
      <c r="D1690" s="132" t="s">
        <v>88</v>
      </c>
      <c r="E1690" s="132" t="s">
        <v>89</v>
      </c>
      <c r="F1690" s="132" t="s">
        <v>90</v>
      </c>
      <c r="G1690" s="133" t="s">
        <v>64</v>
      </c>
      <c r="H1690" s="117"/>
      <c r="I1690" s="118"/>
    </row>
    <row r="1691" spans="1:9" s="95" customFormat="1" x14ac:dyDescent="0.3">
      <c r="A1691" s="125"/>
      <c r="B1691" s="156"/>
      <c r="C1691" s="153"/>
      <c r="D1691" s="135"/>
      <c r="E1691" s="135"/>
      <c r="F1691" s="137"/>
      <c r="G1691" s="137">
        <f>F1691*E1691*D1691</f>
        <v>0</v>
      </c>
      <c r="H1691" s="117"/>
      <c r="I1691" s="118"/>
    </row>
    <row r="1692" spans="1:9" s="95" customFormat="1" ht="14.4" thickBot="1" x14ac:dyDescent="0.35">
      <c r="A1692" s="125"/>
      <c r="B1692" s="157"/>
      <c r="C1692" s="158"/>
      <c r="D1692" s="141"/>
      <c r="E1692" s="141"/>
      <c r="F1692" s="143"/>
      <c r="G1692" s="143">
        <f>F1692*E1692*D1692</f>
        <v>0</v>
      </c>
      <c r="H1692" s="117"/>
      <c r="I1692" s="118"/>
    </row>
    <row r="1693" spans="1:9" s="95" customFormat="1" x14ac:dyDescent="0.3">
      <c r="A1693" s="125"/>
      <c r="B1693" s="115"/>
      <c r="C1693" s="126"/>
      <c r="D1693" s="126"/>
      <c r="E1693" s="126"/>
      <c r="F1693" s="126"/>
      <c r="G1693" s="144" t="s">
        <v>91</v>
      </c>
      <c r="H1693" s="117">
        <f>SUM(G1691:G1692)</f>
        <v>0</v>
      </c>
      <c r="I1693" s="118"/>
    </row>
    <row r="1694" spans="1:9" s="95" customFormat="1" ht="14.4" thickBot="1" x14ac:dyDescent="0.35">
      <c r="A1694" s="125"/>
      <c r="B1694" s="115"/>
      <c r="C1694" s="126"/>
      <c r="D1694" s="126"/>
      <c r="E1694" s="126"/>
      <c r="F1694" s="126"/>
      <c r="G1694" s="127"/>
      <c r="H1694" s="117"/>
      <c r="I1694" s="118"/>
    </row>
    <row r="1695" spans="1:9" s="95" customFormat="1" ht="14.4" thickBot="1" x14ac:dyDescent="0.35">
      <c r="A1695" s="125"/>
      <c r="B1695" s="115"/>
      <c r="C1695" s="126"/>
      <c r="D1695" s="126"/>
      <c r="E1695" s="126"/>
      <c r="F1695" s="126"/>
      <c r="G1695" s="159" t="s">
        <v>92</v>
      </c>
      <c r="H1695" s="160">
        <f>SUM(H1668:H1693)</f>
        <v>37625.130000000005</v>
      </c>
      <c r="I1695" s="118"/>
    </row>
    <row r="1696" spans="1:9" s="95" customFormat="1" ht="14.4" thickBot="1" x14ac:dyDescent="0.35">
      <c r="A1696" s="125"/>
      <c r="B1696" s="115"/>
      <c r="C1696" s="126"/>
      <c r="D1696" s="126"/>
      <c r="E1696" s="126"/>
      <c r="F1696" s="126"/>
      <c r="G1696" s="127"/>
      <c r="H1696" s="117"/>
      <c r="I1696" s="118"/>
    </row>
    <row r="1697" spans="1:9" s="95" customFormat="1" x14ac:dyDescent="0.3">
      <c r="A1697" s="125"/>
      <c r="B1697" s="161" t="s">
        <v>93</v>
      </c>
      <c r="C1697" s="109"/>
      <c r="D1697" s="109"/>
      <c r="E1697" s="109"/>
      <c r="F1697" s="109"/>
      <c r="G1697" s="162"/>
      <c r="H1697" s="117"/>
      <c r="I1697" s="118"/>
    </row>
    <row r="1698" spans="1:9" s="95" customFormat="1" x14ac:dyDescent="0.3">
      <c r="A1698" s="125"/>
      <c r="B1698" s="163" t="s">
        <v>62</v>
      </c>
      <c r="C1698" s="126"/>
      <c r="D1698" s="126" t="s">
        <v>94</v>
      </c>
      <c r="E1698" s="126"/>
      <c r="F1698" s="126" t="s">
        <v>95</v>
      </c>
      <c r="G1698" s="164"/>
      <c r="H1698" s="117"/>
      <c r="I1698" s="118"/>
    </row>
    <row r="1699" spans="1:9" s="95" customFormat="1" x14ac:dyDescent="0.3">
      <c r="A1699" s="125"/>
      <c r="B1699" s="131" t="s">
        <v>96</v>
      </c>
      <c r="C1699" s="165"/>
      <c r="D1699" s="166">
        <v>0.24</v>
      </c>
      <c r="E1699" s="165"/>
      <c r="F1699" s="167">
        <f>D1699*H1695</f>
        <v>9030.0312000000013</v>
      </c>
      <c r="G1699" s="133"/>
      <c r="H1699" s="117"/>
      <c r="I1699" s="118"/>
    </row>
    <row r="1700" spans="1:9" s="95" customFormat="1" x14ac:dyDescent="0.3">
      <c r="A1700" s="125"/>
      <c r="B1700" s="134" t="s">
        <v>97</v>
      </c>
      <c r="C1700" s="153"/>
      <c r="D1700" s="168">
        <v>0.01</v>
      </c>
      <c r="E1700" s="153"/>
      <c r="F1700" s="167">
        <f>D1700*H1695</f>
        <v>376.25130000000007</v>
      </c>
      <c r="G1700" s="148"/>
      <c r="H1700" s="117"/>
      <c r="I1700" s="118"/>
    </row>
    <row r="1701" spans="1:9" s="95" customFormat="1" x14ac:dyDescent="0.3">
      <c r="A1701" s="125"/>
      <c r="B1701" s="134" t="s">
        <v>50</v>
      </c>
      <c r="C1701" s="153"/>
      <c r="D1701" s="168">
        <v>0.05</v>
      </c>
      <c r="E1701" s="153"/>
      <c r="F1701" s="167">
        <f>D1701*H1695</f>
        <v>1881.2565000000004</v>
      </c>
      <c r="G1701" s="148"/>
      <c r="H1701" s="117"/>
      <c r="I1701" s="118"/>
    </row>
    <row r="1702" spans="1:9" s="95" customFormat="1" x14ac:dyDescent="0.3">
      <c r="A1702" s="125"/>
      <c r="B1702" s="169" t="s">
        <v>98</v>
      </c>
      <c r="C1702" s="170"/>
      <c r="D1702" s="171">
        <v>0.19</v>
      </c>
      <c r="E1702" s="170"/>
      <c r="F1702" s="167">
        <f>D1702*F1701</f>
        <v>357.43873500000007</v>
      </c>
      <c r="G1702" s="172"/>
      <c r="H1702" s="117"/>
      <c r="I1702" s="118"/>
    </row>
    <row r="1703" spans="1:9" s="95" customFormat="1" ht="14.4" thickBot="1" x14ac:dyDescent="0.35">
      <c r="A1703" s="125"/>
      <c r="B1703" s="140"/>
      <c r="C1703" s="158"/>
      <c r="D1703" s="173"/>
      <c r="E1703" s="158"/>
      <c r="F1703" s="174"/>
      <c r="G1703" s="152"/>
      <c r="H1703" s="117"/>
      <c r="I1703" s="118"/>
    </row>
    <row r="1704" spans="1:9" s="95" customFormat="1" ht="14.4" thickBot="1" x14ac:dyDescent="0.35">
      <c r="A1704" s="125"/>
      <c r="B1704" s="115"/>
      <c r="C1704" s="126"/>
      <c r="D1704" s="126"/>
      <c r="E1704" s="126"/>
      <c r="F1704" s="126"/>
      <c r="G1704" s="159" t="s">
        <v>99</v>
      </c>
      <c r="H1704" s="160">
        <f>SUM(F1699:F1703)</f>
        <v>11644.977735</v>
      </c>
      <c r="I1704" s="118"/>
    </row>
    <row r="1705" spans="1:9" s="95" customFormat="1" ht="14.4" thickBot="1" x14ac:dyDescent="0.35">
      <c r="A1705" s="125"/>
      <c r="B1705" s="115"/>
      <c r="C1705" s="126"/>
      <c r="D1705" s="126"/>
      <c r="E1705" s="126"/>
      <c r="F1705" s="126"/>
      <c r="G1705" s="127"/>
      <c r="H1705" s="117"/>
      <c r="I1705" s="118"/>
    </row>
    <row r="1706" spans="1:9" s="95" customFormat="1" ht="14.4" thickBot="1" x14ac:dyDescent="0.35">
      <c r="A1706" s="125"/>
      <c r="B1706" s="115"/>
      <c r="C1706" s="126"/>
      <c r="D1706" s="126"/>
      <c r="E1706" s="126"/>
      <c r="F1706" s="126"/>
      <c r="G1706" s="159" t="s">
        <v>100</v>
      </c>
      <c r="H1706" s="175">
        <f>H1704+H1695</f>
        <v>49270.107735000005</v>
      </c>
      <c r="I1706" s="118"/>
    </row>
    <row r="1707" spans="1:9" s="95" customFormat="1" ht="14.4" thickBot="1" x14ac:dyDescent="0.35">
      <c r="A1707" s="119"/>
      <c r="B1707" s="176"/>
      <c r="C1707" s="121"/>
      <c r="D1707" s="121"/>
      <c r="E1707" s="121"/>
      <c r="F1707" s="121"/>
      <c r="G1707" s="177"/>
      <c r="H1707" s="123"/>
      <c r="I1707" s="124"/>
    </row>
    <row r="1708" spans="1:9" s="95" customFormat="1" x14ac:dyDescent="0.3">
      <c r="A1708" s="107"/>
      <c r="B1708" s="108"/>
      <c r="C1708" s="109"/>
      <c r="D1708" s="109"/>
      <c r="E1708" s="109"/>
      <c r="F1708" s="109"/>
      <c r="G1708" s="110"/>
      <c r="H1708" s="111"/>
      <c r="I1708" s="112"/>
    </row>
    <row r="1709" spans="1:9" s="95" customFormat="1" ht="90" customHeight="1" x14ac:dyDescent="0.3">
      <c r="A1709" s="113"/>
      <c r="B1709" s="114" t="s">
        <v>237</v>
      </c>
      <c r="C1709" s="334" t="s">
        <v>40</v>
      </c>
      <c r="D1709" s="334"/>
      <c r="E1709" s="334"/>
      <c r="F1709" s="334"/>
      <c r="G1709" s="116" t="s">
        <v>59</v>
      </c>
      <c r="H1709" s="117" t="s">
        <v>60</v>
      </c>
      <c r="I1709" s="118"/>
    </row>
    <row r="1710" spans="1:9" s="95" customFormat="1" ht="14.4" thickBot="1" x14ac:dyDescent="0.35">
      <c r="A1710" s="119"/>
      <c r="B1710" s="120"/>
      <c r="C1710" s="121"/>
      <c r="D1710" s="121"/>
      <c r="E1710" s="121"/>
      <c r="F1710" s="121"/>
      <c r="G1710" s="122"/>
      <c r="H1710" s="123"/>
      <c r="I1710" s="124"/>
    </row>
    <row r="1711" spans="1:9" s="95" customFormat="1" ht="14.4" thickBot="1" x14ac:dyDescent="0.35">
      <c r="A1711" s="125"/>
      <c r="B1711" s="115"/>
      <c r="C1711" s="126"/>
      <c r="D1711" s="126"/>
      <c r="E1711" s="126"/>
      <c r="F1711" s="126"/>
      <c r="G1711" s="127"/>
      <c r="H1711" s="117"/>
      <c r="I1711" s="118"/>
    </row>
    <row r="1712" spans="1:9" s="95" customFormat="1" x14ac:dyDescent="0.3">
      <c r="A1712" s="125"/>
      <c r="B1712" s="128" t="s">
        <v>61</v>
      </c>
      <c r="C1712" s="129"/>
      <c r="D1712" s="129"/>
      <c r="E1712" s="129"/>
      <c r="F1712" s="129"/>
      <c r="G1712" s="130"/>
      <c r="H1712" s="117"/>
      <c r="I1712" s="118"/>
    </row>
    <row r="1713" spans="1:9" s="95" customFormat="1" x14ac:dyDescent="0.3">
      <c r="A1713" s="125"/>
      <c r="B1713" s="131" t="s">
        <v>62</v>
      </c>
      <c r="C1713" s="132"/>
      <c r="D1713" s="132" t="s">
        <v>3</v>
      </c>
      <c r="E1713" s="132" t="s">
        <v>63</v>
      </c>
      <c r="F1713" s="132" t="s">
        <v>64</v>
      </c>
      <c r="G1713" s="133" t="s">
        <v>65</v>
      </c>
      <c r="H1713" s="117"/>
      <c r="I1713" s="118"/>
    </row>
    <row r="1714" spans="1:9" s="95" customFormat="1" x14ac:dyDescent="0.3">
      <c r="A1714" s="125"/>
      <c r="B1714" s="330" t="s">
        <v>233</v>
      </c>
      <c r="C1714" s="331"/>
      <c r="D1714" s="135" t="s">
        <v>104</v>
      </c>
      <c r="E1714" s="135">
        <v>0.01</v>
      </c>
      <c r="F1714" s="136">
        <v>5500</v>
      </c>
      <c r="G1714" s="137">
        <f t="shared" ref="G1714:G1721" si="33">F1714*E1714</f>
        <v>55</v>
      </c>
      <c r="H1714" s="117"/>
      <c r="I1714" s="118"/>
    </row>
    <row r="1715" spans="1:9" s="95" customFormat="1" ht="16.5" customHeight="1" x14ac:dyDescent="0.3">
      <c r="A1715" s="125"/>
      <c r="B1715" s="330" t="s">
        <v>232</v>
      </c>
      <c r="C1715" s="331"/>
      <c r="D1715" s="135" t="s">
        <v>104</v>
      </c>
      <c r="E1715" s="135">
        <v>8</v>
      </c>
      <c r="F1715" s="136">
        <v>720</v>
      </c>
      <c r="G1715" s="137">
        <f t="shared" si="33"/>
        <v>5760</v>
      </c>
      <c r="H1715" s="117"/>
      <c r="I1715" s="118"/>
    </row>
    <row r="1716" spans="1:9" s="95" customFormat="1" ht="16.5" customHeight="1" x14ac:dyDescent="0.3">
      <c r="A1716" s="125"/>
      <c r="B1716" s="330" t="s">
        <v>234</v>
      </c>
      <c r="C1716" s="331"/>
      <c r="D1716" s="135" t="s">
        <v>3</v>
      </c>
      <c r="E1716" s="135">
        <v>2</v>
      </c>
      <c r="F1716" s="136">
        <v>30</v>
      </c>
      <c r="G1716" s="137">
        <f t="shared" si="33"/>
        <v>60</v>
      </c>
      <c r="H1716" s="138"/>
      <c r="I1716" s="139"/>
    </row>
    <row r="1717" spans="1:9" s="95" customFormat="1" x14ac:dyDescent="0.3">
      <c r="A1717" s="125"/>
      <c r="B1717" s="330" t="s">
        <v>235</v>
      </c>
      <c r="C1717" s="331"/>
      <c r="D1717" s="135" t="s">
        <v>104</v>
      </c>
      <c r="E1717" s="135">
        <v>0.04</v>
      </c>
      <c r="F1717" s="136">
        <v>7000</v>
      </c>
      <c r="G1717" s="137">
        <f t="shared" si="33"/>
        <v>280</v>
      </c>
      <c r="H1717" s="117"/>
      <c r="I1717" s="118"/>
    </row>
    <row r="1718" spans="1:9" s="95" customFormat="1" x14ac:dyDescent="0.3">
      <c r="A1718" s="125"/>
      <c r="B1718" s="330" t="s">
        <v>238</v>
      </c>
      <c r="C1718" s="331"/>
      <c r="D1718" s="135" t="s">
        <v>60</v>
      </c>
      <c r="E1718" s="135">
        <v>1.02</v>
      </c>
      <c r="F1718" s="136">
        <v>57550</v>
      </c>
      <c r="G1718" s="137">
        <f t="shared" si="33"/>
        <v>58701</v>
      </c>
      <c r="H1718" s="117"/>
      <c r="I1718" s="118"/>
    </row>
    <row r="1719" spans="1:9" s="95" customFormat="1" x14ac:dyDescent="0.3">
      <c r="A1719" s="125"/>
      <c r="B1719" s="330"/>
      <c r="C1719" s="331"/>
      <c r="D1719" s="135"/>
      <c r="E1719" s="135"/>
      <c r="F1719" s="136"/>
      <c r="G1719" s="137">
        <f t="shared" si="33"/>
        <v>0</v>
      </c>
      <c r="H1719" s="117"/>
      <c r="I1719" s="118"/>
    </row>
    <row r="1720" spans="1:9" s="95" customFormat="1" x14ac:dyDescent="0.3">
      <c r="A1720" s="125"/>
      <c r="B1720" s="330"/>
      <c r="C1720" s="331"/>
      <c r="D1720" s="135"/>
      <c r="E1720" s="135"/>
      <c r="F1720" s="136"/>
      <c r="G1720" s="137">
        <f t="shared" si="33"/>
        <v>0</v>
      </c>
      <c r="H1720" s="117"/>
      <c r="I1720" s="118"/>
    </row>
    <row r="1721" spans="1:9" s="95" customFormat="1" ht="14.4" thickBot="1" x14ac:dyDescent="0.35">
      <c r="A1721" s="125"/>
      <c r="B1721" s="332"/>
      <c r="C1721" s="333"/>
      <c r="D1721" s="141"/>
      <c r="E1721" s="141"/>
      <c r="F1721" s="142"/>
      <c r="G1721" s="143">
        <f t="shared" si="33"/>
        <v>0</v>
      </c>
      <c r="H1721" s="117"/>
      <c r="I1721" s="118"/>
    </row>
    <row r="1722" spans="1:9" s="95" customFormat="1" x14ac:dyDescent="0.3">
      <c r="A1722" s="125"/>
      <c r="B1722" s="115"/>
      <c r="C1722" s="126"/>
      <c r="D1722" s="126"/>
      <c r="E1722" s="126"/>
      <c r="F1722" s="126"/>
      <c r="G1722" s="144" t="s">
        <v>70</v>
      </c>
      <c r="H1722" s="117">
        <f>SUM(G1714:G1721)</f>
        <v>64856</v>
      </c>
      <c r="I1722" s="118"/>
    </row>
    <row r="1723" spans="1:9" s="95" customFormat="1" ht="14.4" thickBot="1" x14ac:dyDescent="0.35">
      <c r="A1723" s="125"/>
      <c r="B1723" s="115"/>
      <c r="C1723" s="126"/>
      <c r="D1723" s="126"/>
      <c r="E1723" s="126"/>
      <c r="F1723" s="126"/>
      <c r="G1723" s="127"/>
      <c r="H1723" s="117"/>
      <c r="I1723" s="118"/>
    </row>
    <row r="1724" spans="1:9" s="95" customFormat="1" x14ac:dyDescent="0.3">
      <c r="A1724" s="125"/>
      <c r="B1724" s="128" t="s">
        <v>71</v>
      </c>
      <c r="C1724" s="129"/>
      <c r="D1724" s="129"/>
      <c r="E1724" s="129"/>
      <c r="F1724" s="129"/>
      <c r="G1724" s="130"/>
      <c r="H1724" s="117"/>
      <c r="I1724" s="118"/>
    </row>
    <row r="1725" spans="1:9" s="95" customFormat="1" x14ac:dyDescent="0.3">
      <c r="A1725" s="125"/>
      <c r="B1725" s="131" t="s">
        <v>62</v>
      </c>
      <c r="C1725" s="132" t="s">
        <v>72</v>
      </c>
      <c r="D1725" s="132" t="s">
        <v>73</v>
      </c>
      <c r="E1725" s="132" t="s">
        <v>63</v>
      </c>
      <c r="F1725" s="132" t="s">
        <v>74</v>
      </c>
      <c r="G1725" s="133" t="s">
        <v>65</v>
      </c>
      <c r="H1725" s="117"/>
      <c r="I1725" s="118"/>
    </row>
    <row r="1726" spans="1:9" s="95" customFormat="1" x14ac:dyDescent="0.3">
      <c r="A1726" s="125"/>
      <c r="B1726" s="145" t="s">
        <v>75</v>
      </c>
      <c r="C1726" s="136">
        <v>6250</v>
      </c>
      <c r="D1726" s="146">
        <v>1.8</v>
      </c>
      <c r="E1726" s="135">
        <v>1</v>
      </c>
      <c r="F1726" s="147">
        <v>0.82</v>
      </c>
      <c r="G1726" s="148">
        <f>F1726*E1726*D1726*C1726</f>
        <v>9225</v>
      </c>
      <c r="H1726" s="117"/>
      <c r="I1726" s="118"/>
    </row>
    <row r="1727" spans="1:9" s="95" customFormat="1" x14ac:dyDescent="0.3">
      <c r="A1727" s="125"/>
      <c r="B1727" s="145" t="s">
        <v>108</v>
      </c>
      <c r="C1727" s="136">
        <v>12500</v>
      </c>
      <c r="D1727" s="146">
        <v>1.8</v>
      </c>
      <c r="E1727" s="135">
        <v>1</v>
      </c>
      <c r="F1727" s="147">
        <f>+F1726</f>
        <v>0.82</v>
      </c>
      <c r="G1727" s="148">
        <f>F1727*E1727*D1727*C1727</f>
        <v>18450</v>
      </c>
      <c r="H1727" s="117"/>
      <c r="I1727" s="118"/>
    </row>
    <row r="1728" spans="1:9" s="95" customFormat="1" x14ac:dyDescent="0.3">
      <c r="A1728" s="125"/>
      <c r="B1728" s="145"/>
      <c r="C1728" s="136"/>
      <c r="D1728" s="146"/>
      <c r="E1728" s="135"/>
      <c r="F1728" s="147"/>
      <c r="G1728" s="148">
        <f>F1728*E1728*D1728*C1728</f>
        <v>0</v>
      </c>
      <c r="H1728" s="117"/>
      <c r="I1728" s="118"/>
    </row>
    <row r="1729" spans="1:9" s="95" customFormat="1" x14ac:dyDescent="0.3">
      <c r="A1729" s="125"/>
      <c r="B1729" s="145"/>
      <c r="C1729" s="136"/>
      <c r="D1729" s="146"/>
      <c r="E1729" s="135"/>
      <c r="F1729" s="147"/>
      <c r="G1729" s="148">
        <f>F1729*E1729*D1729*C1729</f>
        <v>0</v>
      </c>
      <c r="H1729" s="117"/>
      <c r="I1729" s="118"/>
    </row>
    <row r="1730" spans="1:9" s="95" customFormat="1" ht="14.4" thickBot="1" x14ac:dyDescent="0.35">
      <c r="A1730" s="125"/>
      <c r="B1730" s="149"/>
      <c r="C1730" s="142"/>
      <c r="D1730" s="150"/>
      <c r="E1730" s="141"/>
      <c r="F1730" s="151"/>
      <c r="G1730" s="152">
        <f>F1730*E1730*D1730*C1730</f>
        <v>0</v>
      </c>
      <c r="H1730" s="117"/>
      <c r="I1730" s="118"/>
    </row>
    <row r="1731" spans="1:9" s="95" customFormat="1" x14ac:dyDescent="0.3">
      <c r="A1731" s="125"/>
      <c r="B1731" s="115"/>
      <c r="C1731" s="126"/>
      <c r="D1731" s="126"/>
      <c r="E1731" s="126"/>
      <c r="F1731" s="126"/>
      <c r="G1731" s="144" t="s">
        <v>78</v>
      </c>
      <c r="H1731" s="117">
        <f>SUM(G1726:G1730)</f>
        <v>27675</v>
      </c>
      <c r="I1731" s="118"/>
    </row>
    <row r="1732" spans="1:9" s="95" customFormat="1" ht="14.4" thickBot="1" x14ac:dyDescent="0.35">
      <c r="A1732" s="125"/>
      <c r="B1732" s="115"/>
      <c r="C1732" s="126"/>
      <c r="D1732" s="126"/>
      <c r="E1732" s="126"/>
      <c r="F1732" s="126"/>
      <c r="G1732" s="127"/>
      <c r="H1732" s="117"/>
      <c r="I1732" s="118"/>
    </row>
    <row r="1733" spans="1:9" s="95" customFormat="1" x14ac:dyDescent="0.3">
      <c r="A1733" s="125"/>
      <c r="B1733" s="128" t="s">
        <v>79</v>
      </c>
      <c r="C1733" s="129"/>
      <c r="D1733" s="129"/>
      <c r="E1733" s="129"/>
      <c r="F1733" s="129"/>
      <c r="G1733" s="130"/>
      <c r="H1733" s="117"/>
      <c r="I1733" s="118"/>
    </row>
    <row r="1734" spans="1:9" s="95" customFormat="1" x14ac:dyDescent="0.3">
      <c r="A1734" s="125"/>
      <c r="B1734" s="131" t="s">
        <v>62</v>
      </c>
      <c r="C1734" s="132"/>
      <c r="D1734" s="132" t="s">
        <v>80</v>
      </c>
      <c r="E1734" s="132" t="s">
        <v>81</v>
      </c>
      <c r="F1734" s="132" t="s">
        <v>74</v>
      </c>
      <c r="G1734" s="133" t="s">
        <v>65</v>
      </c>
      <c r="H1734" s="117"/>
      <c r="I1734" s="118"/>
    </row>
    <row r="1735" spans="1:9" s="95" customFormat="1" x14ac:dyDescent="0.3">
      <c r="A1735" s="125"/>
      <c r="B1735" s="134" t="s">
        <v>82</v>
      </c>
      <c r="C1735" s="153"/>
      <c r="D1735" s="135"/>
      <c r="E1735" s="154"/>
      <c r="F1735" s="147"/>
      <c r="G1735" s="148">
        <v>2767.5</v>
      </c>
      <c r="H1735" s="117"/>
      <c r="I1735" s="118"/>
    </row>
    <row r="1736" spans="1:9" s="95" customFormat="1" x14ac:dyDescent="0.3">
      <c r="A1736" s="125"/>
      <c r="B1736" s="330"/>
      <c r="C1736" s="331"/>
      <c r="D1736" s="135"/>
      <c r="E1736" s="154"/>
      <c r="F1736" s="147"/>
      <c r="G1736" s="148">
        <f>F1736*E1736</f>
        <v>0</v>
      </c>
      <c r="H1736" s="117"/>
      <c r="I1736" s="118"/>
    </row>
    <row r="1737" spans="1:9" s="95" customFormat="1" x14ac:dyDescent="0.3">
      <c r="A1737" s="125"/>
      <c r="B1737" s="330"/>
      <c r="C1737" s="331"/>
      <c r="D1737" s="135"/>
      <c r="E1737" s="154"/>
      <c r="F1737" s="147"/>
      <c r="G1737" s="148">
        <f>F1737*E1737</f>
        <v>0</v>
      </c>
      <c r="H1737" s="117"/>
      <c r="I1737" s="118"/>
    </row>
    <row r="1738" spans="1:9" s="95" customFormat="1" x14ac:dyDescent="0.3">
      <c r="A1738" s="125"/>
      <c r="B1738" s="330"/>
      <c r="C1738" s="331"/>
      <c r="D1738" s="135"/>
      <c r="E1738" s="154"/>
      <c r="F1738" s="147"/>
      <c r="G1738" s="148">
        <f>F1738*E1738</f>
        <v>0</v>
      </c>
      <c r="H1738" s="117"/>
      <c r="I1738" s="118"/>
    </row>
    <row r="1739" spans="1:9" s="95" customFormat="1" x14ac:dyDescent="0.3">
      <c r="A1739" s="125"/>
      <c r="B1739" s="330"/>
      <c r="C1739" s="331"/>
      <c r="D1739" s="135"/>
      <c r="E1739" s="154"/>
      <c r="F1739" s="147"/>
      <c r="G1739" s="148">
        <f>F1739*E1739</f>
        <v>0</v>
      </c>
      <c r="H1739" s="117"/>
      <c r="I1739" s="118"/>
    </row>
    <row r="1740" spans="1:9" s="95" customFormat="1" ht="14.4" thickBot="1" x14ac:dyDescent="0.35">
      <c r="A1740" s="125"/>
      <c r="B1740" s="332"/>
      <c r="C1740" s="333"/>
      <c r="D1740" s="141"/>
      <c r="E1740" s="155"/>
      <c r="F1740" s="151"/>
      <c r="G1740" s="152">
        <f>F1740*E1740</f>
        <v>0</v>
      </c>
      <c r="H1740" s="117"/>
      <c r="I1740" s="118"/>
    </row>
    <row r="1741" spans="1:9" s="95" customFormat="1" x14ac:dyDescent="0.3">
      <c r="A1741" s="125"/>
      <c r="B1741" s="115"/>
      <c r="C1741" s="126"/>
      <c r="D1741" s="126"/>
      <c r="E1741" s="126"/>
      <c r="F1741" s="126"/>
      <c r="G1741" s="144" t="s">
        <v>85</v>
      </c>
      <c r="H1741" s="117">
        <f>SUM(G1735:G1740)</f>
        <v>2767.5</v>
      </c>
      <c r="I1741" s="118"/>
    </row>
    <row r="1742" spans="1:9" s="95" customFormat="1" ht="14.4" thickBot="1" x14ac:dyDescent="0.35">
      <c r="A1742" s="125"/>
      <c r="B1742" s="115"/>
      <c r="C1742" s="126"/>
      <c r="D1742" s="126"/>
      <c r="E1742" s="126"/>
      <c r="F1742" s="126"/>
      <c r="G1742" s="127"/>
      <c r="H1742" s="117"/>
      <c r="I1742" s="118"/>
    </row>
    <row r="1743" spans="1:9" s="95" customFormat="1" x14ac:dyDescent="0.3">
      <c r="A1743" s="125"/>
      <c r="B1743" s="128" t="s">
        <v>86</v>
      </c>
      <c r="C1743" s="129"/>
      <c r="D1743" s="129"/>
      <c r="E1743" s="129"/>
      <c r="F1743" s="129"/>
      <c r="G1743" s="130"/>
      <c r="H1743" s="117"/>
      <c r="I1743" s="118"/>
    </row>
    <row r="1744" spans="1:9" s="95" customFormat="1" x14ac:dyDescent="0.3">
      <c r="A1744" s="125"/>
      <c r="B1744" s="131" t="s">
        <v>87</v>
      </c>
      <c r="C1744" s="132"/>
      <c r="D1744" s="132" t="s">
        <v>88</v>
      </c>
      <c r="E1744" s="132" t="s">
        <v>89</v>
      </c>
      <c r="F1744" s="132" t="s">
        <v>90</v>
      </c>
      <c r="G1744" s="133" t="s">
        <v>64</v>
      </c>
      <c r="H1744" s="117"/>
      <c r="I1744" s="118"/>
    </row>
    <row r="1745" spans="1:9" s="95" customFormat="1" x14ac:dyDescent="0.3">
      <c r="A1745" s="125"/>
      <c r="B1745" s="156"/>
      <c r="C1745" s="153"/>
      <c r="D1745" s="135"/>
      <c r="E1745" s="135"/>
      <c r="F1745" s="137"/>
      <c r="G1745" s="137">
        <f>F1745*E1745*D1745</f>
        <v>0</v>
      </c>
      <c r="H1745" s="117"/>
      <c r="I1745" s="118"/>
    </row>
    <row r="1746" spans="1:9" s="95" customFormat="1" ht="14.4" thickBot="1" x14ac:dyDescent="0.35">
      <c r="A1746" s="125"/>
      <c r="B1746" s="157"/>
      <c r="C1746" s="158"/>
      <c r="D1746" s="141"/>
      <c r="E1746" s="141"/>
      <c r="F1746" s="143"/>
      <c r="G1746" s="143">
        <f>F1746*E1746*D1746</f>
        <v>0</v>
      </c>
      <c r="H1746" s="117"/>
      <c r="I1746" s="118"/>
    </row>
    <row r="1747" spans="1:9" s="95" customFormat="1" x14ac:dyDescent="0.3">
      <c r="A1747" s="125"/>
      <c r="B1747" s="115"/>
      <c r="C1747" s="126"/>
      <c r="D1747" s="126"/>
      <c r="E1747" s="126"/>
      <c r="F1747" s="126"/>
      <c r="G1747" s="144" t="s">
        <v>91</v>
      </c>
      <c r="H1747" s="117">
        <f>SUM(G1745:G1746)</f>
        <v>0</v>
      </c>
      <c r="I1747" s="118"/>
    </row>
    <row r="1748" spans="1:9" s="95" customFormat="1" ht="14.4" thickBot="1" x14ac:dyDescent="0.35">
      <c r="A1748" s="125"/>
      <c r="B1748" s="115"/>
      <c r="C1748" s="126"/>
      <c r="D1748" s="126"/>
      <c r="E1748" s="126"/>
      <c r="F1748" s="126"/>
      <c r="G1748" s="127"/>
      <c r="H1748" s="117"/>
      <c r="I1748" s="118"/>
    </row>
    <row r="1749" spans="1:9" s="95" customFormat="1" ht="14.4" thickBot="1" x14ac:dyDescent="0.35">
      <c r="A1749" s="125"/>
      <c r="B1749" s="115"/>
      <c r="C1749" s="126"/>
      <c r="D1749" s="126"/>
      <c r="E1749" s="126"/>
      <c r="F1749" s="126"/>
      <c r="G1749" s="159" t="s">
        <v>92</v>
      </c>
      <c r="H1749" s="160">
        <f>SUM(H1722:H1747)</f>
        <v>95298.5</v>
      </c>
      <c r="I1749" s="118"/>
    </row>
    <row r="1750" spans="1:9" s="95" customFormat="1" ht="14.4" thickBot="1" x14ac:dyDescent="0.35">
      <c r="A1750" s="125"/>
      <c r="B1750" s="115"/>
      <c r="C1750" s="126"/>
      <c r="D1750" s="126"/>
      <c r="E1750" s="126"/>
      <c r="F1750" s="126"/>
      <c r="G1750" s="127"/>
      <c r="H1750" s="117"/>
      <c r="I1750" s="118"/>
    </row>
    <row r="1751" spans="1:9" s="95" customFormat="1" x14ac:dyDescent="0.3">
      <c r="A1751" s="125"/>
      <c r="B1751" s="161" t="s">
        <v>93</v>
      </c>
      <c r="C1751" s="109"/>
      <c r="D1751" s="109"/>
      <c r="E1751" s="109"/>
      <c r="F1751" s="109"/>
      <c r="G1751" s="162"/>
      <c r="H1751" s="117"/>
      <c r="I1751" s="118"/>
    </row>
    <row r="1752" spans="1:9" s="95" customFormat="1" x14ac:dyDescent="0.3">
      <c r="A1752" s="125"/>
      <c r="B1752" s="163" t="s">
        <v>62</v>
      </c>
      <c r="C1752" s="126"/>
      <c r="D1752" s="126" t="s">
        <v>94</v>
      </c>
      <c r="E1752" s="126"/>
      <c r="F1752" s="126" t="s">
        <v>95</v>
      </c>
      <c r="G1752" s="164"/>
      <c r="H1752" s="117"/>
      <c r="I1752" s="118"/>
    </row>
    <row r="1753" spans="1:9" s="95" customFormat="1" x14ac:dyDescent="0.3">
      <c r="A1753" s="125"/>
      <c r="B1753" s="131" t="s">
        <v>96</v>
      </c>
      <c r="C1753" s="165"/>
      <c r="D1753" s="166">
        <v>0.24</v>
      </c>
      <c r="E1753" s="165"/>
      <c r="F1753" s="167">
        <f>D1753*H1749</f>
        <v>22871.64</v>
      </c>
      <c r="G1753" s="133"/>
      <c r="H1753" s="117"/>
      <c r="I1753" s="118"/>
    </row>
    <row r="1754" spans="1:9" s="95" customFormat="1" x14ac:dyDescent="0.3">
      <c r="A1754" s="125"/>
      <c r="B1754" s="134" t="s">
        <v>97</v>
      </c>
      <c r="C1754" s="153"/>
      <c r="D1754" s="168">
        <v>0.01</v>
      </c>
      <c r="E1754" s="153"/>
      <c r="F1754" s="167">
        <f>D1754*H1749</f>
        <v>952.98500000000001</v>
      </c>
      <c r="G1754" s="148"/>
      <c r="H1754" s="117"/>
      <c r="I1754" s="118"/>
    </row>
    <row r="1755" spans="1:9" s="95" customFormat="1" x14ac:dyDescent="0.3">
      <c r="A1755" s="125"/>
      <c r="B1755" s="134" t="s">
        <v>50</v>
      </c>
      <c r="C1755" s="153"/>
      <c r="D1755" s="168">
        <v>0.05</v>
      </c>
      <c r="E1755" s="153"/>
      <c r="F1755" s="167">
        <f>D1755*H1749</f>
        <v>4764.9250000000002</v>
      </c>
      <c r="G1755" s="148"/>
      <c r="H1755" s="117"/>
      <c r="I1755" s="118"/>
    </row>
    <row r="1756" spans="1:9" s="95" customFormat="1" x14ac:dyDescent="0.3">
      <c r="A1756" s="125"/>
      <c r="B1756" s="169" t="s">
        <v>98</v>
      </c>
      <c r="C1756" s="170"/>
      <c r="D1756" s="171">
        <v>0.19</v>
      </c>
      <c r="E1756" s="170"/>
      <c r="F1756" s="167">
        <f>D1756*F1755</f>
        <v>905.33575000000008</v>
      </c>
      <c r="G1756" s="172"/>
      <c r="H1756" s="117"/>
      <c r="I1756" s="118"/>
    </row>
    <row r="1757" spans="1:9" s="95" customFormat="1" ht="14.4" thickBot="1" x14ac:dyDescent="0.35">
      <c r="A1757" s="125"/>
      <c r="B1757" s="140"/>
      <c r="C1757" s="158"/>
      <c r="D1757" s="173"/>
      <c r="E1757" s="158"/>
      <c r="F1757" s="174"/>
      <c r="G1757" s="152"/>
      <c r="H1757" s="117"/>
      <c r="I1757" s="118"/>
    </row>
    <row r="1758" spans="1:9" s="95" customFormat="1" ht="14.4" thickBot="1" x14ac:dyDescent="0.35">
      <c r="A1758" s="125"/>
      <c r="B1758" s="115"/>
      <c r="C1758" s="126"/>
      <c r="D1758" s="126"/>
      <c r="E1758" s="126"/>
      <c r="F1758" s="126"/>
      <c r="G1758" s="159" t="s">
        <v>99</v>
      </c>
      <c r="H1758" s="160">
        <f>SUM(F1753:F1757)</f>
        <v>29494.885749999998</v>
      </c>
      <c r="I1758" s="118"/>
    </row>
    <row r="1759" spans="1:9" s="95" customFormat="1" ht="14.4" thickBot="1" x14ac:dyDescent="0.35">
      <c r="A1759" s="125"/>
      <c r="B1759" s="115"/>
      <c r="C1759" s="126"/>
      <c r="D1759" s="126"/>
      <c r="E1759" s="126"/>
      <c r="F1759" s="126"/>
      <c r="G1759" s="127"/>
      <c r="H1759" s="117"/>
      <c r="I1759" s="118"/>
    </row>
    <row r="1760" spans="1:9" s="95" customFormat="1" ht="14.4" thickBot="1" x14ac:dyDescent="0.35">
      <c r="A1760" s="125"/>
      <c r="B1760" s="115"/>
      <c r="C1760" s="126"/>
      <c r="D1760" s="126"/>
      <c r="E1760" s="126"/>
      <c r="F1760" s="126"/>
      <c r="G1760" s="159" t="s">
        <v>100</v>
      </c>
      <c r="H1760" s="175">
        <f>H1758+H1749</f>
        <v>124793.38575</v>
      </c>
      <c r="I1760" s="118"/>
    </row>
    <row r="1761" spans="1:9" s="95" customFormat="1" ht="14.4" thickBot="1" x14ac:dyDescent="0.35">
      <c r="A1761" s="119"/>
      <c r="B1761" s="176"/>
      <c r="C1761" s="121"/>
      <c r="D1761" s="121"/>
      <c r="E1761" s="121"/>
      <c r="F1761" s="121"/>
      <c r="G1761" s="177"/>
      <c r="H1761" s="123"/>
      <c r="I1761" s="124"/>
    </row>
    <row r="1762" spans="1:9" s="95" customFormat="1" x14ac:dyDescent="0.3">
      <c r="A1762" s="107"/>
      <c r="B1762" s="108"/>
      <c r="C1762" s="109"/>
      <c r="D1762" s="109"/>
      <c r="E1762" s="109"/>
      <c r="F1762" s="109"/>
      <c r="G1762" s="110"/>
      <c r="H1762" s="111"/>
      <c r="I1762" s="112"/>
    </row>
    <row r="1763" spans="1:9" s="95" customFormat="1" ht="90" customHeight="1" x14ac:dyDescent="0.3">
      <c r="A1763" s="113"/>
      <c r="B1763" s="114" t="s">
        <v>239</v>
      </c>
      <c r="C1763" s="334" t="s">
        <v>41</v>
      </c>
      <c r="D1763" s="334"/>
      <c r="E1763" s="334"/>
      <c r="F1763" s="334"/>
      <c r="G1763" s="116" t="s">
        <v>59</v>
      </c>
      <c r="H1763" s="117" t="s">
        <v>60</v>
      </c>
      <c r="I1763" s="118"/>
    </row>
    <row r="1764" spans="1:9" s="95" customFormat="1" ht="14.4" thickBot="1" x14ac:dyDescent="0.35">
      <c r="A1764" s="119"/>
      <c r="B1764" s="120"/>
      <c r="C1764" s="121"/>
      <c r="D1764" s="121"/>
      <c r="E1764" s="121"/>
      <c r="F1764" s="121"/>
      <c r="G1764" s="122"/>
      <c r="H1764" s="123"/>
      <c r="I1764" s="124"/>
    </row>
    <row r="1765" spans="1:9" s="95" customFormat="1" ht="14.4" thickBot="1" x14ac:dyDescent="0.35">
      <c r="A1765" s="125"/>
      <c r="B1765" s="115"/>
      <c r="C1765" s="126"/>
      <c r="D1765" s="126"/>
      <c r="E1765" s="126"/>
      <c r="F1765" s="126"/>
      <c r="G1765" s="127"/>
      <c r="H1765" s="117"/>
      <c r="I1765" s="118"/>
    </row>
    <row r="1766" spans="1:9" s="95" customFormat="1" x14ac:dyDescent="0.3">
      <c r="A1766" s="125"/>
      <c r="B1766" s="128" t="s">
        <v>61</v>
      </c>
      <c r="C1766" s="129"/>
      <c r="D1766" s="129"/>
      <c r="E1766" s="129"/>
      <c r="F1766" s="129"/>
      <c r="G1766" s="130"/>
      <c r="H1766" s="117"/>
      <c r="I1766" s="118"/>
    </row>
    <row r="1767" spans="1:9" s="95" customFormat="1" x14ac:dyDescent="0.3">
      <c r="A1767" s="125"/>
      <c r="B1767" s="131" t="s">
        <v>62</v>
      </c>
      <c r="C1767" s="132"/>
      <c r="D1767" s="132" t="s">
        <v>3</v>
      </c>
      <c r="E1767" s="132" t="s">
        <v>63</v>
      </c>
      <c r="F1767" s="132" t="s">
        <v>64</v>
      </c>
      <c r="G1767" s="133" t="s">
        <v>65</v>
      </c>
      <c r="H1767" s="117"/>
      <c r="I1767" s="118"/>
    </row>
    <row r="1768" spans="1:9" s="95" customFormat="1" ht="16.5" customHeight="1" x14ac:dyDescent="0.3">
      <c r="A1768" s="125"/>
      <c r="B1768" s="330" t="s">
        <v>240</v>
      </c>
      <c r="C1768" s="331"/>
      <c r="D1768" s="135" t="s">
        <v>104</v>
      </c>
      <c r="E1768" s="135">
        <v>2</v>
      </c>
      <c r="F1768" s="136">
        <v>1200</v>
      </c>
      <c r="G1768" s="137">
        <f t="shared" ref="G1768:G1775" si="34">F1768*E1768</f>
        <v>2400</v>
      </c>
      <c r="H1768" s="117"/>
      <c r="I1768" s="118"/>
    </row>
    <row r="1769" spans="1:9" s="95" customFormat="1" x14ac:dyDescent="0.3">
      <c r="A1769" s="125"/>
      <c r="B1769" s="330" t="s">
        <v>241</v>
      </c>
      <c r="C1769" s="331"/>
      <c r="D1769" s="135" t="s">
        <v>242</v>
      </c>
      <c r="E1769" s="135">
        <f>1/25</f>
        <v>0.04</v>
      </c>
      <c r="F1769" s="136">
        <v>60000</v>
      </c>
      <c r="G1769" s="137">
        <f t="shared" si="34"/>
        <v>2400</v>
      </c>
      <c r="H1769" s="117"/>
      <c r="I1769" s="118"/>
    </row>
    <row r="1770" spans="1:9" s="95" customFormat="1" x14ac:dyDescent="0.3">
      <c r="A1770" s="125"/>
      <c r="B1770" s="330"/>
      <c r="C1770" s="331"/>
      <c r="D1770" s="135"/>
      <c r="E1770" s="135"/>
      <c r="F1770" s="136"/>
      <c r="G1770" s="137">
        <f t="shared" si="34"/>
        <v>0</v>
      </c>
      <c r="H1770" s="138"/>
      <c r="I1770" s="139"/>
    </row>
    <row r="1771" spans="1:9" s="95" customFormat="1" x14ac:dyDescent="0.3">
      <c r="A1771" s="125"/>
      <c r="B1771" s="330"/>
      <c r="C1771" s="331"/>
      <c r="D1771" s="135"/>
      <c r="E1771" s="135"/>
      <c r="F1771" s="136"/>
      <c r="G1771" s="137">
        <f t="shared" si="34"/>
        <v>0</v>
      </c>
      <c r="H1771" s="117"/>
      <c r="I1771" s="118"/>
    </row>
    <row r="1772" spans="1:9" s="95" customFormat="1" x14ac:dyDescent="0.3">
      <c r="A1772" s="125"/>
      <c r="B1772" s="330"/>
      <c r="C1772" s="331"/>
      <c r="D1772" s="135"/>
      <c r="E1772" s="135"/>
      <c r="F1772" s="136"/>
      <c r="G1772" s="137">
        <f t="shared" si="34"/>
        <v>0</v>
      </c>
      <c r="H1772" s="117"/>
      <c r="I1772" s="118"/>
    </row>
    <row r="1773" spans="1:9" s="95" customFormat="1" x14ac:dyDescent="0.3">
      <c r="A1773" s="125"/>
      <c r="B1773" s="330"/>
      <c r="C1773" s="331"/>
      <c r="D1773" s="135"/>
      <c r="E1773" s="135"/>
      <c r="F1773" s="136"/>
      <c r="G1773" s="137">
        <f t="shared" si="34"/>
        <v>0</v>
      </c>
      <c r="H1773" s="117"/>
      <c r="I1773" s="118"/>
    </row>
    <row r="1774" spans="1:9" s="95" customFormat="1" x14ac:dyDescent="0.3">
      <c r="A1774" s="125"/>
      <c r="B1774" s="330"/>
      <c r="C1774" s="331"/>
      <c r="D1774" s="135"/>
      <c r="E1774" s="135"/>
      <c r="F1774" s="136"/>
      <c r="G1774" s="137">
        <f t="shared" si="34"/>
        <v>0</v>
      </c>
      <c r="H1774" s="117"/>
      <c r="I1774" s="118"/>
    </row>
    <row r="1775" spans="1:9" s="95" customFormat="1" ht="14.4" thickBot="1" x14ac:dyDescent="0.35">
      <c r="A1775" s="125"/>
      <c r="B1775" s="332"/>
      <c r="C1775" s="333"/>
      <c r="D1775" s="141"/>
      <c r="E1775" s="141"/>
      <c r="F1775" s="142"/>
      <c r="G1775" s="143">
        <f t="shared" si="34"/>
        <v>0</v>
      </c>
      <c r="H1775" s="117"/>
      <c r="I1775" s="118"/>
    </row>
    <row r="1776" spans="1:9" s="95" customFormat="1" x14ac:dyDescent="0.3">
      <c r="A1776" s="125"/>
      <c r="B1776" s="115"/>
      <c r="C1776" s="126"/>
      <c r="D1776" s="126"/>
      <c r="E1776" s="126"/>
      <c r="F1776" s="126"/>
      <c r="G1776" s="144" t="s">
        <v>70</v>
      </c>
      <c r="H1776" s="117">
        <f>SUM(G1768:G1775)</f>
        <v>4800</v>
      </c>
      <c r="I1776" s="118"/>
    </row>
    <row r="1777" spans="1:9" s="95" customFormat="1" ht="14.4" thickBot="1" x14ac:dyDescent="0.35">
      <c r="A1777" s="125"/>
      <c r="B1777" s="115"/>
      <c r="C1777" s="126"/>
      <c r="D1777" s="126"/>
      <c r="E1777" s="126"/>
      <c r="F1777" s="126"/>
      <c r="G1777" s="127"/>
      <c r="H1777" s="117"/>
      <c r="I1777" s="118"/>
    </row>
    <row r="1778" spans="1:9" s="95" customFormat="1" x14ac:dyDescent="0.3">
      <c r="A1778" s="125"/>
      <c r="B1778" s="128" t="s">
        <v>71</v>
      </c>
      <c r="C1778" s="129"/>
      <c r="D1778" s="129"/>
      <c r="E1778" s="129"/>
      <c r="F1778" s="129"/>
      <c r="G1778" s="130"/>
      <c r="H1778" s="117"/>
      <c r="I1778" s="118"/>
    </row>
    <row r="1779" spans="1:9" s="95" customFormat="1" x14ac:dyDescent="0.3">
      <c r="A1779" s="125"/>
      <c r="B1779" s="131" t="s">
        <v>62</v>
      </c>
      <c r="C1779" s="132" t="s">
        <v>72</v>
      </c>
      <c r="D1779" s="132" t="s">
        <v>73</v>
      </c>
      <c r="E1779" s="132" t="s">
        <v>63</v>
      </c>
      <c r="F1779" s="132" t="s">
        <v>74</v>
      </c>
      <c r="G1779" s="133" t="s">
        <v>65</v>
      </c>
      <c r="H1779" s="117"/>
      <c r="I1779" s="118"/>
    </row>
    <row r="1780" spans="1:9" s="95" customFormat="1" x14ac:dyDescent="0.3">
      <c r="A1780" s="125"/>
      <c r="B1780" s="145" t="s">
        <v>75</v>
      </c>
      <c r="C1780" s="136">
        <v>6250</v>
      </c>
      <c r="D1780" s="146">
        <v>1.8</v>
      </c>
      <c r="E1780" s="135">
        <v>1</v>
      </c>
      <c r="F1780" s="147">
        <v>0.5</v>
      </c>
      <c r="G1780" s="148">
        <f>F1780*E1780*D1780*C1780</f>
        <v>5625</v>
      </c>
      <c r="H1780" s="117"/>
      <c r="I1780" s="118"/>
    </row>
    <row r="1781" spans="1:9" s="95" customFormat="1" x14ac:dyDescent="0.3">
      <c r="A1781" s="125"/>
      <c r="B1781" s="145" t="s">
        <v>108</v>
      </c>
      <c r="C1781" s="136">
        <v>12500</v>
      </c>
      <c r="D1781" s="146">
        <v>1.8</v>
      </c>
      <c r="E1781" s="135">
        <v>1</v>
      </c>
      <c r="F1781" s="147">
        <f>+F1780</f>
        <v>0.5</v>
      </c>
      <c r="G1781" s="148">
        <f>F1781*E1781*D1781*C1781</f>
        <v>11250</v>
      </c>
      <c r="H1781" s="117"/>
      <c r="I1781" s="118"/>
    </row>
    <row r="1782" spans="1:9" s="95" customFormat="1" x14ac:dyDescent="0.3">
      <c r="A1782" s="125"/>
      <c r="B1782" s="145"/>
      <c r="C1782" s="136"/>
      <c r="D1782" s="146"/>
      <c r="E1782" s="135"/>
      <c r="F1782" s="147"/>
      <c r="G1782" s="148">
        <f>F1782*E1782*D1782*C1782</f>
        <v>0</v>
      </c>
      <c r="H1782" s="117"/>
      <c r="I1782" s="118"/>
    </row>
    <row r="1783" spans="1:9" s="95" customFormat="1" x14ac:dyDescent="0.3">
      <c r="A1783" s="125"/>
      <c r="B1783" s="145"/>
      <c r="C1783" s="136"/>
      <c r="D1783" s="146"/>
      <c r="E1783" s="135"/>
      <c r="F1783" s="147"/>
      <c r="G1783" s="148">
        <f>F1783*E1783*D1783*C1783</f>
        <v>0</v>
      </c>
      <c r="H1783" s="117"/>
      <c r="I1783" s="118"/>
    </row>
    <row r="1784" spans="1:9" s="95" customFormat="1" ht="14.4" thickBot="1" x14ac:dyDescent="0.35">
      <c r="A1784" s="125"/>
      <c r="B1784" s="149"/>
      <c r="C1784" s="142"/>
      <c r="D1784" s="150"/>
      <c r="E1784" s="141"/>
      <c r="F1784" s="151"/>
      <c r="G1784" s="152">
        <f>F1784*E1784*D1784*C1784</f>
        <v>0</v>
      </c>
      <c r="H1784" s="117"/>
      <c r="I1784" s="118"/>
    </row>
    <row r="1785" spans="1:9" s="95" customFormat="1" x14ac:dyDescent="0.3">
      <c r="A1785" s="125"/>
      <c r="B1785" s="115"/>
      <c r="C1785" s="126"/>
      <c r="D1785" s="126"/>
      <c r="E1785" s="126"/>
      <c r="F1785" s="126"/>
      <c r="G1785" s="144" t="s">
        <v>78</v>
      </c>
      <c r="H1785" s="117">
        <f>SUM(G1780:G1784)</f>
        <v>16875</v>
      </c>
      <c r="I1785" s="118"/>
    </row>
    <row r="1786" spans="1:9" s="95" customFormat="1" ht="14.4" thickBot="1" x14ac:dyDescent="0.35">
      <c r="A1786" s="125"/>
      <c r="B1786" s="115"/>
      <c r="C1786" s="126"/>
      <c r="D1786" s="126"/>
      <c r="E1786" s="126"/>
      <c r="F1786" s="126"/>
      <c r="G1786" s="127"/>
      <c r="H1786" s="117"/>
      <c r="I1786" s="118"/>
    </row>
    <row r="1787" spans="1:9" s="95" customFormat="1" x14ac:dyDescent="0.3">
      <c r="A1787" s="125"/>
      <c r="B1787" s="128" t="s">
        <v>79</v>
      </c>
      <c r="C1787" s="129"/>
      <c r="D1787" s="129"/>
      <c r="E1787" s="129"/>
      <c r="F1787" s="129"/>
      <c r="G1787" s="130"/>
      <c r="H1787" s="117"/>
      <c r="I1787" s="118"/>
    </row>
    <row r="1788" spans="1:9" s="95" customFormat="1" x14ac:dyDescent="0.3">
      <c r="A1788" s="125"/>
      <c r="B1788" s="131" t="s">
        <v>62</v>
      </c>
      <c r="C1788" s="132"/>
      <c r="D1788" s="132" t="s">
        <v>80</v>
      </c>
      <c r="E1788" s="132" t="s">
        <v>81</v>
      </c>
      <c r="F1788" s="132" t="s">
        <v>74</v>
      </c>
      <c r="G1788" s="133" t="s">
        <v>65</v>
      </c>
      <c r="H1788" s="117"/>
      <c r="I1788" s="118"/>
    </row>
    <row r="1789" spans="1:9" s="95" customFormat="1" x14ac:dyDescent="0.3">
      <c r="A1789" s="125"/>
      <c r="B1789" s="134" t="s">
        <v>82</v>
      </c>
      <c r="C1789" s="153"/>
      <c r="D1789" s="135"/>
      <c r="E1789" s="154"/>
      <c r="F1789" s="147"/>
      <c r="G1789" s="148">
        <v>1687.5</v>
      </c>
      <c r="H1789" s="117"/>
      <c r="I1789" s="118"/>
    </row>
    <row r="1790" spans="1:9" s="95" customFormat="1" x14ac:dyDescent="0.3">
      <c r="A1790" s="125"/>
      <c r="B1790" s="330" t="s">
        <v>243</v>
      </c>
      <c r="C1790" s="331"/>
      <c r="D1790" s="135" t="s">
        <v>84</v>
      </c>
      <c r="E1790" s="154">
        <v>1</v>
      </c>
      <c r="F1790" s="147">
        <v>0.15</v>
      </c>
      <c r="G1790" s="148">
        <f>F1790*E1790</f>
        <v>0.15</v>
      </c>
      <c r="H1790" s="117"/>
      <c r="I1790" s="118"/>
    </row>
    <row r="1791" spans="1:9" s="95" customFormat="1" x14ac:dyDescent="0.3">
      <c r="A1791" s="125"/>
      <c r="B1791" s="330" t="s">
        <v>236</v>
      </c>
      <c r="C1791" s="331"/>
      <c r="D1791" s="135" t="s">
        <v>84</v>
      </c>
      <c r="E1791" s="154">
        <v>1</v>
      </c>
      <c r="F1791" s="147">
        <v>0.05</v>
      </c>
      <c r="G1791" s="148">
        <f>F1791*E1791</f>
        <v>0.05</v>
      </c>
      <c r="H1791" s="117"/>
      <c r="I1791" s="118"/>
    </row>
    <row r="1792" spans="1:9" s="95" customFormat="1" x14ac:dyDescent="0.3">
      <c r="A1792" s="125"/>
      <c r="B1792" s="330"/>
      <c r="C1792" s="331"/>
      <c r="D1792" s="135"/>
      <c r="E1792" s="154"/>
      <c r="F1792" s="147"/>
      <c r="G1792" s="148">
        <f>F1792*E1792</f>
        <v>0</v>
      </c>
      <c r="H1792" s="117"/>
      <c r="I1792" s="118"/>
    </row>
    <row r="1793" spans="1:9" s="95" customFormat="1" x14ac:dyDescent="0.3">
      <c r="A1793" s="125"/>
      <c r="B1793" s="330"/>
      <c r="C1793" s="331"/>
      <c r="D1793" s="135"/>
      <c r="E1793" s="154"/>
      <c r="F1793" s="147"/>
      <c r="G1793" s="148">
        <f>F1793*E1793</f>
        <v>0</v>
      </c>
      <c r="H1793" s="117"/>
      <c r="I1793" s="118"/>
    </row>
    <row r="1794" spans="1:9" s="95" customFormat="1" ht="14.4" thickBot="1" x14ac:dyDescent="0.35">
      <c r="A1794" s="125"/>
      <c r="B1794" s="332"/>
      <c r="C1794" s="333"/>
      <c r="D1794" s="141"/>
      <c r="E1794" s="155"/>
      <c r="F1794" s="151"/>
      <c r="G1794" s="152">
        <f>F1794*E1794</f>
        <v>0</v>
      </c>
      <c r="H1794" s="117"/>
      <c r="I1794" s="118"/>
    </row>
    <row r="1795" spans="1:9" s="95" customFormat="1" x14ac:dyDescent="0.3">
      <c r="A1795" s="125"/>
      <c r="B1795" s="115"/>
      <c r="C1795" s="126"/>
      <c r="D1795" s="126"/>
      <c r="E1795" s="126"/>
      <c r="F1795" s="126"/>
      <c r="G1795" s="144" t="s">
        <v>85</v>
      </c>
      <c r="H1795" s="117">
        <f>SUM(G1789:G1794)</f>
        <v>1687.7</v>
      </c>
      <c r="I1795" s="118"/>
    </row>
    <row r="1796" spans="1:9" s="95" customFormat="1" ht="14.4" thickBot="1" x14ac:dyDescent="0.35">
      <c r="A1796" s="125"/>
      <c r="B1796" s="115"/>
      <c r="C1796" s="126"/>
      <c r="D1796" s="126"/>
      <c r="E1796" s="126"/>
      <c r="F1796" s="126"/>
      <c r="G1796" s="127"/>
      <c r="H1796" s="117"/>
      <c r="I1796" s="118"/>
    </row>
    <row r="1797" spans="1:9" s="95" customFormat="1" x14ac:dyDescent="0.3">
      <c r="A1797" s="125"/>
      <c r="B1797" s="128" t="s">
        <v>86</v>
      </c>
      <c r="C1797" s="129"/>
      <c r="D1797" s="129"/>
      <c r="E1797" s="129"/>
      <c r="F1797" s="129"/>
      <c r="G1797" s="130"/>
      <c r="H1797" s="117"/>
      <c r="I1797" s="118"/>
    </row>
    <row r="1798" spans="1:9" s="95" customFormat="1" x14ac:dyDescent="0.3">
      <c r="A1798" s="125"/>
      <c r="B1798" s="131" t="s">
        <v>87</v>
      </c>
      <c r="C1798" s="132"/>
      <c r="D1798" s="132" t="s">
        <v>88</v>
      </c>
      <c r="E1798" s="132" t="s">
        <v>89</v>
      </c>
      <c r="F1798" s="132" t="s">
        <v>90</v>
      </c>
      <c r="G1798" s="133" t="s">
        <v>64</v>
      </c>
      <c r="H1798" s="117"/>
      <c r="I1798" s="118"/>
    </row>
    <row r="1799" spans="1:9" s="95" customFormat="1" x14ac:dyDescent="0.3">
      <c r="A1799" s="125"/>
      <c r="B1799" s="156"/>
      <c r="C1799" s="153"/>
      <c r="D1799" s="135"/>
      <c r="E1799" s="135"/>
      <c r="F1799" s="137"/>
      <c r="G1799" s="137">
        <f>F1799*E1799*D1799</f>
        <v>0</v>
      </c>
      <c r="H1799" s="117"/>
      <c r="I1799" s="118"/>
    </row>
    <row r="1800" spans="1:9" s="95" customFormat="1" ht="14.4" thickBot="1" x14ac:dyDescent="0.35">
      <c r="A1800" s="125"/>
      <c r="B1800" s="157"/>
      <c r="C1800" s="158"/>
      <c r="D1800" s="141"/>
      <c r="E1800" s="141"/>
      <c r="F1800" s="143"/>
      <c r="G1800" s="143">
        <f>F1800*E1800*D1800</f>
        <v>0</v>
      </c>
      <c r="H1800" s="117"/>
      <c r="I1800" s="118"/>
    </row>
    <row r="1801" spans="1:9" s="95" customFormat="1" x14ac:dyDescent="0.3">
      <c r="A1801" s="125"/>
      <c r="B1801" s="115"/>
      <c r="C1801" s="126"/>
      <c r="D1801" s="126"/>
      <c r="E1801" s="126"/>
      <c r="F1801" s="126"/>
      <c r="G1801" s="144" t="s">
        <v>91</v>
      </c>
      <c r="H1801" s="117">
        <f>SUM(G1799:G1800)</f>
        <v>0</v>
      </c>
      <c r="I1801" s="118"/>
    </row>
    <row r="1802" spans="1:9" s="95" customFormat="1" ht="14.4" thickBot="1" x14ac:dyDescent="0.35">
      <c r="A1802" s="125"/>
      <c r="B1802" s="115"/>
      <c r="C1802" s="126"/>
      <c r="D1802" s="126"/>
      <c r="E1802" s="126"/>
      <c r="F1802" s="126"/>
      <c r="G1802" s="127"/>
      <c r="H1802" s="117"/>
      <c r="I1802" s="118"/>
    </row>
    <row r="1803" spans="1:9" s="95" customFormat="1" ht="14.4" thickBot="1" x14ac:dyDescent="0.35">
      <c r="A1803" s="125"/>
      <c r="B1803" s="115"/>
      <c r="C1803" s="126"/>
      <c r="D1803" s="126"/>
      <c r="E1803" s="126"/>
      <c r="F1803" s="126"/>
      <c r="G1803" s="159" t="s">
        <v>92</v>
      </c>
      <c r="H1803" s="160">
        <f>SUM(H1776:H1801)</f>
        <v>23362.7</v>
      </c>
      <c r="I1803" s="118"/>
    </row>
    <row r="1804" spans="1:9" s="95" customFormat="1" ht="14.4" thickBot="1" x14ac:dyDescent="0.35">
      <c r="A1804" s="125"/>
      <c r="B1804" s="115"/>
      <c r="C1804" s="126"/>
      <c r="D1804" s="126"/>
      <c r="E1804" s="126"/>
      <c r="F1804" s="126"/>
      <c r="G1804" s="127"/>
      <c r="H1804" s="117"/>
      <c r="I1804" s="118"/>
    </row>
    <row r="1805" spans="1:9" s="95" customFormat="1" x14ac:dyDescent="0.3">
      <c r="A1805" s="125"/>
      <c r="B1805" s="161" t="s">
        <v>93</v>
      </c>
      <c r="C1805" s="109"/>
      <c r="D1805" s="109"/>
      <c r="E1805" s="109"/>
      <c r="F1805" s="109"/>
      <c r="G1805" s="162"/>
      <c r="H1805" s="117"/>
      <c r="I1805" s="118"/>
    </row>
    <row r="1806" spans="1:9" s="95" customFormat="1" x14ac:dyDescent="0.3">
      <c r="A1806" s="125"/>
      <c r="B1806" s="163" t="s">
        <v>62</v>
      </c>
      <c r="C1806" s="126"/>
      <c r="D1806" s="126" t="s">
        <v>94</v>
      </c>
      <c r="E1806" s="126"/>
      <c r="F1806" s="126" t="s">
        <v>95</v>
      </c>
      <c r="G1806" s="164"/>
      <c r="H1806" s="117"/>
      <c r="I1806" s="118"/>
    </row>
    <row r="1807" spans="1:9" s="95" customFormat="1" x14ac:dyDescent="0.3">
      <c r="A1807" s="125"/>
      <c r="B1807" s="131" t="s">
        <v>96</v>
      </c>
      <c r="C1807" s="165"/>
      <c r="D1807" s="166">
        <v>0.24</v>
      </c>
      <c r="E1807" s="165"/>
      <c r="F1807" s="167">
        <f>D1807*H1803</f>
        <v>5607.0479999999998</v>
      </c>
      <c r="G1807" s="133"/>
      <c r="H1807" s="117"/>
      <c r="I1807" s="118"/>
    </row>
    <row r="1808" spans="1:9" s="95" customFormat="1" x14ac:dyDescent="0.3">
      <c r="A1808" s="125"/>
      <c r="B1808" s="134" t="s">
        <v>97</v>
      </c>
      <c r="C1808" s="153"/>
      <c r="D1808" s="168">
        <v>0.01</v>
      </c>
      <c r="E1808" s="153"/>
      <c r="F1808" s="167">
        <f>D1808*H1803</f>
        <v>233.62700000000001</v>
      </c>
      <c r="G1808" s="148"/>
      <c r="H1808" s="117"/>
      <c r="I1808" s="118"/>
    </row>
    <row r="1809" spans="1:9" s="95" customFormat="1" x14ac:dyDescent="0.3">
      <c r="A1809" s="125"/>
      <c r="B1809" s="134" t="s">
        <v>50</v>
      </c>
      <c r="C1809" s="153"/>
      <c r="D1809" s="168">
        <v>0.05</v>
      </c>
      <c r="E1809" s="153"/>
      <c r="F1809" s="167">
        <f>D1809*H1803</f>
        <v>1168.135</v>
      </c>
      <c r="G1809" s="148"/>
      <c r="H1809" s="117"/>
      <c r="I1809" s="118"/>
    </row>
    <row r="1810" spans="1:9" s="95" customFormat="1" x14ac:dyDescent="0.3">
      <c r="A1810" s="125"/>
      <c r="B1810" s="169" t="s">
        <v>98</v>
      </c>
      <c r="C1810" s="170"/>
      <c r="D1810" s="171">
        <v>0.19</v>
      </c>
      <c r="E1810" s="170"/>
      <c r="F1810" s="167">
        <f>D1810*F1809</f>
        <v>221.94565</v>
      </c>
      <c r="G1810" s="172"/>
      <c r="H1810" s="117"/>
      <c r="I1810" s="118"/>
    </row>
    <row r="1811" spans="1:9" s="95" customFormat="1" ht="14.4" thickBot="1" x14ac:dyDescent="0.35">
      <c r="A1811" s="125"/>
      <c r="B1811" s="140"/>
      <c r="C1811" s="158"/>
      <c r="D1811" s="173"/>
      <c r="E1811" s="158"/>
      <c r="F1811" s="174"/>
      <c r="G1811" s="152"/>
      <c r="H1811" s="117"/>
      <c r="I1811" s="118"/>
    </row>
    <row r="1812" spans="1:9" s="95" customFormat="1" ht="14.4" thickBot="1" x14ac:dyDescent="0.35">
      <c r="A1812" s="125"/>
      <c r="B1812" s="115"/>
      <c r="C1812" s="126"/>
      <c r="D1812" s="126"/>
      <c r="E1812" s="126"/>
      <c r="F1812" s="126"/>
      <c r="G1812" s="159" t="s">
        <v>99</v>
      </c>
      <c r="H1812" s="160">
        <f>SUM(F1807:F1811)</f>
        <v>7230.7556500000001</v>
      </c>
      <c r="I1812" s="118"/>
    </row>
    <row r="1813" spans="1:9" s="95" customFormat="1" ht="14.4" thickBot="1" x14ac:dyDescent="0.35">
      <c r="A1813" s="125"/>
      <c r="B1813" s="115"/>
      <c r="C1813" s="126"/>
      <c r="D1813" s="126"/>
      <c r="E1813" s="126"/>
      <c r="F1813" s="126"/>
      <c r="G1813" s="127"/>
      <c r="H1813" s="117"/>
      <c r="I1813" s="118"/>
    </row>
    <row r="1814" spans="1:9" s="95" customFormat="1" ht="14.4" thickBot="1" x14ac:dyDescent="0.35">
      <c r="A1814" s="125"/>
      <c r="B1814" s="115"/>
      <c r="C1814" s="126"/>
      <c r="D1814" s="126"/>
      <c r="E1814" s="126"/>
      <c r="F1814" s="126"/>
      <c r="G1814" s="159" t="s">
        <v>100</v>
      </c>
      <c r="H1814" s="175">
        <f>H1812+H1803</f>
        <v>30593.45565</v>
      </c>
      <c r="I1814" s="118"/>
    </row>
    <row r="1815" spans="1:9" s="95" customFormat="1" ht="14.4" thickBot="1" x14ac:dyDescent="0.35">
      <c r="A1815" s="119"/>
      <c r="B1815" s="176"/>
      <c r="C1815" s="121"/>
      <c r="D1815" s="121"/>
      <c r="E1815" s="121"/>
      <c r="F1815" s="121"/>
      <c r="G1815" s="177"/>
      <c r="H1815" s="123"/>
      <c r="I1815" s="124"/>
    </row>
    <row r="1816" spans="1:9" s="95" customFormat="1" x14ac:dyDescent="0.3">
      <c r="A1816" s="107"/>
      <c r="B1816" s="108"/>
      <c r="C1816" s="109"/>
      <c r="D1816" s="109"/>
      <c r="E1816" s="109"/>
      <c r="F1816" s="109"/>
      <c r="G1816" s="110"/>
      <c r="H1816" s="111"/>
      <c r="I1816" s="112"/>
    </row>
    <row r="1817" spans="1:9" s="95" customFormat="1" ht="90" customHeight="1" x14ac:dyDescent="0.3">
      <c r="A1817" s="113"/>
      <c r="B1817" s="114" t="s">
        <v>244</v>
      </c>
      <c r="C1817" s="334" t="s">
        <v>42</v>
      </c>
      <c r="D1817" s="334"/>
      <c r="E1817" s="334"/>
      <c r="F1817" s="334"/>
      <c r="G1817" s="116" t="s">
        <v>59</v>
      </c>
      <c r="H1817" s="117" t="s">
        <v>60</v>
      </c>
      <c r="I1817" s="118"/>
    </row>
    <row r="1818" spans="1:9" s="95" customFormat="1" ht="14.4" thickBot="1" x14ac:dyDescent="0.35">
      <c r="A1818" s="119"/>
      <c r="B1818" s="120"/>
      <c r="C1818" s="121"/>
      <c r="D1818" s="121"/>
      <c r="E1818" s="121"/>
      <c r="F1818" s="121"/>
      <c r="G1818" s="122"/>
      <c r="H1818" s="123"/>
      <c r="I1818" s="124"/>
    </row>
    <row r="1819" spans="1:9" s="95" customFormat="1" ht="14.4" thickBot="1" x14ac:dyDescent="0.35">
      <c r="A1819" s="125"/>
      <c r="B1819" s="115"/>
      <c r="C1819" s="126"/>
      <c r="D1819" s="126"/>
      <c r="E1819" s="126"/>
      <c r="F1819" s="126"/>
      <c r="G1819" s="127"/>
      <c r="H1819" s="117"/>
      <c r="I1819" s="118"/>
    </row>
    <row r="1820" spans="1:9" s="95" customFormat="1" x14ac:dyDescent="0.3">
      <c r="A1820" s="125"/>
      <c r="B1820" s="128" t="s">
        <v>61</v>
      </c>
      <c r="C1820" s="129"/>
      <c r="D1820" s="129"/>
      <c r="E1820" s="129"/>
      <c r="F1820" s="129"/>
      <c r="G1820" s="130"/>
      <c r="H1820" s="117"/>
      <c r="I1820" s="118"/>
    </row>
    <row r="1821" spans="1:9" s="95" customFormat="1" x14ac:dyDescent="0.3">
      <c r="A1821" s="125"/>
      <c r="B1821" s="131" t="s">
        <v>62</v>
      </c>
      <c r="C1821" s="132"/>
      <c r="D1821" s="132" t="s">
        <v>3</v>
      </c>
      <c r="E1821" s="132" t="s">
        <v>63</v>
      </c>
      <c r="F1821" s="132" t="s">
        <v>64</v>
      </c>
      <c r="G1821" s="133" t="s">
        <v>65</v>
      </c>
      <c r="H1821" s="117"/>
      <c r="I1821" s="118"/>
    </row>
    <row r="1822" spans="1:9" s="95" customFormat="1" x14ac:dyDescent="0.3">
      <c r="A1822" s="125"/>
      <c r="B1822" s="330" t="s">
        <v>241</v>
      </c>
      <c r="C1822" s="331"/>
      <c r="D1822" s="135" t="s">
        <v>242</v>
      </c>
      <c r="E1822" s="135">
        <v>0.02</v>
      </c>
      <c r="F1822" s="136">
        <v>60000</v>
      </c>
      <c r="G1822" s="137">
        <f t="shared" ref="G1822:G1829" si="35">F1822*E1822</f>
        <v>1200</v>
      </c>
      <c r="H1822" s="117"/>
      <c r="I1822" s="118"/>
    </row>
    <row r="1823" spans="1:9" s="95" customFormat="1" x14ac:dyDescent="0.3">
      <c r="A1823" s="125"/>
      <c r="B1823" s="330" t="s">
        <v>240</v>
      </c>
      <c r="C1823" s="331"/>
      <c r="D1823" s="135" t="s">
        <v>104</v>
      </c>
      <c r="E1823" s="135">
        <v>0.5</v>
      </c>
      <c r="F1823" s="136">
        <v>1200</v>
      </c>
      <c r="G1823" s="137">
        <f t="shared" si="35"/>
        <v>600</v>
      </c>
      <c r="H1823" s="117"/>
      <c r="I1823" s="118"/>
    </row>
    <row r="1824" spans="1:9" s="95" customFormat="1" x14ac:dyDescent="0.3">
      <c r="A1824" s="125"/>
      <c r="B1824" s="330"/>
      <c r="C1824" s="331"/>
      <c r="D1824" s="135"/>
      <c r="E1824" s="135"/>
      <c r="F1824" s="136"/>
      <c r="G1824" s="137">
        <f t="shared" si="35"/>
        <v>0</v>
      </c>
      <c r="H1824" s="138"/>
      <c r="I1824" s="139"/>
    </row>
    <row r="1825" spans="1:9" s="95" customFormat="1" x14ac:dyDescent="0.3">
      <c r="A1825" s="125"/>
      <c r="B1825" s="330"/>
      <c r="C1825" s="331"/>
      <c r="D1825" s="135"/>
      <c r="E1825" s="135"/>
      <c r="F1825" s="136"/>
      <c r="G1825" s="137">
        <f t="shared" si="35"/>
        <v>0</v>
      </c>
      <c r="H1825" s="117"/>
      <c r="I1825" s="118"/>
    </row>
    <row r="1826" spans="1:9" s="95" customFormat="1" x14ac:dyDescent="0.3">
      <c r="A1826" s="125"/>
      <c r="B1826" s="330"/>
      <c r="C1826" s="331"/>
      <c r="D1826" s="135"/>
      <c r="E1826" s="135"/>
      <c r="F1826" s="136"/>
      <c r="G1826" s="137">
        <f t="shared" si="35"/>
        <v>0</v>
      </c>
      <c r="H1826" s="117"/>
      <c r="I1826" s="118"/>
    </row>
    <row r="1827" spans="1:9" s="95" customFormat="1" x14ac:dyDescent="0.3">
      <c r="A1827" s="125"/>
      <c r="B1827" s="330"/>
      <c r="C1827" s="331"/>
      <c r="D1827" s="135"/>
      <c r="E1827" s="135"/>
      <c r="F1827" s="136"/>
      <c r="G1827" s="137">
        <f t="shared" si="35"/>
        <v>0</v>
      </c>
      <c r="H1827" s="117"/>
      <c r="I1827" s="118"/>
    </row>
    <row r="1828" spans="1:9" s="95" customFormat="1" x14ac:dyDescent="0.3">
      <c r="A1828" s="125"/>
      <c r="B1828" s="330"/>
      <c r="C1828" s="331"/>
      <c r="D1828" s="135"/>
      <c r="E1828" s="135"/>
      <c r="F1828" s="136"/>
      <c r="G1828" s="137">
        <f t="shared" si="35"/>
        <v>0</v>
      </c>
      <c r="H1828" s="117"/>
      <c r="I1828" s="118"/>
    </row>
    <row r="1829" spans="1:9" s="95" customFormat="1" ht="14.4" thickBot="1" x14ac:dyDescent="0.35">
      <c r="A1829" s="125"/>
      <c r="B1829" s="332"/>
      <c r="C1829" s="333"/>
      <c r="D1829" s="141"/>
      <c r="E1829" s="141"/>
      <c r="F1829" s="142"/>
      <c r="G1829" s="143">
        <f t="shared" si="35"/>
        <v>0</v>
      </c>
      <c r="H1829" s="117"/>
      <c r="I1829" s="118"/>
    </row>
    <row r="1830" spans="1:9" s="95" customFormat="1" x14ac:dyDescent="0.3">
      <c r="A1830" s="125"/>
      <c r="B1830" s="115"/>
      <c r="C1830" s="126"/>
      <c r="D1830" s="126"/>
      <c r="E1830" s="126"/>
      <c r="F1830" s="126"/>
      <c r="G1830" s="144" t="s">
        <v>70</v>
      </c>
      <c r="H1830" s="117">
        <f>SUM(G1822:G1829)</f>
        <v>1800</v>
      </c>
      <c r="I1830" s="118"/>
    </row>
    <row r="1831" spans="1:9" s="95" customFormat="1" ht="14.4" thickBot="1" x14ac:dyDescent="0.35">
      <c r="A1831" s="125"/>
      <c r="B1831" s="115"/>
      <c r="C1831" s="126"/>
      <c r="D1831" s="126"/>
      <c r="E1831" s="126"/>
      <c r="F1831" s="126"/>
      <c r="G1831" s="127"/>
      <c r="H1831" s="117"/>
      <c r="I1831" s="118"/>
    </row>
    <row r="1832" spans="1:9" s="95" customFormat="1" x14ac:dyDescent="0.3">
      <c r="A1832" s="125"/>
      <c r="B1832" s="128" t="s">
        <v>71</v>
      </c>
      <c r="C1832" s="129"/>
      <c r="D1832" s="129"/>
      <c r="E1832" s="129"/>
      <c r="F1832" s="129"/>
      <c r="G1832" s="130"/>
      <c r="H1832" s="117"/>
      <c r="I1832" s="118"/>
    </row>
    <row r="1833" spans="1:9" s="95" customFormat="1" x14ac:dyDescent="0.3">
      <c r="A1833" s="125"/>
      <c r="B1833" s="131" t="s">
        <v>62</v>
      </c>
      <c r="C1833" s="132" t="s">
        <v>72</v>
      </c>
      <c r="D1833" s="132" t="s">
        <v>73</v>
      </c>
      <c r="E1833" s="132" t="s">
        <v>63</v>
      </c>
      <c r="F1833" s="132" t="s">
        <v>74</v>
      </c>
      <c r="G1833" s="133" t="s">
        <v>65</v>
      </c>
      <c r="H1833" s="117"/>
      <c r="I1833" s="118"/>
    </row>
    <row r="1834" spans="1:9" s="95" customFormat="1" x14ac:dyDescent="0.3">
      <c r="A1834" s="125"/>
      <c r="B1834" s="145" t="s">
        <v>75</v>
      </c>
      <c r="C1834" s="136">
        <v>6250</v>
      </c>
      <c r="D1834" s="146">
        <v>1.8</v>
      </c>
      <c r="E1834" s="135">
        <v>1</v>
      </c>
      <c r="F1834" s="147">
        <v>0.5</v>
      </c>
      <c r="G1834" s="148">
        <f>F1834*E1834*D1834*C1834</f>
        <v>5625</v>
      </c>
      <c r="H1834" s="117"/>
      <c r="I1834" s="118"/>
    </row>
    <row r="1835" spans="1:9" s="95" customFormat="1" x14ac:dyDescent="0.3">
      <c r="A1835" s="125"/>
      <c r="B1835" s="145" t="s">
        <v>108</v>
      </c>
      <c r="C1835" s="136">
        <v>12500</v>
      </c>
      <c r="D1835" s="146">
        <v>1.8</v>
      </c>
      <c r="E1835" s="135">
        <v>1</v>
      </c>
      <c r="F1835" s="147">
        <f>+F1834</f>
        <v>0.5</v>
      </c>
      <c r="G1835" s="148">
        <f>F1835*E1835*D1835*C1835</f>
        <v>11250</v>
      </c>
      <c r="H1835" s="117"/>
      <c r="I1835" s="118"/>
    </row>
    <row r="1836" spans="1:9" s="95" customFormat="1" x14ac:dyDescent="0.3">
      <c r="A1836" s="125"/>
      <c r="B1836" s="145"/>
      <c r="C1836" s="136"/>
      <c r="D1836" s="146"/>
      <c r="E1836" s="135"/>
      <c r="F1836" s="147"/>
      <c r="G1836" s="148">
        <f>F1836*E1836*D1836*C1836</f>
        <v>0</v>
      </c>
      <c r="H1836" s="117"/>
      <c r="I1836" s="118"/>
    </row>
    <row r="1837" spans="1:9" s="95" customFormat="1" x14ac:dyDescent="0.3">
      <c r="A1837" s="125"/>
      <c r="B1837" s="145"/>
      <c r="C1837" s="136"/>
      <c r="D1837" s="146"/>
      <c r="E1837" s="135"/>
      <c r="F1837" s="147"/>
      <c r="G1837" s="148">
        <f>F1837*E1837*D1837*C1837</f>
        <v>0</v>
      </c>
      <c r="H1837" s="117"/>
      <c r="I1837" s="118"/>
    </row>
    <row r="1838" spans="1:9" s="95" customFormat="1" ht="14.4" thickBot="1" x14ac:dyDescent="0.35">
      <c r="A1838" s="125"/>
      <c r="B1838" s="149"/>
      <c r="C1838" s="142"/>
      <c r="D1838" s="150"/>
      <c r="E1838" s="141"/>
      <c r="F1838" s="151"/>
      <c r="G1838" s="152">
        <f>F1838*E1838*D1838*C1838</f>
        <v>0</v>
      </c>
      <c r="H1838" s="117"/>
      <c r="I1838" s="118"/>
    </row>
    <row r="1839" spans="1:9" s="95" customFormat="1" x14ac:dyDescent="0.3">
      <c r="A1839" s="125"/>
      <c r="B1839" s="115"/>
      <c r="C1839" s="126"/>
      <c r="D1839" s="126"/>
      <c r="E1839" s="126"/>
      <c r="F1839" s="126"/>
      <c r="G1839" s="144" t="s">
        <v>78</v>
      </c>
      <c r="H1839" s="117">
        <f>SUM(G1834:G1838)</f>
        <v>16875</v>
      </c>
      <c r="I1839" s="118"/>
    </row>
    <row r="1840" spans="1:9" s="95" customFormat="1" ht="14.4" thickBot="1" x14ac:dyDescent="0.35">
      <c r="A1840" s="125"/>
      <c r="B1840" s="115"/>
      <c r="C1840" s="126"/>
      <c r="D1840" s="126"/>
      <c r="E1840" s="126"/>
      <c r="F1840" s="126"/>
      <c r="G1840" s="127"/>
      <c r="H1840" s="117"/>
      <c r="I1840" s="118"/>
    </row>
    <row r="1841" spans="1:9" s="95" customFormat="1" x14ac:dyDescent="0.3">
      <c r="A1841" s="125"/>
      <c r="B1841" s="128" t="s">
        <v>79</v>
      </c>
      <c r="C1841" s="129"/>
      <c r="D1841" s="129"/>
      <c r="E1841" s="129"/>
      <c r="F1841" s="129"/>
      <c r="G1841" s="130"/>
      <c r="H1841" s="117"/>
      <c r="I1841" s="118"/>
    </row>
    <row r="1842" spans="1:9" s="95" customFormat="1" x14ac:dyDescent="0.3">
      <c r="A1842" s="125"/>
      <c r="B1842" s="131" t="s">
        <v>62</v>
      </c>
      <c r="C1842" s="132"/>
      <c r="D1842" s="132" t="s">
        <v>80</v>
      </c>
      <c r="E1842" s="132" t="s">
        <v>81</v>
      </c>
      <c r="F1842" s="132" t="s">
        <v>74</v>
      </c>
      <c r="G1842" s="133" t="s">
        <v>65</v>
      </c>
      <c r="H1842" s="117"/>
      <c r="I1842" s="118"/>
    </row>
    <row r="1843" spans="1:9" s="95" customFormat="1" x14ac:dyDescent="0.3">
      <c r="A1843" s="125"/>
      <c r="B1843" s="134" t="s">
        <v>82</v>
      </c>
      <c r="C1843" s="153"/>
      <c r="D1843" s="135"/>
      <c r="E1843" s="154"/>
      <c r="F1843" s="147"/>
      <c r="G1843" s="148">
        <v>1687.5</v>
      </c>
      <c r="H1843" s="117"/>
      <c r="I1843" s="118"/>
    </row>
    <row r="1844" spans="1:9" s="95" customFormat="1" x14ac:dyDescent="0.3">
      <c r="A1844" s="125"/>
      <c r="B1844" s="330" t="s">
        <v>243</v>
      </c>
      <c r="C1844" s="331"/>
      <c r="D1844" s="135" t="s">
        <v>84</v>
      </c>
      <c r="E1844" s="154">
        <v>1</v>
      </c>
      <c r="F1844" s="147">
        <v>0.16669999999999999</v>
      </c>
      <c r="G1844" s="148">
        <f>F1844*E1844</f>
        <v>0.16669999999999999</v>
      </c>
      <c r="H1844" s="117"/>
      <c r="I1844" s="118"/>
    </row>
    <row r="1845" spans="1:9" s="95" customFormat="1" x14ac:dyDescent="0.3">
      <c r="A1845" s="125"/>
      <c r="B1845" s="330"/>
      <c r="C1845" s="331"/>
      <c r="D1845" s="135"/>
      <c r="E1845" s="154"/>
      <c r="F1845" s="147"/>
      <c r="G1845" s="148">
        <f>F1845*E1845</f>
        <v>0</v>
      </c>
      <c r="H1845" s="117"/>
      <c r="I1845" s="118"/>
    </row>
    <row r="1846" spans="1:9" s="95" customFormat="1" x14ac:dyDescent="0.3">
      <c r="A1846" s="125"/>
      <c r="B1846" s="330"/>
      <c r="C1846" s="331"/>
      <c r="D1846" s="135"/>
      <c r="E1846" s="154"/>
      <c r="F1846" s="147"/>
      <c r="G1846" s="148">
        <f>F1846*E1846</f>
        <v>0</v>
      </c>
      <c r="H1846" s="117"/>
      <c r="I1846" s="118"/>
    </row>
    <row r="1847" spans="1:9" s="95" customFormat="1" x14ac:dyDescent="0.3">
      <c r="A1847" s="125"/>
      <c r="B1847" s="330"/>
      <c r="C1847" s="331"/>
      <c r="D1847" s="135"/>
      <c r="E1847" s="154"/>
      <c r="F1847" s="147"/>
      <c r="G1847" s="148">
        <f>F1847*E1847</f>
        <v>0</v>
      </c>
      <c r="H1847" s="117"/>
      <c r="I1847" s="118"/>
    </row>
    <row r="1848" spans="1:9" s="95" customFormat="1" ht="14.4" thickBot="1" x14ac:dyDescent="0.35">
      <c r="A1848" s="125"/>
      <c r="B1848" s="332"/>
      <c r="C1848" s="333"/>
      <c r="D1848" s="141"/>
      <c r="E1848" s="155"/>
      <c r="F1848" s="151"/>
      <c r="G1848" s="152">
        <f>F1848*E1848</f>
        <v>0</v>
      </c>
      <c r="H1848" s="117"/>
      <c r="I1848" s="118"/>
    </row>
    <row r="1849" spans="1:9" s="95" customFormat="1" x14ac:dyDescent="0.3">
      <c r="A1849" s="125"/>
      <c r="B1849" s="115"/>
      <c r="C1849" s="126"/>
      <c r="D1849" s="126"/>
      <c r="E1849" s="126"/>
      <c r="F1849" s="126"/>
      <c r="G1849" s="144" t="s">
        <v>85</v>
      </c>
      <c r="H1849" s="117">
        <f>SUM(G1843:G1848)</f>
        <v>1687.6667</v>
      </c>
      <c r="I1849" s="118"/>
    </row>
    <row r="1850" spans="1:9" s="95" customFormat="1" ht="14.4" thickBot="1" x14ac:dyDescent="0.35">
      <c r="A1850" s="125"/>
      <c r="B1850" s="115"/>
      <c r="C1850" s="126"/>
      <c r="D1850" s="126"/>
      <c r="E1850" s="126"/>
      <c r="F1850" s="126"/>
      <c r="G1850" s="127"/>
      <c r="H1850" s="117"/>
      <c r="I1850" s="118"/>
    </row>
    <row r="1851" spans="1:9" s="95" customFormat="1" x14ac:dyDescent="0.3">
      <c r="A1851" s="125"/>
      <c r="B1851" s="128" t="s">
        <v>86</v>
      </c>
      <c r="C1851" s="129"/>
      <c r="D1851" s="129"/>
      <c r="E1851" s="129"/>
      <c r="F1851" s="129"/>
      <c r="G1851" s="130"/>
      <c r="H1851" s="117"/>
      <c r="I1851" s="118"/>
    </row>
    <row r="1852" spans="1:9" s="95" customFormat="1" x14ac:dyDescent="0.3">
      <c r="A1852" s="125"/>
      <c r="B1852" s="131" t="s">
        <v>87</v>
      </c>
      <c r="C1852" s="132"/>
      <c r="D1852" s="132" t="s">
        <v>88</v>
      </c>
      <c r="E1852" s="132" t="s">
        <v>89</v>
      </c>
      <c r="F1852" s="132" t="s">
        <v>90</v>
      </c>
      <c r="G1852" s="133" t="s">
        <v>64</v>
      </c>
      <c r="H1852" s="117"/>
      <c r="I1852" s="118"/>
    </row>
    <row r="1853" spans="1:9" s="95" customFormat="1" x14ac:dyDescent="0.3">
      <c r="A1853" s="125"/>
      <c r="B1853" s="156"/>
      <c r="C1853" s="153"/>
      <c r="D1853" s="135"/>
      <c r="E1853" s="135"/>
      <c r="F1853" s="137"/>
      <c r="G1853" s="137">
        <f>F1853*E1853*D1853</f>
        <v>0</v>
      </c>
      <c r="H1853" s="117"/>
      <c r="I1853" s="118"/>
    </row>
    <row r="1854" spans="1:9" s="95" customFormat="1" ht="14.4" thickBot="1" x14ac:dyDescent="0.35">
      <c r="A1854" s="125"/>
      <c r="B1854" s="157"/>
      <c r="C1854" s="158"/>
      <c r="D1854" s="141"/>
      <c r="E1854" s="141"/>
      <c r="F1854" s="143"/>
      <c r="G1854" s="143">
        <f>F1854*E1854*D1854</f>
        <v>0</v>
      </c>
      <c r="H1854" s="117"/>
      <c r="I1854" s="118"/>
    </row>
    <row r="1855" spans="1:9" s="95" customFormat="1" x14ac:dyDescent="0.3">
      <c r="A1855" s="125"/>
      <c r="B1855" s="115"/>
      <c r="C1855" s="126"/>
      <c r="D1855" s="126"/>
      <c r="E1855" s="126"/>
      <c r="F1855" s="126"/>
      <c r="G1855" s="144" t="s">
        <v>91</v>
      </c>
      <c r="H1855" s="117">
        <f>SUM(G1853:G1854)</f>
        <v>0</v>
      </c>
      <c r="I1855" s="118"/>
    </row>
    <row r="1856" spans="1:9" s="95" customFormat="1" ht="14.4" thickBot="1" x14ac:dyDescent="0.35">
      <c r="A1856" s="125"/>
      <c r="B1856" s="115"/>
      <c r="C1856" s="126"/>
      <c r="D1856" s="126"/>
      <c r="E1856" s="126"/>
      <c r="F1856" s="126"/>
      <c r="G1856" s="127"/>
      <c r="H1856" s="117"/>
      <c r="I1856" s="118"/>
    </row>
    <row r="1857" spans="1:9" s="95" customFormat="1" ht="14.4" thickBot="1" x14ac:dyDescent="0.35">
      <c r="A1857" s="125"/>
      <c r="B1857" s="115"/>
      <c r="C1857" s="126"/>
      <c r="D1857" s="126"/>
      <c r="E1857" s="126"/>
      <c r="F1857" s="126"/>
      <c r="G1857" s="159" t="s">
        <v>92</v>
      </c>
      <c r="H1857" s="160">
        <f>SUM(H1830:H1855)</f>
        <v>20362.666700000002</v>
      </c>
      <c r="I1857" s="118"/>
    </row>
    <row r="1858" spans="1:9" s="95" customFormat="1" ht="14.4" thickBot="1" x14ac:dyDescent="0.35">
      <c r="A1858" s="125"/>
      <c r="B1858" s="115"/>
      <c r="C1858" s="126"/>
      <c r="D1858" s="126"/>
      <c r="E1858" s="126"/>
      <c r="F1858" s="126"/>
      <c r="G1858" s="127"/>
      <c r="H1858" s="117"/>
      <c r="I1858" s="118"/>
    </row>
    <row r="1859" spans="1:9" s="95" customFormat="1" x14ac:dyDescent="0.3">
      <c r="A1859" s="125"/>
      <c r="B1859" s="161" t="s">
        <v>93</v>
      </c>
      <c r="C1859" s="109"/>
      <c r="D1859" s="109"/>
      <c r="E1859" s="109"/>
      <c r="F1859" s="109"/>
      <c r="G1859" s="162"/>
      <c r="H1859" s="117"/>
      <c r="I1859" s="118"/>
    </row>
    <row r="1860" spans="1:9" s="95" customFormat="1" x14ac:dyDescent="0.3">
      <c r="A1860" s="125"/>
      <c r="B1860" s="163" t="s">
        <v>62</v>
      </c>
      <c r="C1860" s="126"/>
      <c r="D1860" s="126" t="s">
        <v>94</v>
      </c>
      <c r="E1860" s="126"/>
      <c r="F1860" s="126" t="s">
        <v>95</v>
      </c>
      <c r="G1860" s="164"/>
      <c r="H1860" s="117"/>
      <c r="I1860" s="118"/>
    </row>
    <row r="1861" spans="1:9" s="95" customFormat="1" x14ac:dyDescent="0.3">
      <c r="A1861" s="125"/>
      <c r="B1861" s="131" t="s">
        <v>96</v>
      </c>
      <c r="C1861" s="165"/>
      <c r="D1861" s="166">
        <v>0.24</v>
      </c>
      <c r="E1861" s="165"/>
      <c r="F1861" s="167">
        <f>D1861*H1857</f>
        <v>4887.0400079999999</v>
      </c>
      <c r="G1861" s="133"/>
      <c r="H1861" s="117"/>
      <c r="I1861" s="118"/>
    </row>
    <row r="1862" spans="1:9" s="95" customFormat="1" x14ac:dyDescent="0.3">
      <c r="A1862" s="125"/>
      <c r="B1862" s="134" t="s">
        <v>97</v>
      </c>
      <c r="C1862" s="153"/>
      <c r="D1862" s="168">
        <v>0.01</v>
      </c>
      <c r="E1862" s="153"/>
      <c r="F1862" s="167">
        <f>D1862*H1857</f>
        <v>203.62666700000003</v>
      </c>
      <c r="G1862" s="148"/>
      <c r="H1862" s="117"/>
      <c r="I1862" s="118"/>
    </row>
    <row r="1863" spans="1:9" s="95" customFormat="1" x14ac:dyDescent="0.3">
      <c r="A1863" s="125"/>
      <c r="B1863" s="134" t="s">
        <v>50</v>
      </c>
      <c r="C1863" s="153"/>
      <c r="D1863" s="168">
        <v>0.05</v>
      </c>
      <c r="E1863" s="153"/>
      <c r="F1863" s="167">
        <f>D1863*H1857</f>
        <v>1018.1333350000001</v>
      </c>
      <c r="G1863" s="148"/>
      <c r="H1863" s="117"/>
      <c r="I1863" s="118"/>
    </row>
    <row r="1864" spans="1:9" s="95" customFormat="1" x14ac:dyDescent="0.3">
      <c r="A1864" s="125"/>
      <c r="B1864" s="169" t="s">
        <v>98</v>
      </c>
      <c r="C1864" s="170"/>
      <c r="D1864" s="171">
        <v>0.19</v>
      </c>
      <c r="E1864" s="170"/>
      <c r="F1864" s="167">
        <f>D1864*F1863</f>
        <v>193.44533365000001</v>
      </c>
      <c r="G1864" s="172"/>
      <c r="H1864" s="117"/>
      <c r="I1864" s="118"/>
    </row>
    <row r="1865" spans="1:9" s="95" customFormat="1" ht="14.4" thickBot="1" x14ac:dyDescent="0.35">
      <c r="A1865" s="125"/>
      <c r="B1865" s="140"/>
      <c r="C1865" s="158"/>
      <c r="D1865" s="173"/>
      <c r="E1865" s="158"/>
      <c r="F1865" s="174"/>
      <c r="G1865" s="152"/>
      <c r="H1865" s="117"/>
      <c r="I1865" s="118"/>
    </row>
    <row r="1866" spans="1:9" s="95" customFormat="1" ht="14.4" thickBot="1" x14ac:dyDescent="0.35">
      <c r="A1866" s="125"/>
      <c r="B1866" s="115"/>
      <c r="C1866" s="126"/>
      <c r="D1866" s="126"/>
      <c r="E1866" s="126"/>
      <c r="F1866" s="126"/>
      <c r="G1866" s="159" t="s">
        <v>99</v>
      </c>
      <c r="H1866" s="160">
        <f>SUM(F1861:F1865)</f>
        <v>6302.2453436500009</v>
      </c>
      <c r="I1866" s="118"/>
    </row>
    <row r="1867" spans="1:9" s="95" customFormat="1" ht="14.4" thickBot="1" x14ac:dyDescent="0.35">
      <c r="A1867" s="125"/>
      <c r="B1867" s="115"/>
      <c r="C1867" s="126"/>
      <c r="D1867" s="126"/>
      <c r="E1867" s="126"/>
      <c r="F1867" s="126"/>
      <c r="G1867" s="127"/>
      <c r="H1867" s="117"/>
      <c r="I1867" s="118"/>
    </row>
    <row r="1868" spans="1:9" s="95" customFormat="1" ht="14.4" thickBot="1" x14ac:dyDescent="0.35">
      <c r="A1868" s="125"/>
      <c r="B1868" s="115"/>
      <c r="C1868" s="126"/>
      <c r="D1868" s="126"/>
      <c r="E1868" s="126"/>
      <c r="F1868" s="126"/>
      <c r="G1868" s="159" t="s">
        <v>100</v>
      </c>
      <c r="H1868" s="175">
        <f>H1866+H1857</f>
        <v>26664.912043650002</v>
      </c>
      <c r="I1868" s="118"/>
    </row>
    <row r="1869" spans="1:9" s="95" customFormat="1" ht="14.4" thickBot="1" x14ac:dyDescent="0.35">
      <c r="A1869" s="119"/>
      <c r="B1869" s="176"/>
      <c r="C1869" s="121"/>
      <c r="D1869" s="121"/>
      <c r="E1869" s="121"/>
      <c r="F1869" s="121"/>
      <c r="G1869" s="177"/>
      <c r="H1869" s="123"/>
      <c r="I1869" s="124"/>
    </row>
    <row r="1870" spans="1:9" s="95" customFormat="1" x14ac:dyDescent="0.3">
      <c r="A1870" s="107"/>
      <c r="B1870" s="108"/>
      <c r="C1870" s="109"/>
      <c r="D1870" s="109"/>
      <c r="E1870" s="109"/>
      <c r="F1870" s="109"/>
      <c r="G1870" s="110"/>
      <c r="H1870" s="111"/>
      <c r="I1870" s="112"/>
    </row>
    <row r="1871" spans="1:9" s="95" customFormat="1" ht="90" customHeight="1" x14ac:dyDescent="0.3">
      <c r="A1871" s="113"/>
      <c r="B1871" s="114" t="s">
        <v>245</v>
      </c>
      <c r="C1871" s="334" t="s">
        <v>43</v>
      </c>
      <c r="D1871" s="334"/>
      <c r="E1871" s="334"/>
      <c r="F1871" s="334"/>
      <c r="G1871" s="116" t="s">
        <v>59</v>
      </c>
      <c r="H1871" s="117" t="s">
        <v>60</v>
      </c>
      <c r="I1871" s="118"/>
    </row>
    <row r="1872" spans="1:9" s="95" customFormat="1" ht="14.4" thickBot="1" x14ac:dyDescent="0.35">
      <c r="A1872" s="119"/>
      <c r="B1872" s="120"/>
      <c r="C1872" s="121"/>
      <c r="D1872" s="121"/>
      <c r="E1872" s="121"/>
      <c r="F1872" s="121"/>
      <c r="G1872" s="122"/>
      <c r="H1872" s="123"/>
      <c r="I1872" s="124"/>
    </row>
    <row r="1873" spans="1:9" s="95" customFormat="1" ht="14.4" thickBot="1" x14ac:dyDescent="0.35">
      <c r="A1873" s="125"/>
      <c r="B1873" s="115"/>
      <c r="C1873" s="126"/>
      <c r="D1873" s="126"/>
      <c r="E1873" s="126"/>
      <c r="F1873" s="126"/>
      <c r="G1873" s="127"/>
      <c r="H1873" s="117"/>
      <c r="I1873" s="118"/>
    </row>
    <row r="1874" spans="1:9" s="95" customFormat="1" x14ac:dyDescent="0.3">
      <c r="A1874" s="125"/>
      <c r="B1874" s="128" t="s">
        <v>61</v>
      </c>
      <c r="C1874" s="129"/>
      <c r="D1874" s="129"/>
      <c r="E1874" s="129"/>
      <c r="F1874" s="129"/>
      <c r="G1874" s="130"/>
      <c r="H1874" s="117"/>
      <c r="I1874" s="118"/>
    </row>
    <row r="1875" spans="1:9" s="95" customFormat="1" x14ac:dyDescent="0.3">
      <c r="A1875" s="125"/>
      <c r="B1875" s="131" t="s">
        <v>62</v>
      </c>
      <c r="C1875" s="132"/>
      <c r="D1875" s="132" t="s">
        <v>3</v>
      </c>
      <c r="E1875" s="132" t="s">
        <v>63</v>
      </c>
      <c r="F1875" s="132" t="s">
        <v>64</v>
      </c>
      <c r="G1875" s="133" t="s">
        <v>65</v>
      </c>
      <c r="H1875" s="117"/>
      <c r="I1875" s="118"/>
    </row>
    <row r="1876" spans="1:9" s="95" customFormat="1" x14ac:dyDescent="0.3">
      <c r="A1876" s="125"/>
      <c r="B1876" s="330" t="s">
        <v>246</v>
      </c>
      <c r="C1876" s="331"/>
      <c r="D1876" s="135" t="s">
        <v>242</v>
      </c>
      <c r="E1876" s="135">
        <f>1/20</f>
        <v>0.05</v>
      </c>
      <c r="F1876" s="136">
        <v>98141</v>
      </c>
      <c r="G1876" s="137">
        <f t="shared" ref="G1876:G1883" si="36">F1876*E1876</f>
        <v>4907.05</v>
      </c>
      <c r="H1876" s="117"/>
      <c r="I1876" s="118"/>
    </row>
    <row r="1877" spans="1:9" s="95" customFormat="1" x14ac:dyDescent="0.3">
      <c r="A1877" s="125"/>
      <c r="B1877" s="330"/>
      <c r="C1877" s="331"/>
      <c r="D1877" s="135"/>
      <c r="E1877" s="135"/>
      <c r="F1877" s="136"/>
      <c r="G1877" s="137">
        <f t="shared" si="36"/>
        <v>0</v>
      </c>
      <c r="H1877" s="117"/>
      <c r="I1877" s="118"/>
    </row>
    <row r="1878" spans="1:9" s="95" customFormat="1" x14ac:dyDescent="0.3">
      <c r="A1878" s="125"/>
      <c r="B1878" s="330"/>
      <c r="C1878" s="331"/>
      <c r="D1878" s="135"/>
      <c r="E1878" s="135"/>
      <c r="F1878" s="136"/>
      <c r="G1878" s="137">
        <f t="shared" si="36"/>
        <v>0</v>
      </c>
      <c r="H1878" s="138"/>
      <c r="I1878" s="139"/>
    </row>
    <row r="1879" spans="1:9" s="95" customFormat="1" x14ac:dyDescent="0.3">
      <c r="A1879" s="125"/>
      <c r="B1879" s="330"/>
      <c r="C1879" s="331"/>
      <c r="D1879" s="135"/>
      <c r="E1879" s="135"/>
      <c r="F1879" s="136"/>
      <c r="G1879" s="137">
        <f t="shared" si="36"/>
        <v>0</v>
      </c>
      <c r="H1879" s="117"/>
      <c r="I1879" s="118"/>
    </row>
    <row r="1880" spans="1:9" s="95" customFormat="1" x14ac:dyDescent="0.3">
      <c r="A1880" s="125"/>
      <c r="B1880" s="330"/>
      <c r="C1880" s="331"/>
      <c r="D1880" s="135"/>
      <c r="E1880" s="135"/>
      <c r="F1880" s="136"/>
      <c r="G1880" s="137">
        <f t="shared" si="36"/>
        <v>0</v>
      </c>
      <c r="H1880" s="117"/>
      <c r="I1880" s="118"/>
    </row>
    <row r="1881" spans="1:9" s="95" customFormat="1" x14ac:dyDescent="0.3">
      <c r="A1881" s="125"/>
      <c r="B1881" s="330"/>
      <c r="C1881" s="331"/>
      <c r="D1881" s="135"/>
      <c r="E1881" s="135"/>
      <c r="F1881" s="136"/>
      <c r="G1881" s="137">
        <f t="shared" si="36"/>
        <v>0</v>
      </c>
      <c r="H1881" s="117"/>
      <c r="I1881" s="118"/>
    </row>
    <row r="1882" spans="1:9" s="95" customFormat="1" x14ac:dyDescent="0.3">
      <c r="A1882" s="125"/>
      <c r="B1882" s="330"/>
      <c r="C1882" s="331"/>
      <c r="D1882" s="135"/>
      <c r="E1882" s="135"/>
      <c r="F1882" s="136"/>
      <c r="G1882" s="137">
        <f t="shared" si="36"/>
        <v>0</v>
      </c>
      <c r="H1882" s="117"/>
      <c r="I1882" s="118"/>
    </row>
    <row r="1883" spans="1:9" s="95" customFormat="1" ht="14.4" thickBot="1" x14ac:dyDescent="0.35">
      <c r="A1883" s="125"/>
      <c r="B1883" s="332"/>
      <c r="C1883" s="333"/>
      <c r="D1883" s="141"/>
      <c r="E1883" s="141"/>
      <c r="F1883" s="142"/>
      <c r="G1883" s="143">
        <f t="shared" si="36"/>
        <v>0</v>
      </c>
      <c r="H1883" s="117"/>
      <c r="I1883" s="118"/>
    </row>
    <row r="1884" spans="1:9" s="95" customFormat="1" x14ac:dyDescent="0.3">
      <c r="A1884" s="125"/>
      <c r="B1884" s="115"/>
      <c r="C1884" s="126"/>
      <c r="D1884" s="126"/>
      <c r="E1884" s="126"/>
      <c r="F1884" s="126"/>
      <c r="G1884" s="144" t="s">
        <v>70</v>
      </c>
      <c r="H1884" s="117">
        <f>SUM(G1876:G1883)</f>
        <v>4907.05</v>
      </c>
      <c r="I1884" s="118"/>
    </row>
    <row r="1885" spans="1:9" s="95" customFormat="1" ht="14.4" thickBot="1" x14ac:dyDescent="0.35">
      <c r="A1885" s="125"/>
      <c r="B1885" s="115"/>
      <c r="C1885" s="126"/>
      <c r="D1885" s="126"/>
      <c r="E1885" s="126"/>
      <c r="F1885" s="126"/>
      <c r="G1885" s="127"/>
      <c r="H1885" s="117"/>
      <c r="I1885" s="118"/>
    </row>
    <row r="1886" spans="1:9" s="95" customFormat="1" x14ac:dyDescent="0.3">
      <c r="A1886" s="125"/>
      <c r="B1886" s="128" t="s">
        <v>71</v>
      </c>
      <c r="C1886" s="129"/>
      <c r="D1886" s="129"/>
      <c r="E1886" s="129"/>
      <c r="F1886" s="129"/>
      <c r="G1886" s="130"/>
      <c r="H1886" s="117"/>
      <c r="I1886" s="118"/>
    </row>
    <row r="1887" spans="1:9" s="95" customFormat="1" x14ac:dyDescent="0.3">
      <c r="A1887" s="125"/>
      <c r="B1887" s="131" t="s">
        <v>62</v>
      </c>
      <c r="C1887" s="132" t="s">
        <v>72</v>
      </c>
      <c r="D1887" s="132" t="s">
        <v>73</v>
      </c>
      <c r="E1887" s="132" t="s">
        <v>63</v>
      </c>
      <c r="F1887" s="132" t="s">
        <v>74</v>
      </c>
      <c r="G1887" s="133" t="s">
        <v>65</v>
      </c>
      <c r="H1887" s="117"/>
      <c r="I1887" s="118"/>
    </row>
    <row r="1888" spans="1:9" s="95" customFormat="1" x14ac:dyDescent="0.3">
      <c r="A1888" s="125"/>
      <c r="B1888" s="145" t="s">
        <v>75</v>
      </c>
      <c r="C1888" s="136">
        <v>6250</v>
      </c>
      <c r="D1888" s="146">
        <v>1.8</v>
      </c>
      <c r="E1888" s="135">
        <v>1</v>
      </c>
      <c r="F1888" s="147">
        <v>0.6</v>
      </c>
      <c r="G1888" s="148">
        <f>F1888*E1888*D1888*C1888</f>
        <v>6750</v>
      </c>
      <c r="H1888" s="117"/>
      <c r="I1888" s="118"/>
    </row>
    <row r="1889" spans="1:9" s="95" customFormat="1" x14ac:dyDescent="0.3">
      <c r="A1889" s="125"/>
      <c r="B1889" s="145" t="s">
        <v>108</v>
      </c>
      <c r="C1889" s="136">
        <v>12500</v>
      </c>
      <c r="D1889" s="146">
        <v>1.8</v>
      </c>
      <c r="E1889" s="135">
        <v>1</v>
      </c>
      <c r="F1889" s="147">
        <f>+F1888</f>
        <v>0.6</v>
      </c>
      <c r="G1889" s="148">
        <f>F1889*E1889*D1889*C1889</f>
        <v>13500</v>
      </c>
      <c r="H1889" s="117"/>
      <c r="I1889" s="118"/>
    </row>
    <row r="1890" spans="1:9" s="95" customFormat="1" x14ac:dyDescent="0.3">
      <c r="A1890" s="125"/>
      <c r="B1890" s="145"/>
      <c r="C1890" s="136"/>
      <c r="D1890" s="146"/>
      <c r="E1890" s="135"/>
      <c r="F1890" s="147"/>
      <c r="G1890" s="148">
        <f>F1890*E1890*D1890*C1890</f>
        <v>0</v>
      </c>
      <c r="H1890" s="117"/>
      <c r="I1890" s="118"/>
    </row>
    <row r="1891" spans="1:9" s="95" customFormat="1" x14ac:dyDescent="0.3">
      <c r="A1891" s="125"/>
      <c r="B1891" s="145"/>
      <c r="C1891" s="136"/>
      <c r="D1891" s="146"/>
      <c r="E1891" s="135"/>
      <c r="F1891" s="147"/>
      <c r="G1891" s="148">
        <f>F1891*E1891*D1891*C1891</f>
        <v>0</v>
      </c>
      <c r="H1891" s="117"/>
      <c r="I1891" s="118"/>
    </row>
    <row r="1892" spans="1:9" s="95" customFormat="1" ht="14.4" thickBot="1" x14ac:dyDescent="0.35">
      <c r="A1892" s="125"/>
      <c r="B1892" s="149"/>
      <c r="C1892" s="142"/>
      <c r="D1892" s="150"/>
      <c r="E1892" s="141"/>
      <c r="F1892" s="151"/>
      <c r="G1892" s="152">
        <f>F1892*E1892*D1892*C1892</f>
        <v>0</v>
      </c>
      <c r="H1892" s="117"/>
      <c r="I1892" s="118"/>
    </row>
    <row r="1893" spans="1:9" s="95" customFormat="1" x14ac:dyDescent="0.3">
      <c r="A1893" s="125"/>
      <c r="B1893" s="115"/>
      <c r="C1893" s="126"/>
      <c r="D1893" s="126"/>
      <c r="E1893" s="126"/>
      <c r="F1893" s="126"/>
      <c r="G1893" s="144" t="s">
        <v>78</v>
      </c>
      <c r="H1893" s="117">
        <f>SUM(G1888:G1892)</f>
        <v>20250</v>
      </c>
      <c r="I1893" s="118"/>
    </row>
    <row r="1894" spans="1:9" s="95" customFormat="1" ht="14.4" thickBot="1" x14ac:dyDescent="0.35">
      <c r="A1894" s="125"/>
      <c r="B1894" s="115"/>
      <c r="C1894" s="126"/>
      <c r="D1894" s="126"/>
      <c r="E1894" s="126"/>
      <c r="F1894" s="126"/>
      <c r="G1894" s="127"/>
      <c r="H1894" s="117"/>
      <c r="I1894" s="118"/>
    </row>
    <row r="1895" spans="1:9" s="95" customFormat="1" x14ac:dyDescent="0.3">
      <c r="A1895" s="125"/>
      <c r="B1895" s="128" t="s">
        <v>79</v>
      </c>
      <c r="C1895" s="129"/>
      <c r="D1895" s="129"/>
      <c r="E1895" s="129"/>
      <c r="F1895" s="129"/>
      <c r="G1895" s="130"/>
      <c r="H1895" s="117"/>
      <c r="I1895" s="118"/>
    </row>
    <row r="1896" spans="1:9" s="95" customFormat="1" x14ac:dyDescent="0.3">
      <c r="A1896" s="125"/>
      <c r="B1896" s="131" t="s">
        <v>62</v>
      </c>
      <c r="C1896" s="132"/>
      <c r="D1896" s="132" t="s">
        <v>80</v>
      </c>
      <c r="E1896" s="132" t="s">
        <v>81</v>
      </c>
      <c r="F1896" s="132" t="s">
        <v>74</v>
      </c>
      <c r="G1896" s="133" t="s">
        <v>65</v>
      </c>
      <c r="H1896" s="117"/>
      <c r="I1896" s="118"/>
    </row>
    <row r="1897" spans="1:9" s="95" customFormat="1" x14ac:dyDescent="0.3">
      <c r="A1897" s="125"/>
      <c r="B1897" s="134" t="s">
        <v>82</v>
      </c>
      <c r="C1897" s="153"/>
      <c r="D1897" s="135"/>
      <c r="E1897" s="154"/>
      <c r="F1897" s="147"/>
      <c r="G1897" s="148">
        <v>2025</v>
      </c>
      <c r="H1897" s="117"/>
      <c r="I1897" s="118"/>
    </row>
    <row r="1898" spans="1:9" s="95" customFormat="1" x14ac:dyDescent="0.3">
      <c r="A1898" s="125"/>
      <c r="B1898" s="330" t="s">
        <v>243</v>
      </c>
      <c r="C1898" s="331"/>
      <c r="D1898" s="135" t="s">
        <v>84</v>
      </c>
      <c r="E1898" s="154">
        <v>1</v>
      </c>
      <c r="F1898" s="147">
        <v>0.16669999999999999</v>
      </c>
      <c r="G1898" s="148">
        <f>F1898*E1898</f>
        <v>0.16669999999999999</v>
      </c>
      <c r="H1898" s="117"/>
      <c r="I1898" s="118"/>
    </row>
    <row r="1899" spans="1:9" s="95" customFormat="1" x14ac:dyDescent="0.3">
      <c r="A1899" s="125"/>
      <c r="B1899" s="330"/>
      <c r="C1899" s="331"/>
      <c r="D1899" s="135"/>
      <c r="E1899" s="154"/>
      <c r="F1899" s="147"/>
      <c r="G1899" s="148">
        <f>F1899*E1899</f>
        <v>0</v>
      </c>
      <c r="H1899" s="117"/>
      <c r="I1899" s="118"/>
    </row>
    <row r="1900" spans="1:9" s="95" customFormat="1" x14ac:dyDescent="0.3">
      <c r="A1900" s="125"/>
      <c r="B1900" s="330"/>
      <c r="C1900" s="331"/>
      <c r="D1900" s="135"/>
      <c r="E1900" s="154"/>
      <c r="F1900" s="147"/>
      <c r="G1900" s="148">
        <f>F1900*E1900</f>
        <v>0</v>
      </c>
      <c r="H1900" s="117"/>
      <c r="I1900" s="118"/>
    </row>
    <row r="1901" spans="1:9" s="95" customFormat="1" x14ac:dyDescent="0.3">
      <c r="A1901" s="125"/>
      <c r="B1901" s="330"/>
      <c r="C1901" s="331"/>
      <c r="D1901" s="135"/>
      <c r="E1901" s="154"/>
      <c r="F1901" s="147"/>
      <c r="G1901" s="148">
        <f>F1901*E1901</f>
        <v>0</v>
      </c>
      <c r="H1901" s="117"/>
      <c r="I1901" s="118"/>
    </row>
    <row r="1902" spans="1:9" s="95" customFormat="1" ht="14.4" thickBot="1" x14ac:dyDescent="0.35">
      <c r="A1902" s="125"/>
      <c r="B1902" s="332"/>
      <c r="C1902" s="333"/>
      <c r="D1902" s="141"/>
      <c r="E1902" s="155"/>
      <c r="F1902" s="151"/>
      <c r="G1902" s="152">
        <f>F1902*E1902</f>
        <v>0</v>
      </c>
      <c r="H1902" s="117"/>
      <c r="I1902" s="118"/>
    </row>
    <row r="1903" spans="1:9" s="95" customFormat="1" x14ac:dyDescent="0.3">
      <c r="A1903" s="125"/>
      <c r="B1903" s="115"/>
      <c r="C1903" s="126"/>
      <c r="D1903" s="126"/>
      <c r="E1903" s="126"/>
      <c r="F1903" s="126"/>
      <c r="G1903" s="144" t="s">
        <v>85</v>
      </c>
      <c r="H1903" s="117">
        <f>SUM(G1897:G1902)</f>
        <v>2025.1667</v>
      </c>
      <c r="I1903" s="118"/>
    </row>
    <row r="1904" spans="1:9" s="95" customFormat="1" ht="14.4" thickBot="1" x14ac:dyDescent="0.35">
      <c r="A1904" s="125"/>
      <c r="B1904" s="115"/>
      <c r="C1904" s="126"/>
      <c r="D1904" s="126"/>
      <c r="E1904" s="126"/>
      <c r="F1904" s="126"/>
      <c r="G1904" s="127"/>
      <c r="H1904" s="117"/>
      <c r="I1904" s="118"/>
    </row>
    <row r="1905" spans="1:9" s="95" customFormat="1" x14ac:dyDescent="0.3">
      <c r="A1905" s="125"/>
      <c r="B1905" s="128" t="s">
        <v>86</v>
      </c>
      <c r="C1905" s="129"/>
      <c r="D1905" s="129"/>
      <c r="E1905" s="129"/>
      <c r="F1905" s="129"/>
      <c r="G1905" s="130"/>
      <c r="H1905" s="117"/>
      <c r="I1905" s="118"/>
    </row>
    <row r="1906" spans="1:9" s="95" customFormat="1" x14ac:dyDescent="0.3">
      <c r="A1906" s="125"/>
      <c r="B1906" s="131" t="s">
        <v>87</v>
      </c>
      <c r="C1906" s="132"/>
      <c r="D1906" s="132" t="s">
        <v>88</v>
      </c>
      <c r="E1906" s="132" t="s">
        <v>89</v>
      </c>
      <c r="F1906" s="132" t="s">
        <v>90</v>
      </c>
      <c r="G1906" s="133" t="s">
        <v>64</v>
      </c>
      <c r="H1906" s="117"/>
      <c r="I1906" s="118"/>
    </row>
    <row r="1907" spans="1:9" s="95" customFormat="1" x14ac:dyDescent="0.3">
      <c r="A1907" s="125"/>
      <c r="B1907" s="156"/>
      <c r="C1907" s="153"/>
      <c r="D1907" s="135"/>
      <c r="E1907" s="135"/>
      <c r="F1907" s="137"/>
      <c r="G1907" s="137">
        <f>F1907*E1907*D1907</f>
        <v>0</v>
      </c>
      <c r="H1907" s="117"/>
      <c r="I1907" s="118"/>
    </row>
    <row r="1908" spans="1:9" s="95" customFormat="1" ht="14.4" thickBot="1" x14ac:dyDescent="0.35">
      <c r="A1908" s="125"/>
      <c r="B1908" s="157"/>
      <c r="C1908" s="158"/>
      <c r="D1908" s="141"/>
      <c r="E1908" s="141"/>
      <c r="F1908" s="143"/>
      <c r="G1908" s="143">
        <f>F1908*E1908*D1908</f>
        <v>0</v>
      </c>
      <c r="H1908" s="117"/>
      <c r="I1908" s="118"/>
    </row>
    <row r="1909" spans="1:9" s="95" customFormat="1" x14ac:dyDescent="0.3">
      <c r="A1909" s="125"/>
      <c r="B1909" s="115"/>
      <c r="C1909" s="126"/>
      <c r="D1909" s="126"/>
      <c r="E1909" s="126"/>
      <c r="F1909" s="126"/>
      <c r="G1909" s="144" t="s">
        <v>91</v>
      </c>
      <c r="H1909" s="117">
        <f>SUM(G1907:G1908)</f>
        <v>0</v>
      </c>
      <c r="I1909" s="118"/>
    </row>
    <row r="1910" spans="1:9" s="95" customFormat="1" ht="14.4" thickBot="1" x14ac:dyDescent="0.35">
      <c r="A1910" s="125"/>
      <c r="B1910" s="115"/>
      <c r="C1910" s="126"/>
      <c r="D1910" s="126"/>
      <c r="E1910" s="126"/>
      <c r="F1910" s="126"/>
      <c r="G1910" s="127"/>
      <c r="H1910" s="117"/>
      <c r="I1910" s="118"/>
    </row>
    <row r="1911" spans="1:9" s="95" customFormat="1" ht="14.4" thickBot="1" x14ac:dyDescent="0.35">
      <c r="A1911" s="125"/>
      <c r="B1911" s="115"/>
      <c r="C1911" s="126"/>
      <c r="D1911" s="126"/>
      <c r="E1911" s="126"/>
      <c r="F1911" s="126"/>
      <c r="G1911" s="159" t="s">
        <v>92</v>
      </c>
      <c r="H1911" s="160">
        <f>SUM(H1884:H1909)</f>
        <v>27182.216700000001</v>
      </c>
      <c r="I1911" s="118"/>
    </row>
    <row r="1912" spans="1:9" s="95" customFormat="1" ht="14.4" thickBot="1" x14ac:dyDescent="0.35">
      <c r="A1912" s="125"/>
      <c r="B1912" s="115"/>
      <c r="C1912" s="126"/>
      <c r="D1912" s="126"/>
      <c r="E1912" s="126"/>
      <c r="F1912" s="126"/>
      <c r="G1912" s="127"/>
      <c r="H1912" s="117"/>
      <c r="I1912" s="118"/>
    </row>
    <row r="1913" spans="1:9" s="95" customFormat="1" x14ac:dyDescent="0.3">
      <c r="A1913" s="125"/>
      <c r="B1913" s="161" t="s">
        <v>93</v>
      </c>
      <c r="C1913" s="109"/>
      <c r="D1913" s="109"/>
      <c r="E1913" s="109"/>
      <c r="F1913" s="109"/>
      <c r="G1913" s="162"/>
      <c r="H1913" s="117"/>
      <c r="I1913" s="118"/>
    </row>
    <row r="1914" spans="1:9" s="95" customFormat="1" x14ac:dyDescent="0.3">
      <c r="A1914" s="125"/>
      <c r="B1914" s="163" t="s">
        <v>62</v>
      </c>
      <c r="C1914" s="126"/>
      <c r="D1914" s="126" t="s">
        <v>94</v>
      </c>
      <c r="E1914" s="126"/>
      <c r="F1914" s="126" t="s">
        <v>95</v>
      </c>
      <c r="G1914" s="164"/>
      <c r="H1914" s="117"/>
      <c r="I1914" s="118"/>
    </row>
    <row r="1915" spans="1:9" s="95" customFormat="1" x14ac:dyDescent="0.3">
      <c r="A1915" s="125"/>
      <c r="B1915" s="131" t="s">
        <v>96</v>
      </c>
      <c r="C1915" s="165"/>
      <c r="D1915" s="166">
        <v>0.24</v>
      </c>
      <c r="E1915" s="165"/>
      <c r="F1915" s="167">
        <f>D1915*H1911</f>
        <v>6523.732008</v>
      </c>
      <c r="G1915" s="133"/>
      <c r="H1915" s="117"/>
      <c r="I1915" s="118"/>
    </row>
    <row r="1916" spans="1:9" s="95" customFormat="1" x14ac:dyDescent="0.3">
      <c r="A1916" s="125"/>
      <c r="B1916" s="134" t="s">
        <v>97</v>
      </c>
      <c r="C1916" s="153"/>
      <c r="D1916" s="168">
        <v>0.01</v>
      </c>
      <c r="E1916" s="153"/>
      <c r="F1916" s="167">
        <f>D1916*H1911</f>
        <v>271.82216700000004</v>
      </c>
      <c r="G1916" s="148"/>
      <c r="H1916" s="117"/>
      <c r="I1916" s="118"/>
    </row>
    <row r="1917" spans="1:9" s="95" customFormat="1" x14ac:dyDescent="0.3">
      <c r="A1917" s="125"/>
      <c r="B1917" s="134" t="s">
        <v>50</v>
      </c>
      <c r="C1917" s="153"/>
      <c r="D1917" s="168">
        <v>0.05</v>
      </c>
      <c r="E1917" s="153"/>
      <c r="F1917" s="167">
        <f>D1917*H1911</f>
        <v>1359.1108350000002</v>
      </c>
      <c r="G1917" s="148"/>
      <c r="H1917" s="117"/>
      <c r="I1917" s="118"/>
    </row>
    <row r="1918" spans="1:9" s="95" customFormat="1" x14ac:dyDescent="0.3">
      <c r="A1918" s="125"/>
      <c r="B1918" s="169" t="s">
        <v>98</v>
      </c>
      <c r="C1918" s="170"/>
      <c r="D1918" s="171">
        <v>0.19</v>
      </c>
      <c r="E1918" s="170"/>
      <c r="F1918" s="167">
        <f>D1918*F1917</f>
        <v>258.23105865000002</v>
      </c>
      <c r="G1918" s="172"/>
      <c r="H1918" s="117"/>
      <c r="I1918" s="118"/>
    </row>
    <row r="1919" spans="1:9" s="95" customFormat="1" ht="14.4" thickBot="1" x14ac:dyDescent="0.35">
      <c r="A1919" s="125"/>
      <c r="B1919" s="140"/>
      <c r="C1919" s="158"/>
      <c r="D1919" s="173"/>
      <c r="E1919" s="158"/>
      <c r="F1919" s="174"/>
      <c r="G1919" s="152"/>
      <c r="H1919" s="117"/>
      <c r="I1919" s="118"/>
    </row>
    <row r="1920" spans="1:9" s="95" customFormat="1" ht="14.4" thickBot="1" x14ac:dyDescent="0.35">
      <c r="A1920" s="125"/>
      <c r="B1920" s="115"/>
      <c r="C1920" s="126"/>
      <c r="D1920" s="126"/>
      <c r="E1920" s="126"/>
      <c r="F1920" s="126"/>
      <c r="G1920" s="159" t="s">
        <v>99</v>
      </c>
      <c r="H1920" s="160">
        <f>SUM(F1915:F1919)</f>
        <v>8412.8960686500013</v>
      </c>
      <c r="I1920" s="118"/>
    </row>
    <row r="1921" spans="1:9" s="95" customFormat="1" ht="14.4" thickBot="1" x14ac:dyDescent="0.35">
      <c r="A1921" s="125"/>
      <c r="B1921" s="115"/>
      <c r="C1921" s="126"/>
      <c r="D1921" s="126"/>
      <c r="E1921" s="126"/>
      <c r="F1921" s="126"/>
      <c r="G1921" s="127"/>
      <c r="H1921" s="117"/>
      <c r="I1921" s="118"/>
    </row>
    <row r="1922" spans="1:9" s="95" customFormat="1" ht="14.4" thickBot="1" x14ac:dyDescent="0.35">
      <c r="A1922" s="125"/>
      <c r="B1922" s="115"/>
      <c r="C1922" s="126"/>
      <c r="D1922" s="126"/>
      <c r="E1922" s="126"/>
      <c r="F1922" s="126"/>
      <c r="G1922" s="159" t="s">
        <v>100</v>
      </c>
      <c r="H1922" s="175">
        <f>H1920+H1911</f>
        <v>35595.112768650004</v>
      </c>
      <c r="I1922" s="118"/>
    </row>
    <row r="1923" spans="1:9" s="95" customFormat="1" ht="14.4" thickBot="1" x14ac:dyDescent="0.35">
      <c r="A1923" s="119"/>
      <c r="B1923" s="176"/>
      <c r="C1923" s="121"/>
      <c r="D1923" s="121"/>
      <c r="E1923" s="121"/>
      <c r="F1923" s="121"/>
      <c r="G1923" s="177"/>
      <c r="H1923" s="123"/>
      <c r="I1923" s="124"/>
    </row>
    <row r="1924" spans="1:9" s="95" customFormat="1" x14ac:dyDescent="0.3">
      <c r="A1924" s="107"/>
      <c r="B1924" s="108"/>
      <c r="C1924" s="109"/>
      <c r="D1924" s="109"/>
      <c r="E1924" s="109"/>
      <c r="F1924" s="109"/>
      <c r="G1924" s="110"/>
      <c r="H1924" s="111"/>
      <c r="I1924" s="112"/>
    </row>
    <row r="1925" spans="1:9" s="95" customFormat="1" ht="90" customHeight="1" x14ac:dyDescent="0.3">
      <c r="A1925" s="113"/>
      <c r="B1925" s="114" t="s">
        <v>247</v>
      </c>
      <c r="C1925" s="334" t="s">
        <v>44</v>
      </c>
      <c r="D1925" s="334"/>
      <c r="E1925" s="334"/>
      <c r="F1925" s="334"/>
      <c r="G1925" s="116" t="s">
        <v>59</v>
      </c>
      <c r="H1925" s="117" t="s">
        <v>60</v>
      </c>
      <c r="I1925" s="118"/>
    </row>
    <row r="1926" spans="1:9" s="95" customFormat="1" ht="14.4" thickBot="1" x14ac:dyDescent="0.35">
      <c r="A1926" s="119"/>
      <c r="B1926" s="120"/>
      <c r="C1926" s="121"/>
      <c r="D1926" s="121"/>
      <c r="E1926" s="121"/>
      <c r="F1926" s="121"/>
      <c r="G1926" s="122"/>
      <c r="H1926" s="123"/>
      <c r="I1926" s="124"/>
    </row>
    <row r="1927" spans="1:9" s="95" customFormat="1" ht="14.4" thickBot="1" x14ac:dyDescent="0.35">
      <c r="A1927" s="125"/>
      <c r="B1927" s="115"/>
      <c r="C1927" s="126"/>
      <c r="D1927" s="126"/>
      <c r="E1927" s="126"/>
      <c r="F1927" s="126"/>
      <c r="G1927" s="127"/>
      <c r="H1927" s="117"/>
      <c r="I1927" s="118"/>
    </row>
    <row r="1928" spans="1:9" s="95" customFormat="1" x14ac:dyDescent="0.3">
      <c r="A1928" s="125"/>
      <c r="B1928" s="128" t="s">
        <v>61</v>
      </c>
      <c r="C1928" s="129"/>
      <c r="D1928" s="129"/>
      <c r="E1928" s="129"/>
      <c r="F1928" s="129"/>
      <c r="G1928" s="130"/>
      <c r="H1928" s="117"/>
      <c r="I1928" s="118"/>
    </row>
    <row r="1929" spans="1:9" s="95" customFormat="1" x14ac:dyDescent="0.3">
      <c r="A1929" s="125"/>
      <c r="B1929" s="131" t="s">
        <v>62</v>
      </c>
      <c r="C1929" s="132"/>
      <c r="D1929" s="132" t="s">
        <v>3</v>
      </c>
      <c r="E1929" s="132" t="s">
        <v>63</v>
      </c>
      <c r="F1929" s="132" t="s">
        <v>64</v>
      </c>
      <c r="G1929" s="133" t="s">
        <v>65</v>
      </c>
      <c r="H1929" s="117"/>
      <c r="I1929" s="118"/>
    </row>
    <row r="1930" spans="1:9" s="95" customFormat="1" ht="16.5" customHeight="1" x14ac:dyDescent="0.3">
      <c r="A1930" s="125"/>
      <c r="B1930" s="330" t="s">
        <v>248</v>
      </c>
      <c r="C1930" s="331"/>
      <c r="D1930" s="135" t="s">
        <v>242</v>
      </c>
      <c r="E1930" s="135">
        <v>0.1</v>
      </c>
      <c r="F1930" s="136">
        <v>38411</v>
      </c>
      <c r="G1930" s="137">
        <f t="shared" ref="G1930:G1937" si="37">F1930*E1930</f>
        <v>3841.1000000000004</v>
      </c>
      <c r="H1930" s="117"/>
      <c r="I1930" s="118"/>
    </row>
    <row r="1931" spans="1:9" s="95" customFormat="1" x14ac:dyDescent="0.3">
      <c r="A1931" s="125"/>
      <c r="B1931" s="330"/>
      <c r="C1931" s="331"/>
      <c r="D1931" s="135"/>
      <c r="E1931" s="135"/>
      <c r="F1931" s="136"/>
      <c r="G1931" s="137">
        <f t="shared" si="37"/>
        <v>0</v>
      </c>
      <c r="H1931" s="117"/>
      <c r="I1931" s="118"/>
    </row>
    <row r="1932" spans="1:9" s="95" customFormat="1" x14ac:dyDescent="0.3">
      <c r="A1932" s="125"/>
      <c r="B1932" s="330"/>
      <c r="C1932" s="331"/>
      <c r="D1932" s="135"/>
      <c r="E1932" s="135"/>
      <c r="F1932" s="136"/>
      <c r="G1932" s="137">
        <f t="shared" si="37"/>
        <v>0</v>
      </c>
      <c r="H1932" s="138"/>
      <c r="I1932" s="139"/>
    </row>
    <row r="1933" spans="1:9" s="95" customFormat="1" x14ac:dyDescent="0.3">
      <c r="A1933" s="125"/>
      <c r="B1933" s="330"/>
      <c r="C1933" s="331"/>
      <c r="D1933" s="135"/>
      <c r="E1933" s="135"/>
      <c r="F1933" s="136"/>
      <c r="G1933" s="137">
        <f t="shared" si="37"/>
        <v>0</v>
      </c>
      <c r="H1933" s="117"/>
      <c r="I1933" s="118"/>
    </row>
    <row r="1934" spans="1:9" s="95" customFormat="1" x14ac:dyDescent="0.3">
      <c r="A1934" s="125"/>
      <c r="B1934" s="330"/>
      <c r="C1934" s="331"/>
      <c r="D1934" s="135"/>
      <c r="E1934" s="135"/>
      <c r="F1934" s="136"/>
      <c r="G1934" s="137">
        <f t="shared" si="37"/>
        <v>0</v>
      </c>
      <c r="H1934" s="117"/>
      <c r="I1934" s="118"/>
    </row>
    <row r="1935" spans="1:9" s="95" customFormat="1" x14ac:dyDescent="0.3">
      <c r="A1935" s="125"/>
      <c r="B1935" s="330"/>
      <c r="C1935" s="331"/>
      <c r="D1935" s="135"/>
      <c r="E1935" s="135"/>
      <c r="F1935" s="136"/>
      <c r="G1935" s="137">
        <f t="shared" si="37"/>
        <v>0</v>
      </c>
      <c r="H1935" s="117"/>
      <c r="I1935" s="118"/>
    </row>
    <row r="1936" spans="1:9" s="95" customFormat="1" x14ac:dyDescent="0.3">
      <c r="A1936" s="125"/>
      <c r="B1936" s="330"/>
      <c r="C1936" s="331"/>
      <c r="D1936" s="135"/>
      <c r="E1936" s="135"/>
      <c r="F1936" s="136"/>
      <c r="G1936" s="137">
        <f t="shared" si="37"/>
        <v>0</v>
      </c>
      <c r="H1936" s="117"/>
      <c r="I1936" s="118"/>
    </row>
    <row r="1937" spans="1:9" s="95" customFormat="1" ht="14.4" thickBot="1" x14ac:dyDescent="0.35">
      <c r="A1937" s="125"/>
      <c r="B1937" s="332"/>
      <c r="C1937" s="333"/>
      <c r="D1937" s="141"/>
      <c r="E1937" s="141"/>
      <c r="F1937" s="142"/>
      <c r="G1937" s="143">
        <f t="shared" si="37"/>
        <v>0</v>
      </c>
      <c r="H1937" s="117"/>
      <c r="I1937" s="118"/>
    </row>
    <row r="1938" spans="1:9" s="95" customFormat="1" x14ac:dyDescent="0.3">
      <c r="A1938" s="125"/>
      <c r="B1938" s="115"/>
      <c r="C1938" s="126"/>
      <c r="D1938" s="126"/>
      <c r="E1938" s="126"/>
      <c r="F1938" s="126"/>
      <c r="G1938" s="144" t="s">
        <v>70</v>
      </c>
      <c r="H1938" s="117">
        <f>SUM(G1930:G1937)</f>
        <v>3841.1000000000004</v>
      </c>
      <c r="I1938" s="118"/>
    </row>
    <row r="1939" spans="1:9" s="95" customFormat="1" ht="14.4" thickBot="1" x14ac:dyDescent="0.35">
      <c r="A1939" s="125"/>
      <c r="B1939" s="115"/>
      <c r="C1939" s="126"/>
      <c r="D1939" s="126"/>
      <c r="E1939" s="126"/>
      <c r="F1939" s="126"/>
      <c r="G1939" s="127"/>
      <c r="H1939" s="117"/>
      <c r="I1939" s="118"/>
    </row>
    <row r="1940" spans="1:9" s="95" customFormat="1" x14ac:dyDescent="0.3">
      <c r="A1940" s="125"/>
      <c r="B1940" s="128" t="s">
        <v>71</v>
      </c>
      <c r="C1940" s="129"/>
      <c r="D1940" s="129"/>
      <c r="E1940" s="129"/>
      <c r="F1940" s="129"/>
      <c r="G1940" s="130"/>
      <c r="H1940" s="117"/>
      <c r="I1940" s="118"/>
    </row>
    <row r="1941" spans="1:9" s="95" customFormat="1" x14ac:dyDescent="0.3">
      <c r="A1941" s="125"/>
      <c r="B1941" s="131" t="s">
        <v>62</v>
      </c>
      <c r="C1941" s="132" t="s">
        <v>72</v>
      </c>
      <c r="D1941" s="132" t="s">
        <v>73</v>
      </c>
      <c r="E1941" s="132" t="s">
        <v>63</v>
      </c>
      <c r="F1941" s="132" t="s">
        <v>74</v>
      </c>
      <c r="G1941" s="133" t="s">
        <v>65</v>
      </c>
      <c r="H1941" s="117"/>
      <c r="I1941" s="118"/>
    </row>
    <row r="1942" spans="1:9" s="95" customFormat="1" x14ac:dyDescent="0.3">
      <c r="A1942" s="125"/>
      <c r="B1942" s="145" t="s">
        <v>75</v>
      </c>
      <c r="C1942" s="136">
        <v>6250</v>
      </c>
      <c r="D1942" s="146">
        <v>1.8</v>
      </c>
      <c r="E1942" s="135">
        <v>3</v>
      </c>
      <c r="F1942" s="147">
        <v>0.06</v>
      </c>
      <c r="G1942" s="148">
        <f>F1942*E1942*D1942*C1942</f>
        <v>2025</v>
      </c>
      <c r="H1942" s="117"/>
      <c r="I1942" s="118"/>
    </row>
    <row r="1943" spans="1:9" s="95" customFormat="1" x14ac:dyDescent="0.3">
      <c r="A1943" s="125"/>
      <c r="B1943" s="145" t="s">
        <v>108</v>
      </c>
      <c r="C1943" s="136">
        <v>12500</v>
      </c>
      <c r="D1943" s="146">
        <v>1.8</v>
      </c>
      <c r="E1943" s="135">
        <v>1</v>
      </c>
      <c r="F1943" s="147">
        <v>0.06</v>
      </c>
      <c r="G1943" s="148">
        <f>F1943*E1943*D1943*C1943</f>
        <v>1350</v>
      </c>
      <c r="H1943" s="117"/>
      <c r="I1943" s="118"/>
    </row>
    <row r="1944" spans="1:9" s="95" customFormat="1" x14ac:dyDescent="0.3">
      <c r="A1944" s="125"/>
      <c r="B1944" s="145"/>
      <c r="C1944" s="136"/>
      <c r="D1944" s="146"/>
      <c r="E1944" s="135"/>
      <c r="F1944" s="147"/>
      <c r="G1944" s="148">
        <f>F1944*E1944*D1944*C1944</f>
        <v>0</v>
      </c>
      <c r="H1944" s="117"/>
      <c r="I1944" s="118"/>
    </row>
    <row r="1945" spans="1:9" s="95" customFormat="1" x14ac:dyDescent="0.3">
      <c r="A1945" s="125"/>
      <c r="B1945" s="145"/>
      <c r="C1945" s="136"/>
      <c r="D1945" s="146"/>
      <c r="E1945" s="135"/>
      <c r="F1945" s="147"/>
      <c r="G1945" s="148">
        <f>F1945*E1945*D1945*C1945</f>
        <v>0</v>
      </c>
      <c r="H1945" s="117"/>
      <c r="I1945" s="118"/>
    </row>
    <row r="1946" spans="1:9" s="95" customFormat="1" ht="14.4" thickBot="1" x14ac:dyDescent="0.35">
      <c r="A1946" s="125"/>
      <c r="B1946" s="149"/>
      <c r="C1946" s="142"/>
      <c r="D1946" s="150"/>
      <c r="E1946" s="141"/>
      <c r="F1946" s="151"/>
      <c r="G1946" s="152">
        <f>F1946*E1946*D1946*C1946</f>
        <v>0</v>
      </c>
      <c r="H1946" s="117"/>
      <c r="I1946" s="118"/>
    </row>
    <row r="1947" spans="1:9" s="95" customFormat="1" x14ac:dyDescent="0.3">
      <c r="A1947" s="125"/>
      <c r="B1947" s="115"/>
      <c r="C1947" s="126"/>
      <c r="D1947" s="126"/>
      <c r="E1947" s="126"/>
      <c r="F1947" s="126"/>
      <c r="G1947" s="144" t="s">
        <v>78</v>
      </c>
      <c r="H1947" s="117">
        <f>SUM(G1942:G1946)</f>
        <v>3375</v>
      </c>
      <c r="I1947" s="118"/>
    </row>
    <row r="1948" spans="1:9" s="95" customFormat="1" ht="14.4" thickBot="1" x14ac:dyDescent="0.35">
      <c r="A1948" s="125"/>
      <c r="B1948" s="115"/>
      <c r="C1948" s="126"/>
      <c r="D1948" s="126"/>
      <c r="E1948" s="126"/>
      <c r="F1948" s="126"/>
      <c r="G1948" s="127"/>
      <c r="H1948" s="117"/>
      <c r="I1948" s="118"/>
    </row>
    <row r="1949" spans="1:9" s="95" customFormat="1" x14ac:dyDescent="0.3">
      <c r="A1949" s="125"/>
      <c r="B1949" s="128" t="s">
        <v>79</v>
      </c>
      <c r="C1949" s="129"/>
      <c r="D1949" s="129"/>
      <c r="E1949" s="129"/>
      <c r="F1949" s="129"/>
      <c r="G1949" s="130"/>
      <c r="H1949" s="117"/>
      <c r="I1949" s="118"/>
    </row>
    <row r="1950" spans="1:9" s="95" customFormat="1" x14ac:dyDescent="0.3">
      <c r="A1950" s="125"/>
      <c r="B1950" s="131" t="s">
        <v>62</v>
      </c>
      <c r="C1950" s="132"/>
      <c r="D1950" s="132" t="s">
        <v>80</v>
      </c>
      <c r="E1950" s="132" t="s">
        <v>81</v>
      </c>
      <c r="F1950" s="132" t="s">
        <v>74</v>
      </c>
      <c r="G1950" s="133" t="s">
        <v>65</v>
      </c>
      <c r="H1950" s="117"/>
      <c r="I1950" s="118"/>
    </row>
    <row r="1951" spans="1:9" s="95" customFormat="1" x14ac:dyDescent="0.3">
      <c r="A1951" s="125"/>
      <c r="B1951" s="134" t="s">
        <v>82</v>
      </c>
      <c r="C1951" s="153"/>
      <c r="D1951" s="135"/>
      <c r="E1951" s="154"/>
      <c r="F1951" s="147"/>
      <c r="G1951" s="148">
        <v>337.5</v>
      </c>
      <c r="H1951" s="117"/>
      <c r="I1951" s="118"/>
    </row>
    <row r="1952" spans="1:9" s="95" customFormat="1" x14ac:dyDescent="0.3">
      <c r="A1952" s="125"/>
      <c r="B1952" s="330"/>
      <c r="C1952" s="331"/>
      <c r="D1952" s="135"/>
      <c r="E1952" s="154"/>
      <c r="F1952" s="147"/>
      <c r="G1952" s="148">
        <f>F1952*E1952</f>
        <v>0</v>
      </c>
      <c r="H1952" s="117"/>
      <c r="I1952" s="118"/>
    </row>
    <row r="1953" spans="1:9" s="95" customFormat="1" x14ac:dyDescent="0.3">
      <c r="A1953" s="125"/>
      <c r="B1953" s="330"/>
      <c r="C1953" s="331"/>
      <c r="D1953" s="135"/>
      <c r="E1953" s="154"/>
      <c r="F1953" s="147"/>
      <c r="G1953" s="148">
        <f>F1953*E1953</f>
        <v>0</v>
      </c>
      <c r="H1953" s="117"/>
      <c r="I1953" s="118"/>
    </row>
    <row r="1954" spans="1:9" s="95" customFormat="1" x14ac:dyDescent="0.3">
      <c r="A1954" s="125"/>
      <c r="B1954" s="330"/>
      <c r="C1954" s="331"/>
      <c r="D1954" s="135"/>
      <c r="E1954" s="154"/>
      <c r="F1954" s="147"/>
      <c r="G1954" s="148">
        <f>F1954*E1954</f>
        <v>0</v>
      </c>
      <c r="H1954" s="117"/>
      <c r="I1954" s="118"/>
    </row>
    <row r="1955" spans="1:9" s="95" customFormat="1" x14ac:dyDescent="0.3">
      <c r="A1955" s="125"/>
      <c r="B1955" s="330"/>
      <c r="C1955" s="331"/>
      <c r="D1955" s="135"/>
      <c r="E1955" s="154"/>
      <c r="F1955" s="147"/>
      <c r="G1955" s="148">
        <f>F1955*E1955</f>
        <v>0</v>
      </c>
      <c r="H1955" s="117"/>
      <c r="I1955" s="118"/>
    </row>
    <row r="1956" spans="1:9" s="95" customFormat="1" ht="14.4" thickBot="1" x14ac:dyDescent="0.35">
      <c r="A1956" s="125"/>
      <c r="B1956" s="332"/>
      <c r="C1956" s="333"/>
      <c r="D1956" s="141"/>
      <c r="E1956" s="155"/>
      <c r="F1956" s="151"/>
      <c r="G1956" s="152">
        <f>F1956*E1956</f>
        <v>0</v>
      </c>
      <c r="H1956" s="117"/>
      <c r="I1956" s="118"/>
    </row>
    <row r="1957" spans="1:9" s="95" customFormat="1" x14ac:dyDescent="0.3">
      <c r="A1957" s="125"/>
      <c r="B1957" s="115"/>
      <c r="C1957" s="126"/>
      <c r="D1957" s="126"/>
      <c r="E1957" s="126"/>
      <c r="F1957" s="126"/>
      <c r="G1957" s="144" t="s">
        <v>85</v>
      </c>
      <c r="H1957" s="117">
        <f>SUM(G1951:G1956)</f>
        <v>337.5</v>
      </c>
      <c r="I1957" s="118"/>
    </row>
    <row r="1958" spans="1:9" s="95" customFormat="1" ht="14.4" thickBot="1" x14ac:dyDescent="0.35">
      <c r="A1958" s="125"/>
      <c r="B1958" s="115"/>
      <c r="C1958" s="126"/>
      <c r="D1958" s="126"/>
      <c r="E1958" s="126"/>
      <c r="F1958" s="126"/>
      <c r="G1958" s="127"/>
      <c r="H1958" s="117"/>
      <c r="I1958" s="118"/>
    </row>
    <row r="1959" spans="1:9" s="95" customFormat="1" x14ac:dyDescent="0.3">
      <c r="A1959" s="125"/>
      <c r="B1959" s="128" t="s">
        <v>86</v>
      </c>
      <c r="C1959" s="129"/>
      <c r="D1959" s="129"/>
      <c r="E1959" s="129"/>
      <c r="F1959" s="129"/>
      <c r="G1959" s="130"/>
      <c r="H1959" s="117"/>
      <c r="I1959" s="118"/>
    </row>
    <row r="1960" spans="1:9" s="95" customFormat="1" x14ac:dyDescent="0.3">
      <c r="A1960" s="125"/>
      <c r="B1960" s="131" t="s">
        <v>87</v>
      </c>
      <c r="C1960" s="132"/>
      <c r="D1960" s="132" t="s">
        <v>88</v>
      </c>
      <c r="E1960" s="132" t="s">
        <v>89</v>
      </c>
      <c r="F1960" s="132" t="s">
        <v>90</v>
      </c>
      <c r="G1960" s="133" t="s">
        <v>64</v>
      </c>
      <c r="H1960" s="117"/>
      <c r="I1960" s="118"/>
    </row>
    <row r="1961" spans="1:9" s="95" customFormat="1" x14ac:dyDescent="0.3">
      <c r="A1961" s="125"/>
      <c r="B1961" s="156"/>
      <c r="C1961" s="153"/>
      <c r="D1961" s="135"/>
      <c r="E1961" s="135"/>
      <c r="F1961" s="137"/>
      <c r="G1961" s="137">
        <f>F1961*E1961*D1961</f>
        <v>0</v>
      </c>
      <c r="H1961" s="117"/>
      <c r="I1961" s="118"/>
    </row>
    <row r="1962" spans="1:9" s="95" customFormat="1" ht="14.4" thickBot="1" x14ac:dyDescent="0.35">
      <c r="A1962" s="125"/>
      <c r="B1962" s="157"/>
      <c r="C1962" s="158"/>
      <c r="D1962" s="141"/>
      <c r="E1962" s="141"/>
      <c r="F1962" s="143"/>
      <c r="G1962" s="143">
        <f>F1962*E1962*D1962</f>
        <v>0</v>
      </c>
      <c r="H1962" s="117"/>
      <c r="I1962" s="118"/>
    </row>
    <row r="1963" spans="1:9" s="95" customFormat="1" x14ac:dyDescent="0.3">
      <c r="A1963" s="125"/>
      <c r="B1963" s="115"/>
      <c r="C1963" s="126"/>
      <c r="D1963" s="126"/>
      <c r="E1963" s="126"/>
      <c r="F1963" s="126"/>
      <c r="G1963" s="144" t="s">
        <v>91</v>
      </c>
      <c r="H1963" s="117">
        <f>SUM(G1961:G1962)</f>
        <v>0</v>
      </c>
      <c r="I1963" s="118"/>
    </row>
    <row r="1964" spans="1:9" s="95" customFormat="1" ht="14.4" thickBot="1" x14ac:dyDescent="0.35">
      <c r="A1964" s="125"/>
      <c r="B1964" s="115"/>
      <c r="C1964" s="126"/>
      <c r="D1964" s="126"/>
      <c r="E1964" s="126"/>
      <c r="F1964" s="126"/>
      <c r="G1964" s="127"/>
      <c r="H1964" s="117"/>
      <c r="I1964" s="118"/>
    </row>
    <row r="1965" spans="1:9" s="95" customFormat="1" ht="14.4" thickBot="1" x14ac:dyDescent="0.35">
      <c r="A1965" s="125"/>
      <c r="B1965" s="115"/>
      <c r="C1965" s="126"/>
      <c r="D1965" s="126"/>
      <c r="E1965" s="126"/>
      <c r="F1965" s="126"/>
      <c r="G1965" s="159" t="s">
        <v>92</v>
      </c>
      <c r="H1965" s="160">
        <f>SUM(H1938:H1963)</f>
        <v>7553.6</v>
      </c>
      <c r="I1965" s="118"/>
    </row>
    <row r="1966" spans="1:9" s="95" customFormat="1" ht="14.4" thickBot="1" x14ac:dyDescent="0.35">
      <c r="A1966" s="125"/>
      <c r="B1966" s="115"/>
      <c r="C1966" s="126"/>
      <c r="D1966" s="126"/>
      <c r="E1966" s="126"/>
      <c r="F1966" s="126"/>
      <c r="G1966" s="127"/>
      <c r="H1966" s="117"/>
      <c r="I1966" s="118"/>
    </row>
    <row r="1967" spans="1:9" s="95" customFormat="1" x14ac:dyDescent="0.3">
      <c r="A1967" s="125"/>
      <c r="B1967" s="161" t="s">
        <v>93</v>
      </c>
      <c r="C1967" s="109"/>
      <c r="D1967" s="109"/>
      <c r="E1967" s="109"/>
      <c r="F1967" s="109"/>
      <c r="G1967" s="162"/>
      <c r="H1967" s="117"/>
      <c r="I1967" s="118"/>
    </row>
    <row r="1968" spans="1:9" s="95" customFormat="1" x14ac:dyDescent="0.3">
      <c r="A1968" s="125"/>
      <c r="B1968" s="163" t="s">
        <v>62</v>
      </c>
      <c r="C1968" s="126"/>
      <c r="D1968" s="126" t="s">
        <v>94</v>
      </c>
      <c r="E1968" s="126"/>
      <c r="F1968" s="126" t="s">
        <v>95</v>
      </c>
      <c r="G1968" s="164"/>
      <c r="H1968" s="117"/>
      <c r="I1968" s="118"/>
    </row>
    <row r="1969" spans="1:9" s="95" customFormat="1" x14ac:dyDescent="0.3">
      <c r="A1969" s="125"/>
      <c r="B1969" s="131" t="s">
        <v>96</v>
      </c>
      <c r="C1969" s="165"/>
      <c r="D1969" s="166">
        <v>0.24</v>
      </c>
      <c r="E1969" s="165"/>
      <c r="F1969" s="167">
        <f>D1969*H1965</f>
        <v>1812.864</v>
      </c>
      <c r="G1969" s="133"/>
      <c r="H1969" s="117"/>
      <c r="I1969" s="118"/>
    </row>
    <row r="1970" spans="1:9" s="95" customFormat="1" x14ac:dyDescent="0.3">
      <c r="A1970" s="125"/>
      <c r="B1970" s="134" t="s">
        <v>97</v>
      </c>
      <c r="C1970" s="153"/>
      <c r="D1970" s="168">
        <v>0.01</v>
      </c>
      <c r="E1970" s="153"/>
      <c r="F1970" s="167">
        <f>D1970*H1965</f>
        <v>75.536000000000001</v>
      </c>
      <c r="G1970" s="148"/>
      <c r="H1970" s="117"/>
      <c r="I1970" s="118"/>
    </row>
    <row r="1971" spans="1:9" s="95" customFormat="1" x14ac:dyDescent="0.3">
      <c r="A1971" s="125"/>
      <c r="B1971" s="134" t="s">
        <v>50</v>
      </c>
      <c r="C1971" s="153"/>
      <c r="D1971" s="168">
        <v>0.05</v>
      </c>
      <c r="E1971" s="153"/>
      <c r="F1971" s="167">
        <f>D1971*H1965</f>
        <v>377.68000000000006</v>
      </c>
      <c r="G1971" s="148"/>
      <c r="H1971" s="117"/>
      <c r="I1971" s="118"/>
    </row>
    <row r="1972" spans="1:9" s="95" customFormat="1" x14ac:dyDescent="0.3">
      <c r="A1972" s="125"/>
      <c r="B1972" s="169" t="s">
        <v>98</v>
      </c>
      <c r="C1972" s="170"/>
      <c r="D1972" s="171">
        <v>0.19</v>
      </c>
      <c r="E1972" s="170"/>
      <c r="F1972" s="167">
        <f>D1972*F1971</f>
        <v>71.759200000000007</v>
      </c>
      <c r="G1972" s="172"/>
      <c r="H1972" s="117"/>
      <c r="I1972" s="118"/>
    </row>
    <row r="1973" spans="1:9" s="95" customFormat="1" ht="14.4" thickBot="1" x14ac:dyDescent="0.35">
      <c r="A1973" s="125"/>
      <c r="B1973" s="140"/>
      <c r="C1973" s="158"/>
      <c r="D1973" s="173"/>
      <c r="E1973" s="158"/>
      <c r="F1973" s="174"/>
      <c r="G1973" s="152"/>
      <c r="H1973" s="117"/>
      <c r="I1973" s="118"/>
    </row>
    <row r="1974" spans="1:9" s="95" customFormat="1" ht="14.4" thickBot="1" x14ac:dyDescent="0.35">
      <c r="A1974" s="125"/>
      <c r="B1974" s="115"/>
      <c r="C1974" s="126"/>
      <c r="D1974" s="126"/>
      <c r="E1974" s="126"/>
      <c r="F1974" s="126"/>
      <c r="G1974" s="159" t="s">
        <v>99</v>
      </c>
      <c r="H1974" s="160">
        <f>SUM(F1969:F1973)</f>
        <v>2337.8391999999999</v>
      </c>
      <c r="I1974" s="118"/>
    </row>
    <row r="1975" spans="1:9" s="95" customFormat="1" ht="14.4" thickBot="1" x14ac:dyDescent="0.35">
      <c r="A1975" s="125"/>
      <c r="B1975" s="115"/>
      <c r="C1975" s="126"/>
      <c r="D1975" s="126"/>
      <c r="E1975" s="126"/>
      <c r="F1975" s="126"/>
      <c r="G1975" s="127"/>
      <c r="H1975" s="117"/>
      <c r="I1975" s="118"/>
    </row>
    <row r="1976" spans="1:9" s="95" customFormat="1" ht="14.4" thickBot="1" x14ac:dyDescent="0.35">
      <c r="A1976" s="125"/>
      <c r="B1976" s="115"/>
      <c r="C1976" s="126"/>
      <c r="D1976" s="126"/>
      <c r="E1976" s="126"/>
      <c r="F1976" s="126"/>
      <c r="G1976" s="159" t="s">
        <v>100</v>
      </c>
      <c r="H1976" s="175">
        <f>H1974+H1965</f>
        <v>9891.4392000000007</v>
      </c>
      <c r="I1976" s="118"/>
    </row>
    <row r="1977" spans="1:9" s="95" customFormat="1" ht="14.4" thickBot="1" x14ac:dyDescent="0.35">
      <c r="A1977" s="119"/>
      <c r="B1977" s="176"/>
      <c r="C1977" s="121"/>
      <c r="D1977" s="121"/>
      <c r="E1977" s="121"/>
      <c r="F1977" s="121"/>
      <c r="G1977" s="177"/>
      <c r="H1977" s="123"/>
      <c r="I1977" s="124"/>
    </row>
    <row r="1978" spans="1:9" s="95" customFormat="1" x14ac:dyDescent="0.3">
      <c r="A1978" s="107"/>
      <c r="B1978" s="108"/>
      <c r="C1978" s="109"/>
      <c r="D1978" s="109"/>
      <c r="E1978" s="109"/>
      <c r="F1978" s="109"/>
      <c r="G1978" s="110"/>
      <c r="H1978" s="111"/>
      <c r="I1978" s="112"/>
    </row>
    <row r="1979" spans="1:9" s="95" customFormat="1" ht="90" customHeight="1" x14ac:dyDescent="0.3">
      <c r="A1979" s="113"/>
      <c r="B1979" s="114" t="s">
        <v>249</v>
      </c>
      <c r="C1979" s="334" t="s">
        <v>46</v>
      </c>
      <c r="D1979" s="334"/>
      <c r="E1979" s="334"/>
      <c r="F1979" s="334"/>
      <c r="G1979" s="116" t="s">
        <v>59</v>
      </c>
      <c r="H1979" s="117" t="s">
        <v>60</v>
      </c>
      <c r="I1979" s="118"/>
    </row>
    <row r="1980" spans="1:9" s="95" customFormat="1" ht="14.4" thickBot="1" x14ac:dyDescent="0.35">
      <c r="A1980" s="119"/>
      <c r="B1980" s="120"/>
      <c r="C1980" s="121"/>
      <c r="D1980" s="121"/>
      <c r="E1980" s="121"/>
      <c r="F1980" s="121"/>
      <c r="G1980" s="122"/>
      <c r="H1980" s="123"/>
      <c r="I1980" s="124"/>
    </row>
    <row r="1981" spans="1:9" s="95" customFormat="1" ht="14.4" thickBot="1" x14ac:dyDescent="0.35">
      <c r="A1981" s="125"/>
      <c r="B1981" s="115"/>
      <c r="C1981" s="126"/>
      <c r="D1981" s="126"/>
      <c r="E1981" s="126"/>
      <c r="F1981" s="126"/>
      <c r="G1981" s="127"/>
      <c r="H1981" s="117"/>
      <c r="I1981" s="118"/>
    </row>
    <row r="1982" spans="1:9" s="95" customFormat="1" x14ac:dyDescent="0.3">
      <c r="A1982" s="125"/>
      <c r="B1982" s="128" t="s">
        <v>61</v>
      </c>
      <c r="C1982" s="129"/>
      <c r="D1982" s="129"/>
      <c r="E1982" s="129"/>
      <c r="F1982" s="129"/>
      <c r="G1982" s="130"/>
      <c r="H1982" s="117"/>
      <c r="I1982" s="118"/>
    </row>
    <row r="1983" spans="1:9" s="95" customFormat="1" x14ac:dyDescent="0.3">
      <c r="A1983" s="125"/>
      <c r="B1983" s="131" t="s">
        <v>62</v>
      </c>
      <c r="C1983" s="132"/>
      <c r="D1983" s="132" t="s">
        <v>3</v>
      </c>
      <c r="E1983" s="132" t="s">
        <v>63</v>
      </c>
      <c r="F1983" s="132" t="s">
        <v>64</v>
      </c>
      <c r="G1983" s="133" t="s">
        <v>65</v>
      </c>
      <c r="H1983" s="117"/>
      <c r="I1983" s="118"/>
    </row>
    <row r="1984" spans="1:9" s="95" customFormat="1" x14ac:dyDescent="0.3">
      <c r="A1984" s="125"/>
      <c r="B1984" s="330" t="s">
        <v>232</v>
      </c>
      <c r="C1984" s="331"/>
      <c r="D1984" s="135" t="s">
        <v>104</v>
      </c>
      <c r="E1984" s="135">
        <v>8</v>
      </c>
      <c r="F1984" s="136">
        <v>720</v>
      </c>
      <c r="G1984" s="137">
        <f t="shared" ref="G1984:G1991" si="38">F1984*E1984</f>
        <v>5760</v>
      </c>
      <c r="H1984" s="117"/>
      <c r="I1984" s="118"/>
    </row>
    <row r="1985" spans="1:9" s="95" customFormat="1" ht="16.5" customHeight="1" x14ac:dyDescent="0.3">
      <c r="A1985" s="125"/>
      <c r="B1985" s="330" t="s">
        <v>233</v>
      </c>
      <c r="C1985" s="331"/>
      <c r="D1985" s="135" t="s">
        <v>104</v>
      </c>
      <c r="E1985" s="135">
        <v>0.25</v>
      </c>
      <c r="F1985" s="136">
        <v>5500</v>
      </c>
      <c r="G1985" s="137">
        <f t="shared" si="38"/>
        <v>1375</v>
      </c>
      <c r="H1985" s="117"/>
      <c r="I1985" s="118"/>
    </row>
    <row r="1986" spans="1:9" s="95" customFormat="1" x14ac:dyDescent="0.3">
      <c r="A1986" s="125"/>
      <c r="B1986" s="330" t="s">
        <v>234</v>
      </c>
      <c r="C1986" s="331"/>
      <c r="D1986" s="135" t="s">
        <v>3</v>
      </c>
      <c r="E1986" s="135">
        <v>3</v>
      </c>
      <c r="F1986" s="136">
        <v>30</v>
      </c>
      <c r="G1986" s="137">
        <f t="shared" si="38"/>
        <v>90</v>
      </c>
      <c r="H1986" s="138"/>
      <c r="I1986" s="139"/>
    </row>
    <row r="1987" spans="1:9" s="95" customFormat="1" x14ac:dyDescent="0.3">
      <c r="A1987" s="125"/>
      <c r="B1987" s="330" t="s">
        <v>235</v>
      </c>
      <c r="C1987" s="331"/>
      <c r="D1987" s="135" t="s">
        <v>104</v>
      </c>
      <c r="E1987" s="135">
        <v>0.1</v>
      </c>
      <c r="F1987" s="136">
        <v>7000</v>
      </c>
      <c r="G1987" s="137">
        <f t="shared" si="38"/>
        <v>700</v>
      </c>
      <c r="H1987" s="117"/>
      <c r="I1987" s="118"/>
    </row>
    <row r="1988" spans="1:9" s="95" customFormat="1" x14ac:dyDescent="0.3">
      <c r="A1988" s="125"/>
      <c r="B1988" s="330" t="s">
        <v>250</v>
      </c>
      <c r="C1988" s="331"/>
      <c r="D1988" s="135" t="s">
        <v>60</v>
      </c>
      <c r="E1988" s="135">
        <v>1.02</v>
      </c>
      <c r="F1988" s="136">
        <v>50000</v>
      </c>
      <c r="G1988" s="137">
        <f t="shared" si="38"/>
        <v>51000</v>
      </c>
      <c r="H1988" s="117"/>
      <c r="I1988" s="118"/>
    </row>
    <row r="1989" spans="1:9" s="95" customFormat="1" x14ac:dyDescent="0.3">
      <c r="A1989" s="125"/>
      <c r="B1989" s="330" t="s">
        <v>251</v>
      </c>
      <c r="C1989" s="331"/>
      <c r="D1989" s="135" t="s">
        <v>106</v>
      </c>
      <c r="E1989" s="135">
        <v>5.2999999999999999E-2</v>
      </c>
      <c r="F1989" s="136">
        <v>430100</v>
      </c>
      <c r="G1989" s="137">
        <f t="shared" si="38"/>
        <v>22795.3</v>
      </c>
      <c r="H1989" s="117"/>
      <c r="I1989" s="118"/>
    </row>
    <row r="1990" spans="1:9" s="95" customFormat="1" x14ac:dyDescent="0.3">
      <c r="A1990" s="125"/>
      <c r="B1990" s="330"/>
      <c r="C1990" s="331"/>
      <c r="D1990" s="135"/>
      <c r="E1990" s="135"/>
      <c r="F1990" s="136"/>
      <c r="G1990" s="137">
        <f t="shared" si="38"/>
        <v>0</v>
      </c>
      <c r="H1990" s="117"/>
      <c r="I1990" s="118"/>
    </row>
    <row r="1991" spans="1:9" s="95" customFormat="1" ht="14.4" thickBot="1" x14ac:dyDescent="0.35">
      <c r="A1991" s="125"/>
      <c r="B1991" s="332"/>
      <c r="C1991" s="333"/>
      <c r="D1991" s="141"/>
      <c r="E1991" s="141"/>
      <c r="F1991" s="142"/>
      <c r="G1991" s="143">
        <f t="shared" si="38"/>
        <v>0</v>
      </c>
      <c r="H1991" s="117"/>
      <c r="I1991" s="118"/>
    </row>
    <row r="1992" spans="1:9" s="95" customFormat="1" x14ac:dyDescent="0.3">
      <c r="A1992" s="125"/>
      <c r="B1992" s="115"/>
      <c r="C1992" s="126"/>
      <c r="D1992" s="126"/>
      <c r="E1992" s="126"/>
      <c r="F1992" s="126"/>
      <c r="G1992" s="144" t="s">
        <v>70</v>
      </c>
      <c r="H1992" s="117">
        <f>SUM(G1984:G1991)</f>
        <v>81720.3</v>
      </c>
      <c r="I1992" s="118"/>
    </row>
    <row r="1993" spans="1:9" s="95" customFormat="1" ht="14.4" thickBot="1" x14ac:dyDescent="0.35">
      <c r="A1993" s="125"/>
      <c r="B1993" s="115"/>
      <c r="C1993" s="126"/>
      <c r="D1993" s="126"/>
      <c r="E1993" s="126"/>
      <c r="F1993" s="126"/>
      <c r="G1993" s="127"/>
      <c r="H1993" s="117"/>
      <c r="I1993" s="118"/>
    </row>
    <row r="1994" spans="1:9" s="95" customFormat="1" x14ac:dyDescent="0.3">
      <c r="A1994" s="125"/>
      <c r="B1994" s="128" t="s">
        <v>71</v>
      </c>
      <c r="C1994" s="129"/>
      <c r="D1994" s="129"/>
      <c r="E1994" s="129"/>
      <c r="F1994" s="129"/>
      <c r="G1994" s="130"/>
      <c r="H1994" s="117"/>
      <c r="I1994" s="118"/>
    </row>
    <row r="1995" spans="1:9" s="95" customFormat="1" x14ac:dyDescent="0.3">
      <c r="A1995" s="125"/>
      <c r="B1995" s="131" t="s">
        <v>62</v>
      </c>
      <c r="C1995" s="132" t="s">
        <v>72</v>
      </c>
      <c r="D1995" s="132" t="s">
        <v>73</v>
      </c>
      <c r="E1995" s="132" t="s">
        <v>63</v>
      </c>
      <c r="F1995" s="132" t="s">
        <v>74</v>
      </c>
      <c r="G1995" s="133" t="s">
        <v>65</v>
      </c>
      <c r="H1995" s="117"/>
      <c r="I1995" s="118"/>
    </row>
    <row r="1996" spans="1:9" s="95" customFormat="1" x14ac:dyDescent="0.3">
      <c r="A1996" s="125"/>
      <c r="B1996" s="145" t="s">
        <v>75</v>
      </c>
      <c r="C1996" s="136">
        <v>6250</v>
      </c>
      <c r="D1996" s="146">
        <v>1.8</v>
      </c>
      <c r="E1996" s="135">
        <v>2</v>
      </c>
      <c r="F1996" s="147">
        <v>1</v>
      </c>
      <c r="G1996" s="148">
        <f>F1996*E1996*D1996*C1996</f>
        <v>22500</v>
      </c>
      <c r="H1996" s="117"/>
      <c r="I1996" s="118"/>
    </row>
    <row r="1997" spans="1:9" s="95" customFormat="1" x14ac:dyDescent="0.3">
      <c r="A1997" s="125"/>
      <c r="B1997" s="145" t="s">
        <v>108</v>
      </c>
      <c r="C1997" s="136">
        <v>12500</v>
      </c>
      <c r="D1997" s="146">
        <v>1.8</v>
      </c>
      <c r="E1997" s="135">
        <v>1</v>
      </c>
      <c r="F1997" s="147">
        <f>+F1996</f>
        <v>1</v>
      </c>
      <c r="G1997" s="148">
        <f>F1997*E1997*D1997*C1997</f>
        <v>22500</v>
      </c>
      <c r="H1997" s="117"/>
      <c r="I1997" s="118"/>
    </row>
    <row r="1998" spans="1:9" s="95" customFormat="1" x14ac:dyDescent="0.3">
      <c r="A1998" s="125"/>
      <c r="B1998" s="145"/>
      <c r="C1998" s="136"/>
      <c r="D1998" s="146"/>
      <c r="E1998" s="135"/>
      <c r="F1998" s="147"/>
      <c r="G1998" s="148">
        <f>F1998*E1998*D1998*C1998</f>
        <v>0</v>
      </c>
      <c r="H1998" s="117"/>
      <c r="I1998" s="118"/>
    </row>
    <row r="1999" spans="1:9" s="95" customFormat="1" x14ac:dyDescent="0.3">
      <c r="A1999" s="125"/>
      <c r="B1999" s="145"/>
      <c r="C1999" s="136"/>
      <c r="D1999" s="146"/>
      <c r="E1999" s="135"/>
      <c r="F1999" s="147"/>
      <c r="G1999" s="148">
        <f>F1999*E1999*D1999*C1999</f>
        <v>0</v>
      </c>
      <c r="H1999" s="117"/>
      <c r="I1999" s="118"/>
    </row>
    <row r="2000" spans="1:9" s="95" customFormat="1" ht="14.4" thickBot="1" x14ac:dyDescent="0.35">
      <c r="A2000" s="125"/>
      <c r="B2000" s="149"/>
      <c r="C2000" s="142"/>
      <c r="D2000" s="150"/>
      <c r="E2000" s="141"/>
      <c r="F2000" s="151"/>
      <c r="G2000" s="152">
        <f>F2000*E2000*D2000*C2000</f>
        <v>0</v>
      </c>
      <c r="H2000" s="117"/>
      <c r="I2000" s="118"/>
    </row>
    <row r="2001" spans="1:9" s="95" customFormat="1" x14ac:dyDescent="0.3">
      <c r="A2001" s="125"/>
      <c r="B2001" s="115"/>
      <c r="C2001" s="126"/>
      <c r="D2001" s="126"/>
      <c r="E2001" s="126"/>
      <c r="F2001" s="126"/>
      <c r="G2001" s="144" t="s">
        <v>78</v>
      </c>
      <c r="H2001" s="117">
        <f>SUM(G1996:G2000)</f>
        <v>45000</v>
      </c>
      <c r="I2001" s="118"/>
    </row>
    <row r="2002" spans="1:9" s="95" customFormat="1" ht="14.4" thickBot="1" x14ac:dyDescent="0.35">
      <c r="A2002" s="125"/>
      <c r="B2002" s="115"/>
      <c r="C2002" s="126"/>
      <c r="D2002" s="126"/>
      <c r="E2002" s="126"/>
      <c r="F2002" s="126"/>
      <c r="G2002" s="127"/>
      <c r="H2002" s="117"/>
      <c r="I2002" s="118"/>
    </row>
    <row r="2003" spans="1:9" s="95" customFormat="1" x14ac:dyDescent="0.3">
      <c r="A2003" s="125"/>
      <c r="B2003" s="128" t="s">
        <v>79</v>
      </c>
      <c r="C2003" s="129"/>
      <c r="D2003" s="129"/>
      <c r="E2003" s="129"/>
      <c r="F2003" s="129"/>
      <c r="G2003" s="130"/>
      <c r="H2003" s="117"/>
      <c r="I2003" s="118"/>
    </row>
    <row r="2004" spans="1:9" s="95" customFormat="1" x14ac:dyDescent="0.3">
      <c r="A2004" s="125"/>
      <c r="B2004" s="131" t="s">
        <v>62</v>
      </c>
      <c r="C2004" s="132"/>
      <c r="D2004" s="132" t="s">
        <v>80</v>
      </c>
      <c r="E2004" s="132" t="s">
        <v>81</v>
      </c>
      <c r="F2004" s="132" t="s">
        <v>74</v>
      </c>
      <c r="G2004" s="133" t="s">
        <v>65</v>
      </c>
      <c r="H2004" s="117"/>
      <c r="I2004" s="118"/>
    </row>
    <row r="2005" spans="1:9" s="95" customFormat="1" x14ac:dyDescent="0.3">
      <c r="A2005" s="125"/>
      <c r="B2005" s="134" t="s">
        <v>82</v>
      </c>
      <c r="C2005" s="153"/>
      <c r="D2005" s="135"/>
      <c r="E2005" s="154"/>
      <c r="F2005" s="147"/>
      <c r="G2005" s="148">
        <v>4500</v>
      </c>
      <c r="H2005" s="117"/>
      <c r="I2005" s="118"/>
    </row>
    <row r="2006" spans="1:9" s="95" customFormat="1" x14ac:dyDescent="0.3">
      <c r="A2006" s="125"/>
      <c r="B2006" s="330" t="s">
        <v>236</v>
      </c>
      <c r="C2006" s="331"/>
      <c r="D2006" s="135" t="s">
        <v>84</v>
      </c>
      <c r="E2006" s="154">
        <v>1</v>
      </c>
      <c r="F2006" s="147">
        <v>0.13</v>
      </c>
      <c r="G2006" s="148">
        <f>F2006*E2006</f>
        <v>0.13</v>
      </c>
      <c r="H2006" s="117"/>
      <c r="I2006" s="118"/>
    </row>
    <row r="2007" spans="1:9" s="95" customFormat="1" x14ac:dyDescent="0.3">
      <c r="A2007" s="125"/>
      <c r="B2007" s="330"/>
      <c r="C2007" s="331"/>
      <c r="D2007" s="135"/>
      <c r="E2007" s="154"/>
      <c r="F2007" s="147"/>
      <c r="G2007" s="148">
        <f>F2007*E2007</f>
        <v>0</v>
      </c>
      <c r="H2007" s="117"/>
      <c r="I2007" s="118"/>
    </row>
    <row r="2008" spans="1:9" s="95" customFormat="1" x14ac:dyDescent="0.3">
      <c r="A2008" s="125"/>
      <c r="B2008" s="330"/>
      <c r="C2008" s="331"/>
      <c r="D2008" s="135"/>
      <c r="E2008" s="154"/>
      <c r="F2008" s="147"/>
      <c r="G2008" s="148">
        <f>F2008*E2008</f>
        <v>0</v>
      </c>
      <c r="H2008" s="117"/>
      <c r="I2008" s="118"/>
    </row>
    <row r="2009" spans="1:9" s="95" customFormat="1" x14ac:dyDescent="0.3">
      <c r="A2009" s="125"/>
      <c r="B2009" s="330"/>
      <c r="C2009" s="331"/>
      <c r="D2009" s="135"/>
      <c r="E2009" s="154"/>
      <c r="F2009" s="147"/>
      <c r="G2009" s="148">
        <f>F2009*E2009</f>
        <v>0</v>
      </c>
      <c r="H2009" s="117"/>
      <c r="I2009" s="118"/>
    </row>
    <row r="2010" spans="1:9" s="95" customFormat="1" ht="14.4" thickBot="1" x14ac:dyDescent="0.35">
      <c r="A2010" s="125"/>
      <c r="B2010" s="332"/>
      <c r="C2010" s="333"/>
      <c r="D2010" s="141"/>
      <c r="E2010" s="155"/>
      <c r="F2010" s="151"/>
      <c r="G2010" s="152">
        <f>F2010*E2010</f>
        <v>0</v>
      </c>
      <c r="H2010" s="117"/>
      <c r="I2010" s="118"/>
    </row>
    <row r="2011" spans="1:9" s="95" customFormat="1" x14ac:dyDescent="0.3">
      <c r="A2011" s="125"/>
      <c r="B2011" s="115"/>
      <c r="C2011" s="126"/>
      <c r="D2011" s="126"/>
      <c r="E2011" s="126"/>
      <c r="F2011" s="126"/>
      <c r="G2011" s="144" t="s">
        <v>85</v>
      </c>
      <c r="H2011" s="117">
        <f>SUM(G2005:G2010)</f>
        <v>4500.13</v>
      </c>
      <c r="I2011" s="118"/>
    </row>
    <row r="2012" spans="1:9" s="95" customFormat="1" ht="14.4" thickBot="1" x14ac:dyDescent="0.35">
      <c r="A2012" s="125"/>
      <c r="B2012" s="115"/>
      <c r="C2012" s="126"/>
      <c r="D2012" s="126"/>
      <c r="E2012" s="126"/>
      <c r="F2012" s="126"/>
      <c r="G2012" s="127"/>
      <c r="H2012" s="117"/>
      <c r="I2012" s="118"/>
    </row>
    <row r="2013" spans="1:9" s="95" customFormat="1" x14ac:dyDescent="0.3">
      <c r="A2013" s="125"/>
      <c r="B2013" s="128" t="s">
        <v>86</v>
      </c>
      <c r="C2013" s="129"/>
      <c r="D2013" s="129"/>
      <c r="E2013" s="129"/>
      <c r="F2013" s="129"/>
      <c r="G2013" s="130"/>
      <c r="H2013" s="117"/>
      <c r="I2013" s="118"/>
    </row>
    <row r="2014" spans="1:9" s="95" customFormat="1" x14ac:dyDescent="0.3">
      <c r="A2014" s="125"/>
      <c r="B2014" s="131" t="s">
        <v>87</v>
      </c>
      <c r="C2014" s="132"/>
      <c r="D2014" s="132" t="s">
        <v>88</v>
      </c>
      <c r="E2014" s="132" t="s">
        <v>89</v>
      </c>
      <c r="F2014" s="132" t="s">
        <v>90</v>
      </c>
      <c r="G2014" s="133" t="s">
        <v>64</v>
      </c>
      <c r="H2014" s="117"/>
      <c r="I2014" s="118"/>
    </row>
    <row r="2015" spans="1:9" s="95" customFormat="1" x14ac:dyDescent="0.3">
      <c r="A2015" s="125"/>
      <c r="B2015" s="156"/>
      <c r="C2015" s="153"/>
      <c r="D2015" s="135"/>
      <c r="E2015" s="135"/>
      <c r="F2015" s="137"/>
      <c r="G2015" s="137">
        <f>F2015*E2015*D2015</f>
        <v>0</v>
      </c>
      <c r="H2015" s="117"/>
      <c r="I2015" s="118"/>
    </row>
    <row r="2016" spans="1:9" s="95" customFormat="1" ht="14.4" thickBot="1" x14ac:dyDescent="0.35">
      <c r="A2016" s="125"/>
      <c r="B2016" s="157"/>
      <c r="C2016" s="158"/>
      <c r="D2016" s="141"/>
      <c r="E2016" s="141"/>
      <c r="F2016" s="143"/>
      <c r="G2016" s="143">
        <f>F2016*E2016*D2016</f>
        <v>0</v>
      </c>
      <c r="H2016" s="117"/>
      <c r="I2016" s="118"/>
    </row>
    <row r="2017" spans="1:9" s="95" customFormat="1" x14ac:dyDescent="0.3">
      <c r="A2017" s="125"/>
      <c r="B2017" s="115"/>
      <c r="C2017" s="126"/>
      <c r="D2017" s="126"/>
      <c r="E2017" s="126"/>
      <c r="F2017" s="126"/>
      <c r="G2017" s="144" t="s">
        <v>91</v>
      </c>
      <c r="H2017" s="117">
        <f>SUM(G2015:G2016)</f>
        <v>0</v>
      </c>
      <c r="I2017" s="118"/>
    </row>
    <row r="2018" spans="1:9" s="95" customFormat="1" ht="14.4" thickBot="1" x14ac:dyDescent="0.35">
      <c r="A2018" s="125"/>
      <c r="B2018" s="115"/>
      <c r="C2018" s="126"/>
      <c r="D2018" s="126"/>
      <c r="E2018" s="126"/>
      <c r="F2018" s="126"/>
      <c r="G2018" s="127"/>
      <c r="H2018" s="117"/>
      <c r="I2018" s="118"/>
    </row>
    <row r="2019" spans="1:9" s="95" customFormat="1" ht="14.4" thickBot="1" x14ac:dyDescent="0.35">
      <c r="A2019" s="125"/>
      <c r="B2019" s="115"/>
      <c r="C2019" s="126"/>
      <c r="D2019" s="126"/>
      <c r="E2019" s="126"/>
      <c r="F2019" s="126"/>
      <c r="G2019" s="159" t="s">
        <v>92</v>
      </c>
      <c r="H2019" s="160">
        <f>SUM(H1992:H2017)</f>
        <v>131220.43</v>
      </c>
      <c r="I2019" s="118"/>
    </row>
    <row r="2020" spans="1:9" s="95" customFormat="1" ht="14.4" thickBot="1" x14ac:dyDescent="0.35">
      <c r="A2020" s="125"/>
      <c r="B2020" s="115"/>
      <c r="C2020" s="126"/>
      <c r="D2020" s="126"/>
      <c r="E2020" s="126"/>
      <c r="F2020" s="126"/>
      <c r="G2020" s="127"/>
      <c r="H2020" s="117"/>
      <c r="I2020" s="118"/>
    </row>
    <row r="2021" spans="1:9" s="95" customFormat="1" x14ac:dyDescent="0.3">
      <c r="A2021" s="125"/>
      <c r="B2021" s="161" t="s">
        <v>93</v>
      </c>
      <c r="C2021" s="109"/>
      <c r="D2021" s="109"/>
      <c r="E2021" s="109"/>
      <c r="F2021" s="109"/>
      <c r="G2021" s="162"/>
      <c r="H2021" s="117"/>
      <c r="I2021" s="118"/>
    </row>
    <row r="2022" spans="1:9" s="95" customFormat="1" x14ac:dyDescent="0.3">
      <c r="A2022" s="125"/>
      <c r="B2022" s="163" t="s">
        <v>62</v>
      </c>
      <c r="C2022" s="126"/>
      <c r="D2022" s="126" t="s">
        <v>94</v>
      </c>
      <c r="E2022" s="126"/>
      <c r="F2022" s="126" t="s">
        <v>95</v>
      </c>
      <c r="G2022" s="164"/>
      <c r="H2022" s="117"/>
      <c r="I2022" s="118"/>
    </row>
    <row r="2023" spans="1:9" s="95" customFormat="1" x14ac:dyDescent="0.3">
      <c r="A2023" s="125"/>
      <c r="B2023" s="131" t="s">
        <v>96</v>
      </c>
      <c r="C2023" s="165"/>
      <c r="D2023" s="166">
        <v>0.24</v>
      </c>
      <c r="E2023" s="165"/>
      <c r="F2023" s="167">
        <f>D2023*H2019</f>
        <v>31492.903199999997</v>
      </c>
      <c r="G2023" s="133"/>
      <c r="H2023" s="117"/>
      <c r="I2023" s="118"/>
    </row>
    <row r="2024" spans="1:9" s="95" customFormat="1" x14ac:dyDescent="0.3">
      <c r="A2024" s="125"/>
      <c r="B2024" s="134" t="s">
        <v>97</v>
      </c>
      <c r="C2024" s="153"/>
      <c r="D2024" s="168">
        <v>0.01</v>
      </c>
      <c r="E2024" s="153"/>
      <c r="F2024" s="167">
        <f>D2024*H2019</f>
        <v>1312.2042999999999</v>
      </c>
      <c r="G2024" s="148"/>
      <c r="H2024" s="117"/>
      <c r="I2024" s="118"/>
    </row>
    <row r="2025" spans="1:9" s="95" customFormat="1" x14ac:dyDescent="0.3">
      <c r="A2025" s="125"/>
      <c r="B2025" s="134" t="s">
        <v>50</v>
      </c>
      <c r="C2025" s="153"/>
      <c r="D2025" s="168">
        <v>0.05</v>
      </c>
      <c r="E2025" s="153"/>
      <c r="F2025" s="167">
        <f>D2025*H2019</f>
        <v>6561.0214999999998</v>
      </c>
      <c r="G2025" s="148"/>
      <c r="H2025" s="117"/>
      <c r="I2025" s="118"/>
    </row>
    <row r="2026" spans="1:9" s="95" customFormat="1" x14ac:dyDescent="0.3">
      <c r="A2026" s="125"/>
      <c r="B2026" s="169" t="s">
        <v>98</v>
      </c>
      <c r="C2026" s="170"/>
      <c r="D2026" s="171">
        <v>0.19</v>
      </c>
      <c r="E2026" s="170"/>
      <c r="F2026" s="167">
        <f>D2026*F2025</f>
        <v>1246.594085</v>
      </c>
      <c r="G2026" s="172"/>
      <c r="H2026" s="117"/>
      <c r="I2026" s="118"/>
    </row>
    <row r="2027" spans="1:9" s="95" customFormat="1" ht="14.4" thickBot="1" x14ac:dyDescent="0.35">
      <c r="A2027" s="125"/>
      <c r="B2027" s="140"/>
      <c r="C2027" s="158"/>
      <c r="D2027" s="173"/>
      <c r="E2027" s="158"/>
      <c r="F2027" s="174"/>
      <c r="G2027" s="152"/>
      <c r="H2027" s="117"/>
      <c r="I2027" s="118"/>
    </row>
    <row r="2028" spans="1:9" s="95" customFormat="1" ht="14.4" thickBot="1" x14ac:dyDescent="0.35">
      <c r="A2028" s="125"/>
      <c r="B2028" s="115"/>
      <c r="C2028" s="126"/>
      <c r="D2028" s="126"/>
      <c r="E2028" s="126"/>
      <c r="F2028" s="126"/>
      <c r="G2028" s="159" t="s">
        <v>99</v>
      </c>
      <c r="H2028" s="160">
        <f>SUM(F2023:F2027)</f>
        <v>40612.723084999998</v>
      </c>
      <c r="I2028" s="118"/>
    </row>
    <row r="2029" spans="1:9" s="95" customFormat="1" ht="14.4" thickBot="1" x14ac:dyDescent="0.35">
      <c r="A2029" s="125"/>
      <c r="B2029" s="115"/>
      <c r="C2029" s="126"/>
      <c r="D2029" s="126"/>
      <c r="E2029" s="126"/>
      <c r="F2029" s="126"/>
      <c r="G2029" s="127"/>
      <c r="H2029" s="117"/>
      <c r="I2029" s="118"/>
    </row>
    <row r="2030" spans="1:9" s="95" customFormat="1" ht="14.4" thickBot="1" x14ac:dyDescent="0.35">
      <c r="A2030" s="125"/>
      <c r="B2030" s="115"/>
      <c r="C2030" s="126"/>
      <c r="D2030" s="126"/>
      <c r="E2030" s="126"/>
      <c r="F2030" s="126"/>
      <c r="G2030" s="159" t="s">
        <v>100</v>
      </c>
      <c r="H2030" s="175">
        <f>H2028+H2019</f>
        <v>171833.153085</v>
      </c>
      <c r="I2030" s="118"/>
    </row>
    <row r="2031" spans="1:9" s="95" customFormat="1" ht="14.4" thickBot="1" x14ac:dyDescent="0.35">
      <c r="A2031" s="119"/>
      <c r="B2031" s="176"/>
      <c r="C2031" s="121"/>
      <c r="D2031" s="121"/>
      <c r="E2031" s="121"/>
      <c r="F2031" s="121"/>
      <c r="G2031" s="177"/>
      <c r="H2031" s="123"/>
      <c r="I2031" s="124"/>
    </row>
    <row r="2032" spans="1:9" s="95" customFormat="1" x14ac:dyDescent="0.3">
      <c r="A2032" s="107"/>
      <c r="B2032" s="108"/>
      <c r="C2032" s="109"/>
      <c r="D2032" s="109"/>
      <c r="E2032" s="109"/>
      <c r="F2032" s="109"/>
      <c r="G2032" s="110"/>
      <c r="H2032" s="111"/>
      <c r="I2032" s="112"/>
    </row>
    <row r="2033" spans="1:9" s="95" customFormat="1" ht="90" customHeight="1" x14ac:dyDescent="0.3">
      <c r="A2033" s="113"/>
      <c r="B2033" s="114" t="s">
        <v>252</v>
      </c>
      <c r="C2033" s="334" t="s">
        <v>47</v>
      </c>
      <c r="D2033" s="334"/>
      <c r="E2033" s="334"/>
      <c r="F2033" s="334"/>
      <c r="G2033" s="116" t="s">
        <v>59</v>
      </c>
      <c r="H2033" s="117" t="s">
        <v>60</v>
      </c>
      <c r="I2033" s="118"/>
    </row>
    <row r="2034" spans="1:9" s="95" customFormat="1" ht="14.4" thickBot="1" x14ac:dyDescent="0.35">
      <c r="A2034" s="119"/>
      <c r="B2034" s="120"/>
      <c r="C2034" s="121"/>
      <c r="D2034" s="121"/>
      <c r="E2034" s="121"/>
      <c r="F2034" s="121"/>
      <c r="G2034" s="122"/>
      <c r="H2034" s="123"/>
      <c r="I2034" s="124"/>
    </row>
    <row r="2035" spans="1:9" s="95" customFormat="1" ht="14.4" thickBot="1" x14ac:dyDescent="0.35">
      <c r="A2035" s="125"/>
      <c r="B2035" s="115"/>
      <c r="C2035" s="126"/>
      <c r="D2035" s="126"/>
      <c r="E2035" s="126"/>
      <c r="F2035" s="126"/>
      <c r="G2035" s="127"/>
      <c r="H2035" s="117"/>
      <c r="I2035" s="118"/>
    </row>
    <row r="2036" spans="1:9" s="95" customFormat="1" x14ac:dyDescent="0.3">
      <c r="A2036" s="125"/>
      <c r="B2036" s="128" t="s">
        <v>61</v>
      </c>
      <c r="C2036" s="129"/>
      <c r="D2036" s="129"/>
      <c r="E2036" s="129"/>
      <c r="F2036" s="129"/>
      <c r="G2036" s="130"/>
      <c r="H2036" s="117"/>
      <c r="I2036" s="118"/>
    </row>
    <row r="2037" spans="1:9" s="95" customFormat="1" x14ac:dyDescent="0.3">
      <c r="A2037" s="125"/>
      <c r="B2037" s="131" t="s">
        <v>62</v>
      </c>
      <c r="C2037" s="132"/>
      <c r="D2037" s="132" t="s">
        <v>3</v>
      </c>
      <c r="E2037" s="132" t="s">
        <v>63</v>
      </c>
      <c r="F2037" s="132" t="s">
        <v>64</v>
      </c>
      <c r="G2037" s="133" t="s">
        <v>65</v>
      </c>
      <c r="H2037" s="117"/>
      <c r="I2037" s="118"/>
    </row>
    <row r="2038" spans="1:9" s="95" customFormat="1" ht="16.5" customHeight="1" x14ac:dyDescent="0.3">
      <c r="A2038" s="125"/>
      <c r="B2038" s="330" t="s">
        <v>253</v>
      </c>
      <c r="C2038" s="331"/>
      <c r="D2038" s="135" t="s">
        <v>3</v>
      </c>
      <c r="E2038" s="135">
        <v>8</v>
      </c>
      <c r="F2038" s="136">
        <v>700</v>
      </c>
      <c r="G2038" s="137">
        <f t="shared" ref="G2038:G2045" si="39">F2038*E2038</f>
        <v>5600</v>
      </c>
      <c r="H2038" s="117"/>
      <c r="I2038" s="118"/>
    </row>
    <row r="2039" spans="1:9" s="95" customFormat="1" x14ac:dyDescent="0.3">
      <c r="A2039" s="125"/>
      <c r="B2039" s="330"/>
      <c r="C2039" s="331"/>
      <c r="D2039" s="135"/>
      <c r="E2039" s="135"/>
      <c r="F2039" s="136"/>
      <c r="G2039" s="137">
        <f t="shared" si="39"/>
        <v>0</v>
      </c>
      <c r="H2039" s="117"/>
      <c r="I2039" s="118"/>
    </row>
    <row r="2040" spans="1:9" s="95" customFormat="1" ht="16.5" customHeight="1" x14ac:dyDescent="0.3">
      <c r="A2040" s="125"/>
      <c r="B2040" s="330"/>
      <c r="C2040" s="331"/>
      <c r="D2040" s="135"/>
      <c r="E2040" s="135"/>
      <c r="F2040" s="136"/>
      <c r="G2040" s="137">
        <f t="shared" si="39"/>
        <v>0</v>
      </c>
      <c r="H2040" s="138"/>
      <c r="I2040" s="139"/>
    </row>
    <row r="2041" spans="1:9" s="95" customFormat="1" x14ac:dyDescent="0.3">
      <c r="A2041" s="125"/>
      <c r="B2041" s="330"/>
      <c r="C2041" s="331"/>
      <c r="D2041" s="135"/>
      <c r="E2041" s="135"/>
      <c r="F2041" s="136"/>
      <c r="G2041" s="137">
        <f t="shared" si="39"/>
        <v>0</v>
      </c>
      <c r="H2041" s="117"/>
      <c r="I2041" s="118"/>
    </row>
    <row r="2042" spans="1:9" s="95" customFormat="1" x14ac:dyDescent="0.3">
      <c r="A2042" s="125"/>
      <c r="B2042" s="330"/>
      <c r="C2042" s="331"/>
      <c r="D2042" s="135"/>
      <c r="E2042" s="135"/>
      <c r="F2042" s="136"/>
      <c r="G2042" s="137">
        <f t="shared" si="39"/>
        <v>0</v>
      </c>
      <c r="H2042" s="117"/>
      <c r="I2042" s="118"/>
    </row>
    <row r="2043" spans="1:9" s="95" customFormat="1" x14ac:dyDescent="0.3">
      <c r="A2043" s="125"/>
      <c r="B2043" s="330"/>
      <c r="C2043" s="331"/>
      <c r="D2043" s="135"/>
      <c r="E2043" s="135"/>
      <c r="F2043" s="136"/>
      <c r="G2043" s="137">
        <f t="shared" si="39"/>
        <v>0</v>
      </c>
      <c r="H2043" s="117"/>
      <c r="I2043" s="118"/>
    </row>
    <row r="2044" spans="1:9" s="95" customFormat="1" x14ac:dyDescent="0.3">
      <c r="A2044" s="125"/>
      <c r="B2044" s="330"/>
      <c r="C2044" s="331"/>
      <c r="D2044" s="135"/>
      <c r="E2044" s="135"/>
      <c r="F2044" s="136"/>
      <c r="G2044" s="137">
        <f t="shared" si="39"/>
        <v>0</v>
      </c>
      <c r="H2044" s="117"/>
      <c r="I2044" s="118"/>
    </row>
    <row r="2045" spans="1:9" s="95" customFormat="1" ht="14.4" thickBot="1" x14ac:dyDescent="0.35">
      <c r="A2045" s="125"/>
      <c r="B2045" s="332"/>
      <c r="C2045" s="333"/>
      <c r="D2045" s="141"/>
      <c r="E2045" s="141"/>
      <c r="F2045" s="142"/>
      <c r="G2045" s="143">
        <f t="shared" si="39"/>
        <v>0</v>
      </c>
      <c r="H2045" s="117"/>
      <c r="I2045" s="118"/>
    </row>
    <row r="2046" spans="1:9" s="95" customFormat="1" x14ac:dyDescent="0.3">
      <c r="A2046" s="125"/>
      <c r="B2046" s="115"/>
      <c r="C2046" s="126"/>
      <c r="D2046" s="126"/>
      <c r="E2046" s="126"/>
      <c r="F2046" s="126"/>
      <c r="G2046" s="144" t="s">
        <v>70</v>
      </c>
      <c r="H2046" s="117">
        <f>SUM(G2038:G2045)</f>
        <v>5600</v>
      </c>
      <c r="I2046" s="118"/>
    </row>
    <row r="2047" spans="1:9" s="95" customFormat="1" ht="14.4" thickBot="1" x14ac:dyDescent="0.35">
      <c r="A2047" s="125"/>
      <c r="B2047" s="115"/>
      <c r="C2047" s="126"/>
      <c r="D2047" s="126"/>
      <c r="E2047" s="126"/>
      <c r="F2047" s="126"/>
      <c r="G2047" s="127"/>
      <c r="H2047" s="117"/>
      <c r="I2047" s="118"/>
    </row>
    <row r="2048" spans="1:9" s="95" customFormat="1" x14ac:dyDescent="0.3">
      <c r="A2048" s="125"/>
      <c r="B2048" s="128" t="s">
        <v>71</v>
      </c>
      <c r="C2048" s="129"/>
      <c r="D2048" s="129"/>
      <c r="E2048" s="129"/>
      <c r="F2048" s="129"/>
      <c r="G2048" s="130"/>
      <c r="H2048" s="117"/>
      <c r="I2048" s="118"/>
    </row>
    <row r="2049" spans="1:9" s="95" customFormat="1" x14ac:dyDescent="0.3">
      <c r="A2049" s="125"/>
      <c r="B2049" s="131" t="s">
        <v>62</v>
      </c>
      <c r="C2049" s="132" t="s">
        <v>72</v>
      </c>
      <c r="D2049" s="132" t="s">
        <v>73</v>
      </c>
      <c r="E2049" s="132" t="s">
        <v>63</v>
      </c>
      <c r="F2049" s="132" t="s">
        <v>74</v>
      </c>
      <c r="G2049" s="133" t="s">
        <v>65</v>
      </c>
      <c r="H2049" s="117"/>
      <c r="I2049" s="118"/>
    </row>
    <row r="2050" spans="1:9" s="95" customFormat="1" x14ac:dyDescent="0.3">
      <c r="A2050" s="125"/>
      <c r="B2050" s="145" t="s">
        <v>75</v>
      </c>
      <c r="C2050" s="136">
        <v>6250</v>
      </c>
      <c r="D2050" s="146">
        <v>1.8</v>
      </c>
      <c r="E2050" s="135">
        <v>1</v>
      </c>
      <c r="F2050" s="147">
        <v>0.8</v>
      </c>
      <c r="G2050" s="148">
        <f>F2050*E2050*D2050*C2050</f>
        <v>9000.0000000000018</v>
      </c>
      <c r="H2050" s="117"/>
      <c r="I2050" s="118"/>
    </row>
    <row r="2051" spans="1:9" s="95" customFormat="1" x14ac:dyDescent="0.3">
      <c r="A2051" s="125"/>
      <c r="B2051" s="145" t="s">
        <v>108</v>
      </c>
      <c r="C2051" s="136">
        <v>12500</v>
      </c>
      <c r="D2051" s="146">
        <v>1.8</v>
      </c>
      <c r="E2051" s="135">
        <v>1</v>
      </c>
      <c r="F2051" s="147">
        <f>+F2050</f>
        <v>0.8</v>
      </c>
      <c r="G2051" s="148">
        <f>F2051*E2051*D2051*C2051</f>
        <v>18000.000000000004</v>
      </c>
      <c r="H2051" s="117"/>
      <c r="I2051" s="118"/>
    </row>
    <row r="2052" spans="1:9" s="95" customFormat="1" x14ac:dyDescent="0.3">
      <c r="A2052" s="125"/>
      <c r="B2052" s="145"/>
      <c r="C2052" s="136"/>
      <c r="D2052" s="146"/>
      <c r="E2052" s="135"/>
      <c r="F2052" s="147"/>
      <c r="G2052" s="148">
        <f>F2052*E2052*D2052*C2052</f>
        <v>0</v>
      </c>
      <c r="H2052" s="117"/>
      <c r="I2052" s="118"/>
    </row>
    <row r="2053" spans="1:9" s="95" customFormat="1" x14ac:dyDescent="0.3">
      <c r="A2053" s="125"/>
      <c r="B2053" s="145"/>
      <c r="C2053" s="136"/>
      <c r="D2053" s="146"/>
      <c r="E2053" s="135"/>
      <c r="F2053" s="147"/>
      <c r="G2053" s="148">
        <f>F2053*E2053*D2053*C2053</f>
        <v>0</v>
      </c>
      <c r="H2053" s="117"/>
      <c r="I2053" s="118"/>
    </row>
    <row r="2054" spans="1:9" s="95" customFormat="1" ht="14.4" thickBot="1" x14ac:dyDescent="0.35">
      <c r="A2054" s="125"/>
      <c r="B2054" s="149"/>
      <c r="C2054" s="142"/>
      <c r="D2054" s="150"/>
      <c r="E2054" s="141"/>
      <c r="F2054" s="151"/>
      <c r="G2054" s="152">
        <f>F2054*E2054*D2054*C2054</f>
        <v>0</v>
      </c>
      <c r="H2054" s="117"/>
      <c r="I2054" s="118"/>
    </row>
    <row r="2055" spans="1:9" s="95" customFormat="1" x14ac:dyDescent="0.3">
      <c r="A2055" s="125"/>
      <c r="B2055" s="115"/>
      <c r="C2055" s="126"/>
      <c r="D2055" s="126"/>
      <c r="E2055" s="126"/>
      <c r="F2055" s="126"/>
      <c r="G2055" s="144" t="s">
        <v>78</v>
      </c>
      <c r="H2055" s="117">
        <f>SUM(G2050:G2054)</f>
        <v>27000.000000000007</v>
      </c>
      <c r="I2055" s="118"/>
    </row>
    <row r="2056" spans="1:9" s="95" customFormat="1" ht="14.4" thickBot="1" x14ac:dyDescent="0.35">
      <c r="A2056" s="125"/>
      <c r="B2056" s="115"/>
      <c r="C2056" s="126"/>
      <c r="D2056" s="126"/>
      <c r="E2056" s="126"/>
      <c r="F2056" s="126"/>
      <c r="G2056" s="127"/>
      <c r="H2056" s="117"/>
      <c r="I2056" s="118"/>
    </row>
    <row r="2057" spans="1:9" s="95" customFormat="1" x14ac:dyDescent="0.3">
      <c r="A2057" s="125"/>
      <c r="B2057" s="128" t="s">
        <v>79</v>
      </c>
      <c r="C2057" s="129"/>
      <c r="D2057" s="129"/>
      <c r="E2057" s="129"/>
      <c r="F2057" s="129"/>
      <c r="G2057" s="130"/>
      <c r="H2057" s="117"/>
      <c r="I2057" s="118"/>
    </row>
    <row r="2058" spans="1:9" s="95" customFormat="1" x14ac:dyDescent="0.3">
      <c r="A2058" s="125"/>
      <c r="B2058" s="131" t="s">
        <v>62</v>
      </c>
      <c r="C2058" s="132"/>
      <c r="D2058" s="132" t="s">
        <v>80</v>
      </c>
      <c r="E2058" s="132" t="s">
        <v>81</v>
      </c>
      <c r="F2058" s="132" t="s">
        <v>74</v>
      </c>
      <c r="G2058" s="133" t="s">
        <v>65</v>
      </c>
      <c r="H2058" s="117"/>
      <c r="I2058" s="118"/>
    </row>
    <row r="2059" spans="1:9" s="95" customFormat="1" x14ac:dyDescent="0.3">
      <c r="A2059" s="125"/>
      <c r="B2059" s="134" t="s">
        <v>82</v>
      </c>
      <c r="C2059" s="153"/>
      <c r="D2059" s="135"/>
      <c r="E2059" s="154"/>
      <c r="F2059" s="147"/>
      <c r="G2059" s="148">
        <v>2700.0000000000009</v>
      </c>
      <c r="H2059" s="117"/>
      <c r="I2059" s="118"/>
    </row>
    <row r="2060" spans="1:9" s="95" customFormat="1" x14ac:dyDescent="0.3">
      <c r="A2060" s="125"/>
      <c r="B2060" s="330" t="s">
        <v>243</v>
      </c>
      <c r="C2060" s="331"/>
      <c r="D2060" s="135" t="s">
        <v>84</v>
      </c>
      <c r="E2060" s="154">
        <v>1</v>
      </c>
      <c r="F2060" s="147">
        <f>+F2050/3</f>
        <v>0.26666666666666666</v>
      </c>
      <c r="G2060" s="148">
        <f>F2060*E2060</f>
        <v>0.26666666666666666</v>
      </c>
      <c r="H2060" s="117"/>
      <c r="I2060" s="118"/>
    </row>
    <row r="2061" spans="1:9" s="95" customFormat="1" x14ac:dyDescent="0.3">
      <c r="A2061" s="125"/>
      <c r="B2061" s="330"/>
      <c r="C2061" s="331"/>
      <c r="D2061" s="135"/>
      <c r="E2061" s="154"/>
      <c r="F2061" s="147"/>
      <c r="G2061" s="148">
        <f>F2061*E2061</f>
        <v>0</v>
      </c>
      <c r="H2061" s="117"/>
      <c r="I2061" s="118"/>
    </row>
    <row r="2062" spans="1:9" s="95" customFormat="1" x14ac:dyDescent="0.3">
      <c r="A2062" s="125"/>
      <c r="B2062" s="330"/>
      <c r="C2062" s="331"/>
      <c r="D2062" s="135"/>
      <c r="E2062" s="154"/>
      <c r="F2062" s="147"/>
      <c r="G2062" s="148">
        <f>F2062*E2062</f>
        <v>0</v>
      </c>
      <c r="H2062" s="117"/>
      <c r="I2062" s="118"/>
    </row>
    <row r="2063" spans="1:9" s="95" customFormat="1" x14ac:dyDescent="0.3">
      <c r="A2063" s="125"/>
      <c r="B2063" s="330"/>
      <c r="C2063" s="331"/>
      <c r="D2063" s="135"/>
      <c r="E2063" s="154"/>
      <c r="F2063" s="147"/>
      <c r="G2063" s="148">
        <f>F2063*E2063</f>
        <v>0</v>
      </c>
      <c r="H2063" s="117"/>
      <c r="I2063" s="118"/>
    </row>
    <row r="2064" spans="1:9" s="95" customFormat="1" ht="14.4" thickBot="1" x14ac:dyDescent="0.35">
      <c r="A2064" s="125"/>
      <c r="B2064" s="332"/>
      <c r="C2064" s="333"/>
      <c r="D2064" s="141"/>
      <c r="E2064" s="155"/>
      <c r="F2064" s="151"/>
      <c r="G2064" s="152">
        <f>F2064*E2064</f>
        <v>0</v>
      </c>
      <c r="H2064" s="117"/>
      <c r="I2064" s="118"/>
    </row>
    <row r="2065" spans="1:9" s="95" customFormat="1" x14ac:dyDescent="0.3">
      <c r="A2065" s="125"/>
      <c r="B2065" s="115"/>
      <c r="C2065" s="126"/>
      <c r="D2065" s="126"/>
      <c r="E2065" s="126"/>
      <c r="F2065" s="126"/>
      <c r="G2065" s="144" t="s">
        <v>85</v>
      </c>
      <c r="H2065" s="117">
        <f>SUM(G2059:G2064)</f>
        <v>2700.2666666666678</v>
      </c>
      <c r="I2065" s="118"/>
    </row>
    <row r="2066" spans="1:9" s="95" customFormat="1" ht="14.4" thickBot="1" x14ac:dyDescent="0.35">
      <c r="A2066" s="125"/>
      <c r="B2066" s="115"/>
      <c r="C2066" s="126"/>
      <c r="D2066" s="126"/>
      <c r="E2066" s="126"/>
      <c r="F2066" s="126"/>
      <c r="G2066" s="127"/>
      <c r="H2066" s="117"/>
      <c r="I2066" s="118"/>
    </row>
    <row r="2067" spans="1:9" s="95" customFormat="1" x14ac:dyDescent="0.3">
      <c r="A2067" s="125"/>
      <c r="B2067" s="128" t="s">
        <v>86</v>
      </c>
      <c r="C2067" s="129"/>
      <c r="D2067" s="129"/>
      <c r="E2067" s="129"/>
      <c r="F2067" s="129"/>
      <c r="G2067" s="130"/>
      <c r="H2067" s="117"/>
      <c r="I2067" s="118"/>
    </row>
    <row r="2068" spans="1:9" s="95" customFormat="1" x14ac:dyDescent="0.3">
      <c r="A2068" s="125"/>
      <c r="B2068" s="131" t="s">
        <v>87</v>
      </c>
      <c r="C2068" s="132"/>
      <c r="D2068" s="132" t="s">
        <v>88</v>
      </c>
      <c r="E2068" s="132" t="s">
        <v>89</v>
      </c>
      <c r="F2068" s="132" t="s">
        <v>90</v>
      </c>
      <c r="G2068" s="133" t="s">
        <v>64</v>
      </c>
      <c r="H2068" s="117"/>
      <c r="I2068" s="118"/>
    </row>
    <row r="2069" spans="1:9" s="95" customFormat="1" x14ac:dyDescent="0.3">
      <c r="A2069" s="125"/>
      <c r="B2069" s="156"/>
      <c r="C2069" s="153"/>
      <c r="D2069" s="135"/>
      <c r="E2069" s="135"/>
      <c r="F2069" s="137"/>
      <c r="G2069" s="137">
        <f>F2069*E2069*D2069</f>
        <v>0</v>
      </c>
      <c r="H2069" s="117"/>
      <c r="I2069" s="118"/>
    </row>
    <row r="2070" spans="1:9" s="95" customFormat="1" ht="14.4" thickBot="1" x14ac:dyDescent="0.35">
      <c r="A2070" s="125"/>
      <c r="B2070" s="157"/>
      <c r="C2070" s="158"/>
      <c r="D2070" s="141"/>
      <c r="E2070" s="141"/>
      <c r="F2070" s="143"/>
      <c r="G2070" s="143">
        <f>F2070*E2070*D2070</f>
        <v>0</v>
      </c>
      <c r="H2070" s="117"/>
      <c r="I2070" s="118"/>
    </row>
    <row r="2071" spans="1:9" s="95" customFormat="1" x14ac:dyDescent="0.3">
      <c r="A2071" s="125"/>
      <c r="B2071" s="115"/>
      <c r="C2071" s="126"/>
      <c r="D2071" s="126"/>
      <c r="E2071" s="126"/>
      <c r="F2071" s="126"/>
      <c r="G2071" s="144" t="s">
        <v>91</v>
      </c>
      <c r="H2071" s="117">
        <f>SUM(G2069:G2070)</f>
        <v>0</v>
      </c>
      <c r="I2071" s="118"/>
    </row>
    <row r="2072" spans="1:9" s="95" customFormat="1" ht="14.4" thickBot="1" x14ac:dyDescent="0.35">
      <c r="A2072" s="125"/>
      <c r="B2072" s="115"/>
      <c r="C2072" s="126"/>
      <c r="D2072" s="126"/>
      <c r="E2072" s="126"/>
      <c r="F2072" s="126"/>
      <c r="G2072" s="127"/>
      <c r="H2072" s="117"/>
      <c r="I2072" s="118"/>
    </row>
    <row r="2073" spans="1:9" s="95" customFormat="1" ht="14.4" thickBot="1" x14ac:dyDescent="0.35">
      <c r="A2073" s="125"/>
      <c r="B2073" s="115"/>
      <c r="C2073" s="126"/>
      <c r="D2073" s="126"/>
      <c r="E2073" s="126"/>
      <c r="F2073" s="126"/>
      <c r="G2073" s="159" t="s">
        <v>92</v>
      </c>
      <c r="H2073" s="160">
        <f>SUM(H2046:H2071)</f>
        <v>35300.266666666677</v>
      </c>
      <c r="I2073" s="118"/>
    </row>
    <row r="2074" spans="1:9" s="95" customFormat="1" ht="14.4" thickBot="1" x14ac:dyDescent="0.35">
      <c r="A2074" s="125"/>
      <c r="B2074" s="115"/>
      <c r="C2074" s="126"/>
      <c r="D2074" s="126"/>
      <c r="E2074" s="126"/>
      <c r="F2074" s="126"/>
      <c r="G2074" s="127"/>
      <c r="H2074" s="117"/>
      <c r="I2074" s="118"/>
    </row>
    <row r="2075" spans="1:9" s="95" customFormat="1" x14ac:dyDescent="0.3">
      <c r="A2075" s="125"/>
      <c r="B2075" s="161" t="s">
        <v>93</v>
      </c>
      <c r="C2075" s="109"/>
      <c r="D2075" s="109"/>
      <c r="E2075" s="109"/>
      <c r="F2075" s="109"/>
      <c r="G2075" s="162"/>
      <c r="H2075" s="117"/>
      <c r="I2075" s="118"/>
    </row>
    <row r="2076" spans="1:9" s="95" customFormat="1" x14ac:dyDescent="0.3">
      <c r="A2076" s="125"/>
      <c r="B2076" s="163" t="s">
        <v>62</v>
      </c>
      <c r="C2076" s="126"/>
      <c r="D2076" s="126" t="s">
        <v>94</v>
      </c>
      <c r="E2076" s="126"/>
      <c r="F2076" s="126" t="s">
        <v>95</v>
      </c>
      <c r="G2076" s="164"/>
      <c r="H2076" s="117"/>
      <c r="I2076" s="118"/>
    </row>
    <row r="2077" spans="1:9" s="95" customFormat="1" x14ac:dyDescent="0.3">
      <c r="A2077" s="125"/>
      <c r="B2077" s="131" t="s">
        <v>96</v>
      </c>
      <c r="C2077" s="165"/>
      <c r="D2077" s="166">
        <v>0.24</v>
      </c>
      <c r="E2077" s="165"/>
      <c r="F2077" s="167">
        <f>D2077*H2073</f>
        <v>8472.0640000000021</v>
      </c>
      <c r="G2077" s="133"/>
      <c r="H2077" s="117"/>
      <c r="I2077" s="118"/>
    </row>
    <row r="2078" spans="1:9" s="95" customFormat="1" x14ac:dyDescent="0.3">
      <c r="A2078" s="125"/>
      <c r="B2078" s="134" t="s">
        <v>97</v>
      </c>
      <c r="C2078" s="153"/>
      <c r="D2078" s="168">
        <v>0.01</v>
      </c>
      <c r="E2078" s="153"/>
      <c r="F2078" s="167">
        <f>D2078*H2073</f>
        <v>353.00266666666676</v>
      </c>
      <c r="G2078" s="148"/>
      <c r="H2078" s="117"/>
      <c r="I2078" s="118"/>
    </row>
    <row r="2079" spans="1:9" s="95" customFormat="1" x14ac:dyDescent="0.3">
      <c r="A2079" s="125"/>
      <c r="B2079" s="134" t="s">
        <v>50</v>
      </c>
      <c r="C2079" s="153"/>
      <c r="D2079" s="168">
        <v>0.05</v>
      </c>
      <c r="E2079" s="153"/>
      <c r="F2079" s="167">
        <f>D2079*H2073</f>
        <v>1765.013333333334</v>
      </c>
      <c r="G2079" s="148"/>
      <c r="H2079" s="117"/>
      <c r="I2079" s="118"/>
    </row>
    <row r="2080" spans="1:9" s="95" customFormat="1" x14ac:dyDescent="0.3">
      <c r="A2080" s="125"/>
      <c r="B2080" s="169" t="s">
        <v>98</v>
      </c>
      <c r="C2080" s="170"/>
      <c r="D2080" s="171">
        <v>0.19</v>
      </c>
      <c r="E2080" s="170"/>
      <c r="F2080" s="167">
        <f>D2080*F2079</f>
        <v>335.35253333333344</v>
      </c>
      <c r="G2080" s="172"/>
      <c r="H2080" s="117"/>
      <c r="I2080" s="118"/>
    </row>
    <row r="2081" spans="1:9" s="95" customFormat="1" ht="14.4" thickBot="1" x14ac:dyDescent="0.35">
      <c r="A2081" s="125"/>
      <c r="B2081" s="140"/>
      <c r="C2081" s="158"/>
      <c r="D2081" s="173"/>
      <c r="E2081" s="158"/>
      <c r="F2081" s="174"/>
      <c r="G2081" s="152"/>
      <c r="H2081" s="117"/>
      <c r="I2081" s="118"/>
    </row>
    <row r="2082" spans="1:9" s="95" customFormat="1" ht="14.4" thickBot="1" x14ac:dyDescent="0.35">
      <c r="A2082" s="125"/>
      <c r="B2082" s="115"/>
      <c r="C2082" s="126"/>
      <c r="D2082" s="126"/>
      <c r="E2082" s="126"/>
      <c r="F2082" s="126"/>
      <c r="G2082" s="159" t="s">
        <v>99</v>
      </c>
      <c r="H2082" s="160">
        <f>SUM(F2077:F2081)</f>
        <v>10925.432533333336</v>
      </c>
      <c r="I2082" s="118"/>
    </row>
    <row r="2083" spans="1:9" s="95" customFormat="1" ht="14.4" thickBot="1" x14ac:dyDescent="0.35">
      <c r="A2083" s="125"/>
      <c r="B2083" s="115"/>
      <c r="C2083" s="126"/>
      <c r="D2083" s="126"/>
      <c r="E2083" s="126"/>
      <c r="F2083" s="126"/>
      <c r="G2083" s="127"/>
      <c r="H2083" s="117"/>
      <c r="I2083" s="118"/>
    </row>
    <row r="2084" spans="1:9" s="95" customFormat="1" ht="14.4" thickBot="1" x14ac:dyDescent="0.35">
      <c r="A2084" s="125"/>
      <c r="B2084" s="115"/>
      <c r="C2084" s="126"/>
      <c r="D2084" s="126"/>
      <c r="E2084" s="126"/>
      <c r="F2084" s="126"/>
      <c r="G2084" s="159" t="s">
        <v>100</v>
      </c>
      <c r="H2084" s="175">
        <f>H2082+H2073</f>
        <v>46225.699200000017</v>
      </c>
      <c r="I2084" s="118"/>
    </row>
    <row r="2085" spans="1:9" s="95" customFormat="1" ht="14.4" thickBot="1" x14ac:dyDescent="0.35">
      <c r="A2085" s="119"/>
      <c r="B2085" s="176"/>
      <c r="C2085" s="121"/>
      <c r="D2085" s="121"/>
      <c r="E2085" s="121"/>
      <c r="F2085" s="121"/>
      <c r="G2085" s="177"/>
      <c r="H2085" s="123"/>
      <c r="I2085" s="124"/>
    </row>
    <row r="38548" spans="12:12" x14ac:dyDescent="0.3">
      <c r="L38548" s="96">
        <f>0.33*1.2</f>
        <v>0.39600000000000002</v>
      </c>
    </row>
    <row r="42538" spans="10:10" ht="16.5" customHeight="1" x14ac:dyDescent="0.3">
      <c r="J42538" s="95" t="e">
        <f>+#REF!*25</f>
        <v>#REF!</v>
      </c>
    </row>
    <row r="44482" spans="10:10" x14ac:dyDescent="0.3">
      <c r="J44482" s="95">
        <f>1.22*2.44</f>
        <v>2.9767999999999999</v>
      </c>
    </row>
    <row r="44483" spans="10:10" x14ac:dyDescent="0.3">
      <c r="J44483" s="95">
        <v>6485</v>
      </c>
    </row>
    <row r="44484" spans="10:10" x14ac:dyDescent="0.3">
      <c r="J44484" s="95">
        <f>+J44483*25</f>
        <v>162125</v>
      </c>
    </row>
    <row r="44485" spans="10:10" x14ac:dyDescent="0.3">
      <c r="J44485" s="95">
        <f>+J44483/2.44</f>
        <v>2657.7868852459019</v>
      </c>
    </row>
    <row r="46534" spans="10:10" x14ac:dyDescent="0.3">
      <c r="J46534" s="95" t="e">
        <f>+#REF!*25</f>
        <v>#REF!</v>
      </c>
    </row>
  </sheetData>
  <mergeCells count="508">
    <mergeCell ref="B2062:C2062"/>
    <mergeCell ref="B2063:C2063"/>
    <mergeCell ref="B2064:C2064"/>
    <mergeCell ref="C343:F343"/>
    <mergeCell ref="B353:C353"/>
    <mergeCell ref="B354:C354"/>
    <mergeCell ref="B355:C355"/>
    <mergeCell ref="B356:C356"/>
    <mergeCell ref="B357:C357"/>
    <mergeCell ref="B358:C358"/>
    <mergeCell ref="B2042:C2042"/>
    <mergeCell ref="B2043:C2043"/>
    <mergeCell ref="B2044:C2044"/>
    <mergeCell ref="B2045:C2045"/>
    <mergeCell ref="B2060:C2060"/>
    <mergeCell ref="B2061:C2061"/>
    <mergeCell ref="B2010:C2010"/>
    <mergeCell ref="C2033:F2033"/>
    <mergeCell ref="B2038:C2038"/>
    <mergeCell ref="B2039:C2039"/>
    <mergeCell ref="B2040:C2040"/>
    <mergeCell ref="B2041:C2041"/>
    <mergeCell ref="B1990:C1990"/>
    <mergeCell ref="B1991:C1991"/>
    <mergeCell ref="B2006:C2006"/>
    <mergeCell ref="B2007:C2007"/>
    <mergeCell ref="B2008:C2008"/>
    <mergeCell ref="B2009:C2009"/>
    <mergeCell ref="B1984:C1984"/>
    <mergeCell ref="B1985:C1985"/>
    <mergeCell ref="B1986:C1986"/>
    <mergeCell ref="B1987:C1987"/>
    <mergeCell ref="B1988:C1988"/>
    <mergeCell ref="B1989:C1989"/>
    <mergeCell ref="B1952:C1952"/>
    <mergeCell ref="B1953:C1953"/>
    <mergeCell ref="B1954:C1954"/>
    <mergeCell ref="B1955:C1955"/>
    <mergeCell ref="B1956:C1956"/>
    <mergeCell ref="C1979:F1979"/>
    <mergeCell ref="B1932:C1932"/>
    <mergeCell ref="B1933:C1933"/>
    <mergeCell ref="B1934:C1934"/>
    <mergeCell ref="B1935:C1935"/>
    <mergeCell ref="B1936:C1936"/>
    <mergeCell ref="B1937:C1937"/>
    <mergeCell ref="B1900:C1900"/>
    <mergeCell ref="B1901:C1901"/>
    <mergeCell ref="B1902:C1902"/>
    <mergeCell ref="C1925:F1925"/>
    <mergeCell ref="B1930:C1930"/>
    <mergeCell ref="B1931:C1931"/>
    <mergeCell ref="B1880:C1880"/>
    <mergeCell ref="B1881:C1881"/>
    <mergeCell ref="B1882:C1882"/>
    <mergeCell ref="B1883:C1883"/>
    <mergeCell ref="B1898:C1898"/>
    <mergeCell ref="B1899:C1899"/>
    <mergeCell ref="B1848:C1848"/>
    <mergeCell ref="C1871:F1871"/>
    <mergeCell ref="B1876:C1876"/>
    <mergeCell ref="B1877:C1877"/>
    <mergeCell ref="B1878:C1878"/>
    <mergeCell ref="B1879:C1879"/>
    <mergeCell ref="B1828:C1828"/>
    <mergeCell ref="B1829:C1829"/>
    <mergeCell ref="B1844:C1844"/>
    <mergeCell ref="B1845:C1845"/>
    <mergeCell ref="B1846:C1846"/>
    <mergeCell ref="B1847:C1847"/>
    <mergeCell ref="B1822:C1822"/>
    <mergeCell ref="B1823:C1823"/>
    <mergeCell ref="B1824:C1824"/>
    <mergeCell ref="B1825:C1825"/>
    <mergeCell ref="B1826:C1826"/>
    <mergeCell ref="B1827:C1827"/>
    <mergeCell ref="B1790:C1790"/>
    <mergeCell ref="B1791:C1791"/>
    <mergeCell ref="B1792:C1792"/>
    <mergeCell ref="B1793:C1793"/>
    <mergeCell ref="B1794:C1794"/>
    <mergeCell ref="C1817:F1817"/>
    <mergeCell ref="B1770:C1770"/>
    <mergeCell ref="B1771:C1771"/>
    <mergeCell ref="B1772:C1772"/>
    <mergeCell ref="B1773:C1773"/>
    <mergeCell ref="B1774:C1774"/>
    <mergeCell ref="B1775:C1775"/>
    <mergeCell ref="B1738:C1738"/>
    <mergeCell ref="B1739:C1739"/>
    <mergeCell ref="B1740:C1740"/>
    <mergeCell ref="C1763:F1763"/>
    <mergeCell ref="B1768:C1768"/>
    <mergeCell ref="B1769:C1769"/>
    <mergeCell ref="B1718:C1718"/>
    <mergeCell ref="B1719:C1719"/>
    <mergeCell ref="B1720:C1720"/>
    <mergeCell ref="B1721:C1721"/>
    <mergeCell ref="B1736:C1736"/>
    <mergeCell ref="B1737:C1737"/>
    <mergeCell ref="B1686:C1686"/>
    <mergeCell ref="C1709:F1709"/>
    <mergeCell ref="B1714:C1714"/>
    <mergeCell ref="B1715:C1715"/>
    <mergeCell ref="B1716:C1716"/>
    <mergeCell ref="B1717:C1717"/>
    <mergeCell ref="B1666:C1666"/>
    <mergeCell ref="B1667:C1667"/>
    <mergeCell ref="B1682:C1682"/>
    <mergeCell ref="B1683:C1683"/>
    <mergeCell ref="B1684:C1684"/>
    <mergeCell ref="B1685:C1685"/>
    <mergeCell ref="B1660:C1660"/>
    <mergeCell ref="B1661:C1661"/>
    <mergeCell ref="B1662:C1662"/>
    <mergeCell ref="B1663:C1663"/>
    <mergeCell ref="B1664:C1664"/>
    <mergeCell ref="B1665:C1665"/>
    <mergeCell ref="B1628:C1628"/>
    <mergeCell ref="B1629:C1629"/>
    <mergeCell ref="B1630:C1630"/>
    <mergeCell ref="B1631:C1631"/>
    <mergeCell ref="B1632:C1632"/>
    <mergeCell ref="C1655:F1655"/>
    <mergeCell ref="B1608:C1608"/>
    <mergeCell ref="B1609:C1609"/>
    <mergeCell ref="B1610:C1610"/>
    <mergeCell ref="B1611:C1611"/>
    <mergeCell ref="B1612:C1612"/>
    <mergeCell ref="B1613:C1613"/>
    <mergeCell ref="B1576:C1576"/>
    <mergeCell ref="B1577:C1577"/>
    <mergeCell ref="B1578:C1578"/>
    <mergeCell ref="C1601:F1601"/>
    <mergeCell ref="B1606:C1606"/>
    <mergeCell ref="B1607:C1607"/>
    <mergeCell ref="B1556:C1556"/>
    <mergeCell ref="B1557:C1557"/>
    <mergeCell ref="B1558:C1558"/>
    <mergeCell ref="B1559:C1559"/>
    <mergeCell ref="B1574:C1574"/>
    <mergeCell ref="B1575:C1575"/>
    <mergeCell ref="B1524:C1524"/>
    <mergeCell ref="C1547:F1547"/>
    <mergeCell ref="B1552:C1552"/>
    <mergeCell ref="B1553:C1553"/>
    <mergeCell ref="B1554:C1554"/>
    <mergeCell ref="B1555:C1555"/>
    <mergeCell ref="B1504:C1504"/>
    <mergeCell ref="B1505:C1505"/>
    <mergeCell ref="B1520:C1520"/>
    <mergeCell ref="B1521:C1521"/>
    <mergeCell ref="B1522:C1522"/>
    <mergeCell ref="B1523:C1523"/>
    <mergeCell ref="B1498:C1498"/>
    <mergeCell ref="B1499:C1499"/>
    <mergeCell ref="B1500:C1500"/>
    <mergeCell ref="B1501:C1501"/>
    <mergeCell ref="B1502:C1502"/>
    <mergeCell ref="B1503:C1503"/>
    <mergeCell ref="B1466:C1466"/>
    <mergeCell ref="B1467:C1467"/>
    <mergeCell ref="B1468:C1468"/>
    <mergeCell ref="B1469:C1469"/>
    <mergeCell ref="B1470:C1470"/>
    <mergeCell ref="C1493:F1493"/>
    <mergeCell ref="B1446:C1446"/>
    <mergeCell ref="B1447:C1447"/>
    <mergeCell ref="B1448:C1448"/>
    <mergeCell ref="B1449:C1449"/>
    <mergeCell ref="B1450:C1450"/>
    <mergeCell ref="B1451:C1451"/>
    <mergeCell ref="B1414:C1414"/>
    <mergeCell ref="B1415:C1415"/>
    <mergeCell ref="B1416:C1416"/>
    <mergeCell ref="C1439:F1439"/>
    <mergeCell ref="B1444:C1444"/>
    <mergeCell ref="B1445:C1445"/>
    <mergeCell ref="B1394:C1394"/>
    <mergeCell ref="B1395:C1395"/>
    <mergeCell ref="B1396:C1396"/>
    <mergeCell ref="B1397:C1397"/>
    <mergeCell ref="B1412:C1412"/>
    <mergeCell ref="B1413:C1413"/>
    <mergeCell ref="B1362:C1362"/>
    <mergeCell ref="C1385:F1385"/>
    <mergeCell ref="B1390:C1390"/>
    <mergeCell ref="B1391:C1391"/>
    <mergeCell ref="B1392:C1392"/>
    <mergeCell ref="B1393:C1393"/>
    <mergeCell ref="B1342:C1342"/>
    <mergeCell ref="B1343:C1343"/>
    <mergeCell ref="B1358:C1358"/>
    <mergeCell ref="B1359:C1359"/>
    <mergeCell ref="B1360:C1360"/>
    <mergeCell ref="B1361:C1361"/>
    <mergeCell ref="B1336:C1336"/>
    <mergeCell ref="B1337:C1337"/>
    <mergeCell ref="B1338:C1338"/>
    <mergeCell ref="B1339:C1339"/>
    <mergeCell ref="B1340:C1340"/>
    <mergeCell ref="B1341:C1341"/>
    <mergeCell ref="B1304:C1304"/>
    <mergeCell ref="B1305:C1305"/>
    <mergeCell ref="B1306:C1306"/>
    <mergeCell ref="B1307:C1307"/>
    <mergeCell ref="B1308:C1308"/>
    <mergeCell ref="C1331:F1331"/>
    <mergeCell ref="B1284:C1284"/>
    <mergeCell ref="B1285:C1285"/>
    <mergeCell ref="B1286:C1286"/>
    <mergeCell ref="B1287:C1287"/>
    <mergeCell ref="B1288:C1288"/>
    <mergeCell ref="B1289:C1289"/>
    <mergeCell ref="B1252:C1252"/>
    <mergeCell ref="B1253:C1253"/>
    <mergeCell ref="B1254:C1254"/>
    <mergeCell ref="C1277:F1277"/>
    <mergeCell ref="B1282:C1282"/>
    <mergeCell ref="B1283:C1283"/>
    <mergeCell ref="B1232:C1232"/>
    <mergeCell ref="B1233:C1233"/>
    <mergeCell ref="B1234:C1234"/>
    <mergeCell ref="B1235:C1235"/>
    <mergeCell ref="B1250:C1250"/>
    <mergeCell ref="B1251:C1251"/>
    <mergeCell ref="B1200:C1200"/>
    <mergeCell ref="C1223:F1223"/>
    <mergeCell ref="B1228:C1228"/>
    <mergeCell ref="B1229:C1229"/>
    <mergeCell ref="B1230:C1230"/>
    <mergeCell ref="B1231:C1231"/>
    <mergeCell ref="B1180:C1180"/>
    <mergeCell ref="B1181:C1181"/>
    <mergeCell ref="B1196:C1196"/>
    <mergeCell ref="B1197:C1197"/>
    <mergeCell ref="B1198:C1198"/>
    <mergeCell ref="B1199:C1199"/>
    <mergeCell ref="B1174:C1174"/>
    <mergeCell ref="B1175:C1175"/>
    <mergeCell ref="B1176:C1176"/>
    <mergeCell ref="B1177:C1177"/>
    <mergeCell ref="B1178:C1178"/>
    <mergeCell ref="B1179:C1179"/>
    <mergeCell ref="B1142:C1142"/>
    <mergeCell ref="B1143:C1143"/>
    <mergeCell ref="B1144:C1144"/>
    <mergeCell ref="B1145:C1145"/>
    <mergeCell ref="B1146:C1146"/>
    <mergeCell ref="C1169:F1169"/>
    <mergeCell ref="B1122:C1122"/>
    <mergeCell ref="B1123:C1123"/>
    <mergeCell ref="B1124:C1124"/>
    <mergeCell ref="B1125:C1125"/>
    <mergeCell ref="B1126:C1126"/>
    <mergeCell ref="B1127:C1127"/>
    <mergeCell ref="B1090:C1090"/>
    <mergeCell ref="B1091:C1091"/>
    <mergeCell ref="B1092:C1092"/>
    <mergeCell ref="C1115:F1115"/>
    <mergeCell ref="B1120:C1120"/>
    <mergeCell ref="B1121:C1121"/>
    <mergeCell ref="B1070:C1070"/>
    <mergeCell ref="B1071:C1071"/>
    <mergeCell ref="B1072:C1072"/>
    <mergeCell ref="B1073:C1073"/>
    <mergeCell ref="B1088:C1088"/>
    <mergeCell ref="B1089:C1089"/>
    <mergeCell ref="B1038:C1038"/>
    <mergeCell ref="C1061:F1061"/>
    <mergeCell ref="B1066:C1066"/>
    <mergeCell ref="B1067:C1067"/>
    <mergeCell ref="B1068:C1068"/>
    <mergeCell ref="B1069:C1069"/>
    <mergeCell ref="B1018:C1018"/>
    <mergeCell ref="B1019:C1019"/>
    <mergeCell ref="B1034:C1034"/>
    <mergeCell ref="B1035:C1035"/>
    <mergeCell ref="B1036:C1036"/>
    <mergeCell ref="B1037:C1037"/>
    <mergeCell ref="B1012:C1012"/>
    <mergeCell ref="B1013:C1013"/>
    <mergeCell ref="B1014:C1014"/>
    <mergeCell ref="B1015:C1015"/>
    <mergeCell ref="B1016:C1016"/>
    <mergeCell ref="B1017:C1017"/>
    <mergeCell ref="B980:C980"/>
    <mergeCell ref="B981:C981"/>
    <mergeCell ref="B982:C982"/>
    <mergeCell ref="B983:C983"/>
    <mergeCell ref="B984:C984"/>
    <mergeCell ref="C1007:F1007"/>
    <mergeCell ref="B960:C960"/>
    <mergeCell ref="B961:C961"/>
    <mergeCell ref="B962:C962"/>
    <mergeCell ref="B963:C963"/>
    <mergeCell ref="B964:C964"/>
    <mergeCell ref="B965:C965"/>
    <mergeCell ref="B928:C928"/>
    <mergeCell ref="B929:C929"/>
    <mergeCell ref="B930:C930"/>
    <mergeCell ref="C953:F953"/>
    <mergeCell ref="B958:C958"/>
    <mergeCell ref="B959:C959"/>
    <mergeCell ref="B908:C908"/>
    <mergeCell ref="B909:C909"/>
    <mergeCell ref="B910:C910"/>
    <mergeCell ref="B911:C911"/>
    <mergeCell ref="B926:C926"/>
    <mergeCell ref="B927:C927"/>
    <mergeCell ref="B876:C876"/>
    <mergeCell ref="C899:F899"/>
    <mergeCell ref="B904:C904"/>
    <mergeCell ref="B905:C905"/>
    <mergeCell ref="B906:C906"/>
    <mergeCell ref="B907:C907"/>
    <mergeCell ref="B856:C856"/>
    <mergeCell ref="B857:C857"/>
    <mergeCell ref="B872:C872"/>
    <mergeCell ref="B873:C873"/>
    <mergeCell ref="B874:C874"/>
    <mergeCell ref="B875:C875"/>
    <mergeCell ref="B850:C850"/>
    <mergeCell ref="B851:C851"/>
    <mergeCell ref="B852:C852"/>
    <mergeCell ref="B853:C853"/>
    <mergeCell ref="B854:C854"/>
    <mergeCell ref="B855:C855"/>
    <mergeCell ref="B818:C818"/>
    <mergeCell ref="B819:C819"/>
    <mergeCell ref="B820:C820"/>
    <mergeCell ref="B821:C821"/>
    <mergeCell ref="B822:C822"/>
    <mergeCell ref="C845:F845"/>
    <mergeCell ref="B798:C798"/>
    <mergeCell ref="B799:C799"/>
    <mergeCell ref="B800:C800"/>
    <mergeCell ref="B801:C801"/>
    <mergeCell ref="B802:C802"/>
    <mergeCell ref="B803:C803"/>
    <mergeCell ref="B766:C766"/>
    <mergeCell ref="B767:C767"/>
    <mergeCell ref="B768:C768"/>
    <mergeCell ref="C791:F791"/>
    <mergeCell ref="B796:C796"/>
    <mergeCell ref="B797:C797"/>
    <mergeCell ref="B746:C746"/>
    <mergeCell ref="B747:C747"/>
    <mergeCell ref="B748:C748"/>
    <mergeCell ref="B749:C749"/>
    <mergeCell ref="B764:C764"/>
    <mergeCell ref="B765:C765"/>
    <mergeCell ref="B714:C714"/>
    <mergeCell ref="C737:F737"/>
    <mergeCell ref="B742:C742"/>
    <mergeCell ref="B743:C743"/>
    <mergeCell ref="B744:C744"/>
    <mergeCell ref="B745:C745"/>
    <mergeCell ref="B694:C694"/>
    <mergeCell ref="B695:C695"/>
    <mergeCell ref="B710:C710"/>
    <mergeCell ref="B711:C711"/>
    <mergeCell ref="B712:C712"/>
    <mergeCell ref="B713:C713"/>
    <mergeCell ref="B688:C688"/>
    <mergeCell ref="B689:C689"/>
    <mergeCell ref="B690:C690"/>
    <mergeCell ref="B691:C691"/>
    <mergeCell ref="B692:C692"/>
    <mergeCell ref="B693:C693"/>
    <mergeCell ref="B656:C656"/>
    <mergeCell ref="B657:C657"/>
    <mergeCell ref="B658:C658"/>
    <mergeCell ref="B659:C659"/>
    <mergeCell ref="B660:C660"/>
    <mergeCell ref="C683:F683"/>
    <mergeCell ref="B636:C636"/>
    <mergeCell ref="B637:C637"/>
    <mergeCell ref="B638:C638"/>
    <mergeCell ref="B639:C639"/>
    <mergeCell ref="B640:C640"/>
    <mergeCell ref="B641:C641"/>
    <mergeCell ref="B604:C604"/>
    <mergeCell ref="B605:C605"/>
    <mergeCell ref="B606:C606"/>
    <mergeCell ref="C629:F629"/>
    <mergeCell ref="B634:C634"/>
    <mergeCell ref="B635:C635"/>
    <mergeCell ref="B584:C584"/>
    <mergeCell ref="B585:C585"/>
    <mergeCell ref="B586:C586"/>
    <mergeCell ref="B587:C587"/>
    <mergeCell ref="B602:C602"/>
    <mergeCell ref="B603:C603"/>
    <mergeCell ref="B262:C262"/>
    <mergeCell ref="C575:F575"/>
    <mergeCell ref="B580:C580"/>
    <mergeCell ref="B581:C581"/>
    <mergeCell ref="B582:C582"/>
    <mergeCell ref="B583:C583"/>
    <mergeCell ref="B359:C359"/>
    <mergeCell ref="B374:C374"/>
    <mergeCell ref="B375:C375"/>
    <mergeCell ref="B376:C376"/>
    <mergeCell ref="B377:C377"/>
    <mergeCell ref="B378:C378"/>
    <mergeCell ref="C517:F517"/>
    <mergeCell ref="C285:F285"/>
    <mergeCell ref="B297:C297"/>
    <mergeCell ref="B298:C298"/>
    <mergeCell ref="B299:C299"/>
    <mergeCell ref="B300:C300"/>
    <mergeCell ref="B301:C301"/>
    <mergeCell ref="B548:C548"/>
    <mergeCell ref="B316:C316"/>
    <mergeCell ref="B317:C317"/>
    <mergeCell ref="B318:C318"/>
    <mergeCell ref="B319:C319"/>
    <mergeCell ref="B242:C242"/>
    <mergeCell ref="B243:C243"/>
    <mergeCell ref="B258:C258"/>
    <mergeCell ref="B259:C259"/>
    <mergeCell ref="B260:C260"/>
    <mergeCell ref="B261:C261"/>
    <mergeCell ref="B236:C236"/>
    <mergeCell ref="B237:C237"/>
    <mergeCell ref="B238:C238"/>
    <mergeCell ref="B239:C239"/>
    <mergeCell ref="B240:C240"/>
    <mergeCell ref="B241:C241"/>
    <mergeCell ref="B147:C147"/>
    <mergeCell ref="B148:C148"/>
    <mergeCell ref="B149:C149"/>
    <mergeCell ref="B150:C150"/>
    <mergeCell ref="C231:F231"/>
    <mergeCell ref="B126:C126"/>
    <mergeCell ref="B127:C127"/>
    <mergeCell ref="B128:C128"/>
    <mergeCell ref="B129:C129"/>
    <mergeCell ref="B130:C130"/>
    <mergeCell ref="B131:C131"/>
    <mergeCell ref="B185:C185"/>
    <mergeCell ref="B186:C186"/>
    <mergeCell ref="B187:C187"/>
    <mergeCell ref="B188:C188"/>
    <mergeCell ref="B189:C189"/>
    <mergeCell ref="B204:C204"/>
    <mergeCell ref="B205:C205"/>
    <mergeCell ref="B206:C206"/>
    <mergeCell ref="B207:C207"/>
    <mergeCell ref="B208:C208"/>
    <mergeCell ref="B124:C124"/>
    <mergeCell ref="B125:C125"/>
    <mergeCell ref="B88:C88"/>
    <mergeCell ref="B89:C89"/>
    <mergeCell ref="B90:C90"/>
    <mergeCell ref="B91:C91"/>
    <mergeCell ref="B92:C92"/>
    <mergeCell ref="C115:F115"/>
    <mergeCell ref="B146:C146"/>
    <mergeCell ref="B37:C37"/>
    <mergeCell ref="B38:C38"/>
    <mergeCell ref="C61:F61"/>
    <mergeCell ref="B66:C66"/>
    <mergeCell ref="B67:C67"/>
    <mergeCell ref="B120:C120"/>
    <mergeCell ref="B121:C121"/>
    <mergeCell ref="B122:C122"/>
    <mergeCell ref="B123:C123"/>
    <mergeCell ref="B320:C320"/>
    <mergeCell ref="C401:F401"/>
    <mergeCell ref="C2:G2"/>
    <mergeCell ref="C3:H3"/>
    <mergeCell ref="C5:F5"/>
    <mergeCell ref="C173:F173"/>
    <mergeCell ref="B16:C16"/>
    <mergeCell ref="B17:C17"/>
    <mergeCell ref="B18:C18"/>
    <mergeCell ref="B19:C19"/>
    <mergeCell ref="B34:C34"/>
    <mergeCell ref="B35:C35"/>
    <mergeCell ref="C7:F7"/>
    <mergeCell ref="B12:C12"/>
    <mergeCell ref="B13:C13"/>
    <mergeCell ref="B14:C14"/>
    <mergeCell ref="B15:C15"/>
    <mergeCell ref="B68:C68"/>
    <mergeCell ref="B69:C69"/>
    <mergeCell ref="B70:C70"/>
    <mergeCell ref="B71:C71"/>
    <mergeCell ref="B72:C72"/>
    <mergeCell ref="B73:C73"/>
    <mergeCell ref="B36:C36"/>
    <mergeCell ref="B491:C491"/>
    <mergeCell ref="B492:C492"/>
    <mergeCell ref="B493:C493"/>
    <mergeCell ref="B494:C494"/>
    <mergeCell ref="B549:C549"/>
    <mergeCell ref="B550:C550"/>
    <mergeCell ref="B551:C551"/>
    <mergeCell ref="B552:C552"/>
    <mergeCell ref="B432:C432"/>
    <mergeCell ref="B433:C433"/>
    <mergeCell ref="B434:C434"/>
    <mergeCell ref="B435:C435"/>
    <mergeCell ref="B436:C436"/>
    <mergeCell ref="C459:F459"/>
    <mergeCell ref="B490:C490"/>
  </mergeCells>
  <printOptions horizontalCentered="1"/>
  <pageMargins left="0.70866141732283505" right="0.70866141732283505" top="0.86614173228346503" bottom="0.86614173228346503" header="0.31496062992126" footer="0.78740157480314998"/>
  <pageSetup scale="56" orientation="portrait" cellComments="atEnd" horizontalDpi="4294967292" r:id="rId1"/>
  <headerFooter alignWithMargins="0">
    <oddFooter>&amp;Z&amp;"Cooper Black,Cursiva"&amp;9presufast.com&amp;L-
-</oddFooter>
  </headerFooter>
  <rowBreaks count="37" manualBreakCount="37">
    <brk id="5" max="16383" man="1"/>
    <brk id="59" max="16383" man="1"/>
    <brk id="113" max="8" man="1"/>
    <brk id="171" max="8" man="1"/>
    <brk id="229" max="16383" man="1"/>
    <brk id="283" max="8" man="1"/>
    <brk id="341" max="8" man="1"/>
    <brk id="399" max="8" man="1"/>
    <brk id="457" max="8" man="1"/>
    <brk id="627" max="16383" man="1"/>
    <brk id="681" max="16383" man="1"/>
    <brk id="735" max="16383" man="1"/>
    <brk id="789" max="16383" man="1"/>
    <brk id="843" max="16383" man="1"/>
    <brk id="897" max="16383" man="1"/>
    <brk id="951" max="16383" man="1"/>
    <brk id="1005" max="16383" man="1"/>
    <brk id="1059" max="16383" man="1"/>
    <brk id="1113" max="16383" man="1"/>
    <brk id="1167" max="16383" man="1"/>
    <brk id="1221" max="16383" man="1"/>
    <brk id="1275" max="16383" man="1"/>
    <brk id="1329" max="16383" man="1"/>
    <brk id="1383" max="16383" man="1"/>
    <brk id="1437" max="16383" man="1"/>
    <brk id="1491" max="16383" man="1"/>
    <brk id="1545" max="16383" man="1"/>
    <brk id="1599" max="16383" man="1"/>
    <brk id="1653" max="16383" man="1"/>
    <brk id="1707" max="16383" man="1"/>
    <brk id="1761" max="16383" man="1"/>
    <brk id="1815" max="16383" man="1"/>
    <brk id="1869" max="16383" man="1"/>
    <brk id="1923" max="16383" man="1"/>
    <brk id="1977" max="16383" man="1"/>
    <brk id="2031" max="16383" man="1"/>
    <brk id="2085" max="16383" man="1"/>
  </rowBreaks>
  <colBreaks count="1" manualBreakCount="1">
    <brk id="9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DFB14-C55A-4551-AD7B-2E8DD0B77275}">
  <sheetPr>
    <tabColor theme="4"/>
  </sheetPr>
  <dimension ref="A1:H65"/>
  <sheetViews>
    <sheetView topLeftCell="A32" workbookViewId="0">
      <selection activeCell="H61" sqref="H61"/>
    </sheetView>
  </sheetViews>
  <sheetFormatPr baseColWidth="10" defaultColWidth="11.44140625" defaultRowHeight="13.2" x14ac:dyDescent="0.25"/>
  <cols>
    <col min="1" max="1" width="4" style="224" customWidth="1"/>
    <col min="2" max="2" width="12.109375" style="224" customWidth="1"/>
    <col min="3" max="3" width="25.44140625" style="224" customWidth="1"/>
    <col min="4" max="4" width="14.44140625" style="224" customWidth="1"/>
    <col min="5" max="5" width="16" style="224" customWidth="1"/>
    <col min="6" max="6" width="13.5546875" style="224" customWidth="1"/>
    <col min="7" max="8" width="11.44140625" style="224"/>
    <col min="9" max="9" width="0.5546875" style="224" customWidth="1"/>
    <col min="10" max="256" width="11.44140625" style="224"/>
    <col min="257" max="257" width="0.6640625" style="224" customWidth="1"/>
    <col min="258" max="258" width="12.109375" style="224" customWidth="1"/>
    <col min="259" max="259" width="25.44140625" style="224" customWidth="1"/>
    <col min="260" max="260" width="14.44140625" style="224" customWidth="1"/>
    <col min="261" max="261" width="16" style="224" customWidth="1"/>
    <col min="262" max="262" width="13.5546875" style="224" customWidth="1"/>
    <col min="263" max="264" width="11.44140625" style="224"/>
    <col min="265" max="265" width="0.5546875" style="224" customWidth="1"/>
    <col min="266" max="512" width="11.44140625" style="224"/>
    <col min="513" max="513" width="0.6640625" style="224" customWidth="1"/>
    <col min="514" max="514" width="12.109375" style="224" customWidth="1"/>
    <col min="515" max="515" width="25.44140625" style="224" customWidth="1"/>
    <col min="516" max="516" width="14.44140625" style="224" customWidth="1"/>
    <col min="517" max="517" width="16" style="224" customWidth="1"/>
    <col min="518" max="518" width="13.5546875" style="224" customWidth="1"/>
    <col min="519" max="520" width="11.44140625" style="224"/>
    <col min="521" max="521" width="0.5546875" style="224" customWidth="1"/>
    <col min="522" max="768" width="11.44140625" style="224"/>
    <col min="769" max="769" width="0.6640625" style="224" customWidth="1"/>
    <col min="770" max="770" width="12.109375" style="224" customWidth="1"/>
    <col min="771" max="771" width="25.44140625" style="224" customWidth="1"/>
    <col min="772" max="772" width="14.44140625" style="224" customWidth="1"/>
    <col min="773" max="773" width="16" style="224" customWidth="1"/>
    <col min="774" max="774" width="13.5546875" style="224" customWidth="1"/>
    <col min="775" max="776" width="11.44140625" style="224"/>
    <col min="777" max="777" width="0.5546875" style="224" customWidth="1"/>
    <col min="778" max="1024" width="11.44140625" style="224"/>
    <col min="1025" max="1025" width="0.6640625" style="224" customWidth="1"/>
    <col min="1026" max="1026" width="12.109375" style="224" customWidth="1"/>
    <col min="1027" max="1027" width="25.44140625" style="224" customWidth="1"/>
    <col min="1028" max="1028" width="14.44140625" style="224" customWidth="1"/>
    <col min="1029" max="1029" width="16" style="224" customWidth="1"/>
    <col min="1030" max="1030" width="13.5546875" style="224" customWidth="1"/>
    <col min="1031" max="1032" width="11.44140625" style="224"/>
    <col min="1033" max="1033" width="0.5546875" style="224" customWidth="1"/>
    <col min="1034" max="1280" width="11.44140625" style="224"/>
    <col min="1281" max="1281" width="0.6640625" style="224" customWidth="1"/>
    <col min="1282" max="1282" width="12.109375" style="224" customWidth="1"/>
    <col min="1283" max="1283" width="25.44140625" style="224" customWidth="1"/>
    <col min="1284" max="1284" width="14.44140625" style="224" customWidth="1"/>
    <col min="1285" max="1285" width="16" style="224" customWidth="1"/>
    <col min="1286" max="1286" width="13.5546875" style="224" customWidth="1"/>
    <col min="1287" max="1288" width="11.44140625" style="224"/>
    <col min="1289" max="1289" width="0.5546875" style="224" customWidth="1"/>
    <col min="1290" max="1536" width="11.44140625" style="224"/>
    <col min="1537" max="1537" width="0.6640625" style="224" customWidth="1"/>
    <col min="1538" max="1538" width="12.109375" style="224" customWidth="1"/>
    <col min="1539" max="1539" width="25.44140625" style="224" customWidth="1"/>
    <col min="1540" max="1540" width="14.44140625" style="224" customWidth="1"/>
    <col min="1541" max="1541" width="16" style="224" customWidth="1"/>
    <col min="1542" max="1542" width="13.5546875" style="224" customWidth="1"/>
    <col min="1543" max="1544" width="11.44140625" style="224"/>
    <col min="1545" max="1545" width="0.5546875" style="224" customWidth="1"/>
    <col min="1546" max="1792" width="11.44140625" style="224"/>
    <col min="1793" max="1793" width="0.6640625" style="224" customWidth="1"/>
    <col min="1794" max="1794" width="12.109375" style="224" customWidth="1"/>
    <col min="1795" max="1795" width="25.44140625" style="224" customWidth="1"/>
    <col min="1796" max="1796" width="14.44140625" style="224" customWidth="1"/>
    <col min="1797" max="1797" width="16" style="224" customWidth="1"/>
    <col min="1798" max="1798" width="13.5546875" style="224" customWidth="1"/>
    <col min="1799" max="1800" width="11.44140625" style="224"/>
    <col min="1801" max="1801" width="0.5546875" style="224" customWidth="1"/>
    <col min="1802" max="2048" width="11.44140625" style="224"/>
    <col min="2049" max="2049" width="0.6640625" style="224" customWidth="1"/>
    <col min="2050" max="2050" width="12.109375" style="224" customWidth="1"/>
    <col min="2051" max="2051" width="25.44140625" style="224" customWidth="1"/>
    <col min="2052" max="2052" width="14.44140625" style="224" customWidth="1"/>
    <col min="2053" max="2053" width="16" style="224" customWidth="1"/>
    <col min="2054" max="2054" width="13.5546875" style="224" customWidth="1"/>
    <col min="2055" max="2056" width="11.44140625" style="224"/>
    <col min="2057" max="2057" width="0.5546875" style="224" customWidth="1"/>
    <col min="2058" max="2304" width="11.44140625" style="224"/>
    <col min="2305" max="2305" width="0.6640625" style="224" customWidth="1"/>
    <col min="2306" max="2306" width="12.109375" style="224" customWidth="1"/>
    <col min="2307" max="2307" width="25.44140625" style="224" customWidth="1"/>
    <col min="2308" max="2308" width="14.44140625" style="224" customWidth="1"/>
    <col min="2309" max="2309" width="16" style="224" customWidth="1"/>
    <col min="2310" max="2310" width="13.5546875" style="224" customWidth="1"/>
    <col min="2311" max="2312" width="11.44140625" style="224"/>
    <col min="2313" max="2313" width="0.5546875" style="224" customWidth="1"/>
    <col min="2314" max="2560" width="11.44140625" style="224"/>
    <col min="2561" max="2561" width="0.6640625" style="224" customWidth="1"/>
    <col min="2562" max="2562" width="12.109375" style="224" customWidth="1"/>
    <col min="2563" max="2563" width="25.44140625" style="224" customWidth="1"/>
    <col min="2564" max="2564" width="14.44140625" style="224" customWidth="1"/>
    <col min="2565" max="2565" width="16" style="224" customWidth="1"/>
    <col min="2566" max="2566" width="13.5546875" style="224" customWidth="1"/>
    <col min="2567" max="2568" width="11.44140625" style="224"/>
    <col min="2569" max="2569" width="0.5546875" style="224" customWidth="1"/>
    <col min="2570" max="2816" width="11.44140625" style="224"/>
    <col min="2817" max="2817" width="0.6640625" style="224" customWidth="1"/>
    <col min="2818" max="2818" width="12.109375" style="224" customWidth="1"/>
    <col min="2819" max="2819" width="25.44140625" style="224" customWidth="1"/>
    <col min="2820" max="2820" width="14.44140625" style="224" customWidth="1"/>
    <col min="2821" max="2821" width="16" style="224" customWidth="1"/>
    <col min="2822" max="2822" width="13.5546875" style="224" customWidth="1"/>
    <col min="2823" max="2824" width="11.44140625" style="224"/>
    <col min="2825" max="2825" width="0.5546875" style="224" customWidth="1"/>
    <col min="2826" max="3072" width="11.44140625" style="224"/>
    <col min="3073" max="3073" width="0.6640625" style="224" customWidth="1"/>
    <col min="3074" max="3074" width="12.109375" style="224" customWidth="1"/>
    <col min="3075" max="3075" width="25.44140625" style="224" customWidth="1"/>
    <col min="3076" max="3076" width="14.44140625" style="224" customWidth="1"/>
    <col min="3077" max="3077" width="16" style="224" customWidth="1"/>
    <col min="3078" max="3078" width="13.5546875" style="224" customWidth="1"/>
    <col min="3079" max="3080" width="11.44140625" style="224"/>
    <col min="3081" max="3081" width="0.5546875" style="224" customWidth="1"/>
    <col min="3082" max="3328" width="11.44140625" style="224"/>
    <col min="3329" max="3329" width="0.6640625" style="224" customWidth="1"/>
    <col min="3330" max="3330" width="12.109375" style="224" customWidth="1"/>
    <col min="3331" max="3331" width="25.44140625" style="224" customWidth="1"/>
    <col min="3332" max="3332" width="14.44140625" style="224" customWidth="1"/>
    <col min="3333" max="3333" width="16" style="224" customWidth="1"/>
    <col min="3334" max="3334" width="13.5546875" style="224" customWidth="1"/>
    <col min="3335" max="3336" width="11.44140625" style="224"/>
    <col min="3337" max="3337" width="0.5546875" style="224" customWidth="1"/>
    <col min="3338" max="3584" width="11.44140625" style="224"/>
    <col min="3585" max="3585" width="0.6640625" style="224" customWidth="1"/>
    <col min="3586" max="3586" width="12.109375" style="224" customWidth="1"/>
    <col min="3587" max="3587" width="25.44140625" style="224" customWidth="1"/>
    <col min="3588" max="3588" width="14.44140625" style="224" customWidth="1"/>
    <col min="3589" max="3589" width="16" style="224" customWidth="1"/>
    <col min="3590" max="3590" width="13.5546875" style="224" customWidth="1"/>
    <col min="3591" max="3592" width="11.44140625" style="224"/>
    <col min="3593" max="3593" width="0.5546875" style="224" customWidth="1"/>
    <col min="3594" max="3840" width="11.44140625" style="224"/>
    <col min="3841" max="3841" width="0.6640625" style="224" customWidth="1"/>
    <col min="3842" max="3842" width="12.109375" style="224" customWidth="1"/>
    <col min="3843" max="3843" width="25.44140625" style="224" customWidth="1"/>
    <col min="3844" max="3844" width="14.44140625" style="224" customWidth="1"/>
    <col min="3845" max="3845" width="16" style="224" customWidth="1"/>
    <col min="3846" max="3846" width="13.5546875" style="224" customWidth="1"/>
    <col min="3847" max="3848" width="11.44140625" style="224"/>
    <col min="3849" max="3849" width="0.5546875" style="224" customWidth="1"/>
    <col min="3850" max="4096" width="11.44140625" style="224"/>
    <col min="4097" max="4097" width="0.6640625" style="224" customWidth="1"/>
    <col min="4098" max="4098" width="12.109375" style="224" customWidth="1"/>
    <col min="4099" max="4099" width="25.44140625" style="224" customWidth="1"/>
    <col min="4100" max="4100" width="14.44140625" style="224" customWidth="1"/>
    <col min="4101" max="4101" width="16" style="224" customWidth="1"/>
    <col min="4102" max="4102" width="13.5546875" style="224" customWidth="1"/>
    <col min="4103" max="4104" width="11.44140625" style="224"/>
    <col min="4105" max="4105" width="0.5546875" style="224" customWidth="1"/>
    <col min="4106" max="4352" width="11.44140625" style="224"/>
    <col min="4353" max="4353" width="0.6640625" style="224" customWidth="1"/>
    <col min="4354" max="4354" width="12.109375" style="224" customWidth="1"/>
    <col min="4355" max="4355" width="25.44140625" style="224" customWidth="1"/>
    <col min="4356" max="4356" width="14.44140625" style="224" customWidth="1"/>
    <col min="4357" max="4357" width="16" style="224" customWidth="1"/>
    <col min="4358" max="4358" width="13.5546875" style="224" customWidth="1"/>
    <col min="4359" max="4360" width="11.44140625" style="224"/>
    <col min="4361" max="4361" width="0.5546875" style="224" customWidth="1"/>
    <col min="4362" max="4608" width="11.44140625" style="224"/>
    <col min="4609" max="4609" width="0.6640625" style="224" customWidth="1"/>
    <col min="4610" max="4610" width="12.109375" style="224" customWidth="1"/>
    <col min="4611" max="4611" width="25.44140625" style="224" customWidth="1"/>
    <col min="4612" max="4612" width="14.44140625" style="224" customWidth="1"/>
    <col min="4613" max="4613" width="16" style="224" customWidth="1"/>
    <col min="4614" max="4614" width="13.5546875" style="224" customWidth="1"/>
    <col min="4615" max="4616" width="11.44140625" style="224"/>
    <col min="4617" max="4617" width="0.5546875" style="224" customWidth="1"/>
    <col min="4618" max="4864" width="11.44140625" style="224"/>
    <col min="4865" max="4865" width="0.6640625" style="224" customWidth="1"/>
    <col min="4866" max="4866" width="12.109375" style="224" customWidth="1"/>
    <col min="4867" max="4867" width="25.44140625" style="224" customWidth="1"/>
    <col min="4868" max="4868" width="14.44140625" style="224" customWidth="1"/>
    <col min="4869" max="4869" width="16" style="224" customWidth="1"/>
    <col min="4870" max="4870" width="13.5546875" style="224" customWidth="1"/>
    <col min="4871" max="4872" width="11.44140625" style="224"/>
    <col min="4873" max="4873" width="0.5546875" style="224" customWidth="1"/>
    <col min="4874" max="5120" width="11.44140625" style="224"/>
    <col min="5121" max="5121" width="0.6640625" style="224" customWidth="1"/>
    <col min="5122" max="5122" width="12.109375" style="224" customWidth="1"/>
    <col min="5123" max="5123" width="25.44140625" style="224" customWidth="1"/>
    <col min="5124" max="5124" width="14.44140625" style="224" customWidth="1"/>
    <col min="5125" max="5125" width="16" style="224" customWidth="1"/>
    <col min="5126" max="5126" width="13.5546875" style="224" customWidth="1"/>
    <col min="5127" max="5128" width="11.44140625" style="224"/>
    <col min="5129" max="5129" width="0.5546875" style="224" customWidth="1"/>
    <col min="5130" max="5376" width="11.44140625" style="224"/>
    <col min="5377" max="5377" width="0.6640625" style="224" customWidth="1"/>
    <col min="5378" max="5378" width="12.109375" style="224" customWidth="1"/>
    <col min="5379" max="5379" width="25.44140625" style="224" customWidth="1"/>
    <col min="5380" max="5380" width="14.44140625" style="224" customWidth="1"/>
    <col min="5381" max="5381" width="16" style="224" customWidth="1"/>
    <col min="5382" max="5382" width="13.5546875" style="224" customWidth="1"/>
    <col min="5383" max="5384" width="11.44140625" style="224"/>
    <col min="5385" max="5385" width="0.5546875" style="224" customWidth="1"/>
    <col min="5386" max="5632" width="11.44140625" style="224"/>
    <col min="5633" max="5633" width="0.6640625" style="224" customWidth="1"/>
    <col min="5634" max="5634" width="12.109375" style="224" customWidth="1"/>
    <col min="5635" max="5635" width="25.44140625" style="224" customWidth="1"/>
    <col min="5636" max="5636" width="14.44140625" style="224" customWidth="1"/>
    <col min="5637" max="5637" width="16" style="224" customWidth="1"/>
    <col min="5638" max="5638" width="13.5546875" style="224" customWidth="1"/>
    <col min="5639" max="5640" width="11.44140625" style="224"/>
    <col min="5641" max="5641" width="0.5546875" style="224" customWidth="1"/>
    <col min="5642" max="5888" width="11.44140625" style="224"/>
    <col min="5889" max="5889" width="0.6640625" style="224" customWidth="1"/>
    <col min="5890" max="5890" width="12.109375" style="224" customWidth="1"/>
    <col min="5891" max="5891" width="25.44140625" style="224" customWidth="1"/>
    <col min="5892" max="5892" width="14.44140625" style="224" customWidth="1"/>
    <col min="5893" max="5893" width="16" style="224" customWidth="1"/>
    <col min="5894" max="5894" width="13.5546875" style="224" customWidth="1"/>
    <col min="5895" max="5896" width="11.44140625" style="224"/>
    <col min="5897" max="5897" width="0.5546875" style="224" customWidth="1"/>
    <col min="5898" max="6144" width="11.44140625" style="224"/>
    <col min="6145" max="6145" width="0.6640625" style="224" customWidth="1"/>
    <col min="6146" max="6146" width="12.109375" style="224" customWidth="1"/>
    <col min="6147" max="6147" width="25.44140625" style="224" customWidth="1"/>
    <col min="6148" max="6148" width="14.44140625" style="224" customWidth="1"/>
    <col min="6149" max="6149" width="16" style="224" customWidth="1"/>
    <col min="6150" max="6150" width="13.5546875" style="224" customWidth="1"/>
    <col min="6151" max="6152" width="11.44140625" style="224"/>
    <col min="6153" max="6153" width="0.5546875" style="224" customWidth="1"/>
    <col min="6154" max="6400" width="11.44140625" style="224"/>
    <col min="6401" max="6401" width="0.6640625" style="224" customWidth="1"/>
    <col min="6402" max="6402" width="12.109375" style="224" customWidth="1"/>
    <col min="6403" max="6403" width="25.44140625" style="224" customWidth="1"/>
    <col min="6404" max="6404" width="14.44140625" style="224" customWidth="1"/>
    <col min="6405" max="6405" width="16" style="224" customWidth="1"/>
    <col min="6406" max="6406" width="13.5546875" style="224" customWidth="1"/>
    <col min="6407" max="6408" width="11.44140625" style="224"/>
    <col min="6409" max="6409" width="0.5546875" style="224" customWidth="1"/>
    <col min="6410" max="6656" width="11.44140625" style="224"/>
    <col min="6657" max="6657" width="0.6640625" style="224" customWidth="1"/>
    <col min="6658" max="6658" width="12.109375" style="224" customWidth="1"/>
    <col min="6659" max="6659" width="25.44140625" style="224" customWidth="1"/>
    <col min="6660" max="6660" width="14.44140625" style="224" customWidth="1"/>
    <col min="6661" max="6661" width="16" style="224" customWidth="1"/>
    <col min="6662" max="6662" width="13.5546875" style="224" customWidth="1"/>
    <col min="6663" max="6664" width="11.44140625" style="224"/>
    <col min="6665" max="6665" width="0.5546875" style="224" customWidth="1"/>
    <col min="6666" max="6912" width="11.44140625" style="224"/>
    <col min="6913" max="6913" width="0.6640625" style="224" customWidth="1"/>
    <col min="6914" max="6914" width="12.109375" style="224" customWidth="1"/>
    <col min="6915" max="6915" width="25.44140625" style="224" customWidth="1"/>
    <col min="6916" max="6916" width="14.44140625" style="224" customWidth="1"/>
    <col min="6917" max="6917" width="16" style="224" customWidth="1"/>
    <col min="6918" max="6918" width="13.5546875" style="224" customWidth="1"/>
    <col min="6919" max="6920" width="11.44140625" style="224"/>
    <col min="6921" max="6921" width="0.5546875" style="224" customWidth="1"/>
    <col min="6922" max="7168" width="11.44140625" style="224"/>
    <col min="7169" max="7169" width="0.6640625" style="224" customWidth="1"/>
    <col min="7170" max="7170" width="12.109375" style="224" customWidth="1"/>
    <col min="7171" max="7171" width="25.44140625" style="224" customWidth="1"/>
    <col min="7172" max="7172" width="14.44140625" style="224" customWidth="1"/>
    <col min="7173" max="7173" width="16" style="224" customWidth="1"/>
    <col min="7174" max="7174" width="13.5546875" style="224" customWidth="1"/>
    <col min="7175" max="7176" width="11.44140625" style="224"/>
    <col min="7177" max="7177" width="0.5546875" style="224" customWidth="1"/>
    <col min="7178" max="7424" width="11.44140625" style="224"/>
    <col min="7425" max="7425" width="0.6640625" style="224" customWidth="1"/>
    <col min="7426" max="7426" width="12.109375" style="224" customWidth="1"/>
    <col min="7427" max="7427" width="25.44140625" style="224" customWidth="1"/>
    <col min="7428" max="7428" width="14.44140625" style="224" customWidth="1"/>
    <col min="7429" max="7429" width="16" style="224" customWidth="1"/>
    <col min="7430" max="7430" width="13.5546875" style="224" customWidth="1"/>
    <col min="7431" max="7432" width="11.44140625" style="224"/>
    <col min="7433" max="7433" width="0.5546875" style="224" customWidth="1"/>
    <col min="7434" max="7680" width="11.44140625" style="224"/>
    <col min="7681" max="7681" width="0.6640625" style="224" customWidth="1"/>
    <col min="7682" max="7682" width="12.109375" style="224" customWidth="1"/>
    <col min="7683" max="7683" width="25.44140625" style="224" customWidth="1"/>
    <col min="7684" max="7684" width="14.44140625" style="224" customWidth="1"/>
    <col min="7685" max="7685" width="16" style="224" customWidth="1"/>
    <col min="7686" max="7686" width="13.5546875" style="224" customWidth="1"/>
    <col min="7687" max="7688" width="11.44140625" style="224"/>
    <col min="7689" max="7689" width="0.5546875" style="224" customWidth="1"/>
    <col min="7690" max="7936" width="11.44140625" style="224"/>
    <col min="7937" max="7937" width="0.6640625" style="224" customWidth="1"/>
    <col min="7938" max="7938" width="12.109375" style="224" customWidth="1"/>
    <col min="7939" max="7939" width="25.44140625" style="224" customWidth="1"/>
    <col min="7940" max="7940" width="14.44140625" style="224" customWidth="1"/>
    <col min="7941" max="7941" width="16" style="224" customWidth="1"/>
    <col min="7942" max="7942" width="13.5546875" style="224" customWidth="1"/>
    <col min="7943" max="7944" width="11.44140625" style="224"/>
    <col min="7945" max="7945" width="0.5546875" style="224" customWidth="1"/>
    <col min="7946" max="8192" width="11.44140625" style="224"/>
    <col min="8193" max="8193" width="0.6640625" style="224" customWidth="1"/>
    <col min="8194" max="8194" width="12.109375" style="224" customWidth="1"/>
    <col min="8195" max="8195" width="25.44140625" style="224" customWidth="1"/>
    <col min="8196" max="8196" width="14.44140625" style="224" customWidth="1"/>
    <col min="8197" max="8197" width="16" style="224" customWidth="1"/>
    <col min="8198" max="8198" width="13.5546875" style="224" customWidth="1"/>
    <col min="8199" max="8200" width="11.44140625" style="224"/>
    <col min="8201" max="8201" width="0.5546875" style="224" customWidth="1"/>
    <col min="8202" max="8448" width="11.44140625" style="224"/>
    <col min="8449" max="8449" width="0.6640625" style="224" customWidth="1"/>
    <col min="8450" max="8450" width="12.109375" style="224" customWidth="1"/>
    <col min="8451" max="8451" width="25.44140625" style="224" customWidth="1"/>
    <col min="8452" max="8452" width="14.44140625" style="224" customWidth="1"/>
    <col min="8453" max="8453" width="16" style="224" customWidth="1"/>
    <col min="8454" max="8454" width="13.5546875" style="224" customWidth="1"/>
    <col min="8455" max="8456" width="11.44140625" style="224"/>
    <col min="8457" max="8457" width="0.5546875" style="224" customWidth="1"/>
    <col min="8458" max="8704" width="11.44140625" style="224"/>
    <col min="8705" max="8705" width="0.6640625" style="224" customWidth="1"/>
    <col min="8706" max="8706" width="12.109375" style="224" customWidth="1"/>
    <col min="8707" max="8707" width="25.44140625" style="224" customWidth="1"/>
    <col min="8708" max="8708" width="14.44140625" style="224" customWidth="1"/>
    <col min="8709" max="8709" width="16" style="224" customWidth="1"/>
    <col min="8710" max="8710" width="13.5546875" style="224" customWidth="1"/>
    <col min="8711" max="8712" width="11.44140625" style="224"/>
    <col min="8713" max="8713" width="0.5546875" style="224" customWidth="1"/>
    <col min="8714" max="8960" width="11.44140625" style="224"/>
    <col min="8961" max="8961" width="0.6640625" style="224" customWidth="1"/>
    <col min="8962" max="8962" width="12.109375" style="224" customWidth="1"/>
    <col min="8963" max="8963" width="25.44140625" style="224" customWidth="1"/>
    <col min="8964" max="8964" width="14.44140625" style="224" customWidth="1"/>
    <col min="8965" max="8965" width="16" style="224" customWidth="1"/>
    <col min="8966" max="8966" width="13.5546875" style="224" customWidth="1"/>
    <col min="8967" max="8968" width="11.44140625" style="224"/>
    <col min="8969" max="8969" width="0.5546875" style="224" customWidth="1"/>
    <col min="8970" max="9216" width="11.44140625" style="224"/>
    <col min="9217" max="9217" width="0.6640625" style="224" customWidth="1"/>
    <col min="9218" max="9218" width="12.109375" style="224" customWidth="1"/>
    <col min="9219" max="9219" width="25.44140625" style="224" customWidth="1"/>
    <col min="9220" max="9220" width="14.44140625" style="224" customWidth="1"/>
    <col min="9221" max="9221" width="16" style="224" customWidth="1"/>
    <col min="9222" max="9222" width="13.5546875" style="224" customWidth="1"/>
    <col min="9223" max="9224" width="11.44140625" style="224"/>
    <col min="9225" max="9225" width="0.5546875" style="224" customWidth="1"/>
    <col min="9226" max="9472" width="11.44140625" style="224"/>
    <col min="9473" max="9473" width="0.6640625" style="224" customWidth="1"/>
    <col min="9474" max="9474" width="12.109375" style="224" customWidth="1"/>
    <col min="9475" max="9475" width="25.44140625" style="224" customWidth="1"/>
    <col min="9476" max="9476" width="14.44140625" style="224" customWidth="1"/>
    <col min="9477" max="9477" width="16" style="224" customWidth="1"/>
    <col min="9478" max="9478" width="13.5546875" style="224" customWidth="1"/>
    <col min="9479" max="9480" width="11.44140625" style="224"/>
    <col min="9481" max="9481" width="0.5546875" style="224" customWidth="1"/>
    <col min="9482" max="9728" width="11.44140625" style="224"/>
    <col min="9729" max="9729" width="0.6640625" style="224" customWidth="1"/>
    <col min="9730" max="9730" width="12.109375" style="224" customWidth="1"/>
    <col min="9731" max="9731" width="25.44140625" style="224" customWidth="1"/>
    <col min="9732" max="9732" width="14.44140625" style="224" customWidth="1"/>
    <col min="9733" max="9733" width="16" style="224" customWidth="1"/>
    <col min="9734" max="9734" width="13.5546875" style="224" customWidth="1"/>
    <col min="9735" max="9736" width="11.44140625" style="224"/>
    <col min="9737" max="9737" width="0.5546875" style="224" customWidth="1"/>
    <col min="9738" max="9984" width="11.44140625" style="224"/>
    <col min="9985" max="9985" width="0.6640625" style="224" customWidth="1"/>
    <col min="9986" max="9986" width="12.109375" style="224" customWidth="1"/>
    <col min="9987" max="9987" width="25.44140625" style="224" customWidth="1"/>
    <col min="9988" max="9988" width="14.44140625" style="224" customWidth="1"/>
    <col min="9989" max="9989" width="16" style="224" customWidth="1"/>
    <col min="9990" max="9990" width="13.5546875" style="224" customWidth="1"/>
    <col min="9991" max="9992" width="11.44140625" style="224"/>
    <col min="9993" max="9993" width="0.5546875" style="224" customWidth="1"/>
    <col min="9994" max="10240" width="11.44140625" style="224"/>
    <col min="10241" max="10241" width="0.6640625" style="224" customWidth="1"/>
    <col min="10242" max="10242" width="12.109375" style="224" customWidth="1"/>
    <col min="10243" max="10243" width="25.44140625" style="224" customWidth="1"/>
    <col min="10244" max="10244" width="14.44140625" style="224" customWidth="1"/>
    <col min="10245" max="10245" width="16" style="224" customWidth="1"/>
    <col min="10246" max="10246" width="13.5546875" style="224" customWidth="1"/>
    <col min="10247" max="10248" width="11.44140625" style="224"/>
    <col min="10249" max="10249" width="0.5546875" style="224" customWidth="1"/>
    <col min="10250" max="10496" width="11.44140625" style="224"/>
    <col min="10497" max="10497" width="0.6640625" style="224" customWidth="1"/>
    <col min="10498" max="10498" width="12.109375" style="224" customWidth="1"/>
    <col min="10499" max="10499" width="25.44140625" style="224" customWidth="1"/>
    <col min="10500" max="10500" width="14.44140625" style="224" customWidth="1"/>
    <col min="10501" max="10501" width="16" style="224" customWidth="1"/>
    <col min="10502" max="10502" width="13.5546875" style="224" customWidth="1"/>
    <col min="10503" max="10504" width="11.44140625" style="224"/>
    <col min="10505" max="10505" width="0.5546875" style="224" customWidth="1"/>
    <col min="10506" max="10752" width="11.44140625" style="224"/>
    <col min="10753" max="10753" width="0.6640625" style="224" customWidth="1"/>
    <col min="10754" max="10754" width="12.109375" style="224" customWidth="1"/>
    <col min="10755" max="10755" width="25.44140625" style="224" customWidth="1"/>
    <col min="10756" max="10756" width="14.44140625" style="224" customWidth="1"/>
    <col min="10757" max="10757" width="16" style="224" customWidth="1"/>
    <col min="10758" max="10758" width="13.5546875" style="224" customWidth="1"/>
    <col min="10759" max="10760" width="11.44140625" style="224"/>
    <col min="10761" max="10761" width="0.5546875" style="224" customWidth="1"/>
    <col min="10762" max="11008" width="11.44140625" style="224"/>
    <col min="11009" max="11009" width="0.6640625" style="224" customWidth="1"/>
    <col min="11010" max="11010" width="12.109375" style="224" customWidth="1"/>
    <col min="11011" max="11011" width="25.44140625" style="224" customWidth="1"/>
    <col min="11012" max="11012" width="14.44140625" style="224" customWidth="1"/>
    <col min="11013" max="11013" width="16" style="224" customWidth="1"/>
    <col min="11014" max="11014" width="13.5546875" style="224" customWidth="1"/>
    <col min="11015" max="11016" width="11.44140625" style="224"/>
    <col min="11017" max="11017" width="0.5546875" style="224" customWidth="1"/>
    <col min="11018" max="11264" width="11.44140625" style="224"/>
    <col min="11265" max="11265" width="0.6640625" style="224" customWidth="1"/>
    <col min="11266" max="11266" width="12.109375" style="224" customWidth="1"/>
    <col min="11267" max="11267" width="25.44140625" style="224" customWidth="1"/>
    <col min="11268" max="11268" width="14.44140625" style="224" customWidth="1"/>
    <col min="11269" max="11269" width="16" style="224" customWidth="1"/>
    <col min="11270" max="11270" width="13.5546875" style="224" customWidth="1"/>
    <col min="11271" max="11272" width="11.44140625" style="224"/>
    <col min="11273" max="11273" width="0.5546875" style="224" customWidth="1"/>
    <col min="11274" max="11520" width="11.44140625" style="224"/>
    <col min="11521" max="11521" width="0.6640625" style="224" customWidth="1"/>
    <col min="11522" max="11522" width="12.109375" style="224" customWidth="1"/>
    <col min="11523" max="11523" width="25.44140625" style="224" customWidth="1"/>
    <col min="11524" max="11524" width="14.44140625" style="224" customWidth="1"/>
    <col min="11525" max="11525" width="16" style="224" customWidth="1"/>
    <col min="11526" max="11526" width="13.5546875" style="224" customWidth="1"/>
    <col min="11527" max="11528" width="11.44140625" style="224"/>
    <col min="11529" max="11529" width="0.5546875" style="224" customWidth="1"/>
    <col min="11530" max="11776" width="11.44140625" style="224"/>
    <col min="11777" max="11777" width="0.6640625" style="224" customWidth="1"/>
    <col min="11778" max="11778" width="12.109375" style="224" customWidth="1"/>
    <col min="11779" max="11779" width="25.44140625" style="224" customWidth="1"/>
    <col min="11780" max="11780" width="14.44140625" style="224" customWidth="1"/>
    <col min="11781" max="11781" width="16" style="224" customWidth="1"/>
    <col min="11782" max="11782" width="13.5546875" style="224" customWidth="1"/>
    <col min="11783" max="11784" width="11.44140625" style="224"/>
    <col min="11785" max="11785" width="0.5546875" style="224" customWidth="1"/>
    <col min="11786" max="12032" width="11.44140625" style="224"/>
    <col min="12033" max="12033" width="0.6640625" style="224" customWidth="1"/>
    <col min="12034" max="12034" width="12.109375" style="224" customWidth="1"/>
    <col min="12035" max="12035" width="25.44140625" style="224" customWidth="1"/>
    <col min="12036" max="12036" width="14.44140625" style="224" customWidth="1"/>
    <col min="12037" max="12037" width="16" style="224" customWidth="1"/>
    <col min="12038" max="12038" width="13.5546875" style="224" customWidth="1"/>
    <col min="12039" max="12040" width="11.44140625" style="224"/>
    <col min="12041" max="12041" width="0.5546875" style="224" customWidth="1"/>
    <col min="12042" max="12288" width="11.44140625" style="224"/>
    <col min="12289" max="12289" width="0.6640625" style="224" customWidth="1"/>
    <col min="12290" max="12290" width="12.109375" style="224" customWidth="1"/>
    <col min="12291" max="12291" width="25.44140625" style="224" customWidth="1"/>
    <col min="12292" max="12292" width="14.44140625" style="224" customWidth="1"/>
    <col min="12293" max="12293" width="16" style="224" customWidth="1"/>
    <col min="12294" max="12294" width="13.5546875" style="224" customWidth="1"/>
    <col min="12295" max="12296" width="11.44140625" style="224"/>
    <col min="12297" max="12297" width="0.5546875" style="224" customWidth="1"/>
    <col min="12298" max="12544" width="11.44140625" style="224"/>
    <col min="12545" max="12545" width="0.6640625" style="224" customWidth="1"/>
    <col min="12546" max="12546" width="12.109375" style="224" customWidth="1"/>
    <col min="12547" max="12547" width="25.44140625" style="224" customWidth="1"/>
    <col min="12548" max="12548" width="14.44140625" style="224" customWidth="1"/>
    <col min="12549" max="12549" width="16" style="224" customWidth="1"/>
    <col min="12550" max="12550" width="13.5546875" style="224" customWidth="1"/>
    <col min="12551" max="12552" width="11.44140625" style="224"/>
    <col min="12553" max="12553" width="0.5546875" style="224" customWidth="1"/>
    <col min="12554" max="12800" width="11.44140625" style="224"/>
    <col min="12801" max="12801" width="0.6640625" style="224" customWidth="1"/>
    <col min="12802" max="12802" width="12.109375" style="224" customWidth="1"/>
    <col min="12803" max="12803" width="25.44140625" style="224" customWidth="1"/>
    <col min="12804" max="12804" width="14.44140625" style="224" customWidth="1"/>
    <col min="12805" max="12805" width="16" style="224" customWidth="1"/>
    <col min="12806" max="12806" width="13.5546875" style="224" customWidth="1"/>
    <col min="12807" max="12808" width="11.44140625" style="224"/>
    <col min="12809" max="12809" width="0.5546875" style="224" customWidth="1"/>
    <col min="12810" max="13056" width="11.44140625" style="224"/>
    <col min="13057" max="13057" width="0.6640625" style="224" customWidth="1"/>
    <col min="13058" max="13058" width="12.109375" style="224" customWidth="1"/>
    <col min="13059" max="13059" width="25.44140625" style="224" customWidth="1"/>
    <col min="13060" max="13060" width="14.44140625" style="224" customWidth="1"/>
    <col min="13061" max="13061" width="16" style="224" customWidth="1"/>
    <col min="13062" max="13062" width="13.5546875" style="224" customWidth="1"/>
    <col min="13063" max="13064" width="11.44140625" style="224"/>
    <col min="13065" max="13065" width="0.5546875" style="224" customWidth="1"/>
    <col min="13066" max="13312" width="11.44140625" style="224"/>
    <col min="13313" max="13313" width="0.6640625" style="224" customWidth="1"/>
    <col min="13314" max="13314" width="12.109375" style="224" customWidth="1"/>
    <col min="13315" max="13315" width="25.44140625" style="224" customWidth="1"/>
    <col min="13316" max="13316" width="14.44140625" style="224" customWidth="1"/>
    <col min="13317" max="13317" width="16" style="224" customWidth="1"/>
    <col min="13318" max="13318" width="13.5546875" style="224" customWidth="1"/>
    <col min="13319" max="13320" width="11.44140625" style="224"/>
    <col min="13321" max="13321" width="0.5546875" style="224" customWidth="1"/>
    <col min="13322" max="13568" width="11.44140625" style="224"/>
    <col min="13569" max="13569" width="0.6640625" style="224" customWidth="1"/>
    <col min="13570" max="13570" width="12.109375" style="224" customWidth="1"/>
    <col min="13571" max="13571" width="25.44140625" style="224" customWidth="1"/>
    <col min="13572" max="13572" width="14.44140625" style="224" customWidth="1"/>
    <col min="13573" max="13573" width="16" style="224" customWidth="1"/>
    <col min="13574" max="13574" width="13.5546875" style="224" customWidth="1"/>
    <col min="13575" max="13576" width="11.44140625" style="224"/>
    <col min="13577" max="13577" width="0.5546875" style="224" customWidth="1"/>
    <col min="13578" max="13824" width="11.44140625" style="224"/>
    <col min="13825" max="13825" width="0.6640625" style="224" customWidth="1"/>
    <col min="13826" max="13826" width="12.109375" style="224" customWidth="1"/>
    <col min="13827" max="13827" width="25.44140625" style="224" customWidth="1"/>
    <col min="13828" max="13828" width="14.44140625" style="224" customWidth="1"/>
    <col min="13829" max="13829" width="16" style="224" customWidth="1"/>
    <col min="13830" max="13830" width="13.5546875" style="224" customWidth="1"/>
    <col min="13831" max="13832" width="11.44140625" style="224"/>
    <col min="13833" max="13833" width="0.5546875" style="224" customWidth="1"/>
    <col min="13834" max="14080" width="11.44140625" style="224"/>
    <col min="14081" max="14081" width="0.6640625" style="224" customWidth="1"/>
    <col min="14082" max="14082" width="12.109375" style="224" customWidth="1"/>
    <col min="14083" max="14083" width="25.44140625" style="224" customWidth="1"/>
    <col min="14084" max="14084" width="14.44140625" style="224" customWidth="1"/>
    <col min="14085" max="14085" width="16" style="224" customWidth="1"/>
    <col min="14086" max="14086" width="13.5546875" style="224" customWidth="1"/>
    <col min="14087" max="14088" width="11.44140625" style="224"/>
    <col min="14089" max="14089" width="0.5546875" style="224" customWidth="1"/>
    <col min="14090" max="14336" width="11.44140625" style="224"/>
    <col min="14337" max="14337" width="0.6640625" style="224" customWidth="1"/>
    <col min="14338" max="14338" width="12.109375" style="224" customWidth="1"/>
    <col min="14339" max="14339" width="25.44140625" style="224" customWidth="1"/>
    <col min="14340" max="14340" width="14.44140625" style="224" customWidth="1"/>
    <col min="14341" max="14341" width="16" style="224" customWidth="1"/>
    <col min="14342" max="14342" width="13.5546875" style="224" customWidth="1"/>
    <col min="14343" max="14344" width="11.44140625" style="224"/>
    <col min="14345" max="14345" width="0.5546875" style="224" customWidth="1"/>
    <col min="14346" max="14592" width="11.44140625" style="224"/>
    <col min="14593" max="14593" width="0.6640625" style="224" customWidth="1"/>
    <col min="14594" max="14594" width="12.109375" style="224" customWidth="1"/>
    <col min="14595" max="14595" width="25.44140625" style="224" customWidth="1"/>
    <col min="14596" max="14596" width="14.44140625" style="224" customWidth="1"/>
    <col min="14597" max="14597" width="16" style="224" customWidth="1"/>
    <col min="14598" max="14598" width="13.5546875" style="224" customWidth="1"/>
    <col min="14599" max="14600" width="11.44140625" style="224"/>
    <col min="14601" max="14601" width="0.5546875" style="224" customWidth="1"/>
    <col min="14602" max="14848" width="11.44140625" style="224"/>
    <col min="14849" max="14849" width="0.6640625" style="224" customWidth="1"/>
    <col min="14850" max="14850" width="12.109375" style="224" customWidth="1"/>
    <col min="14851" max="14851" width="25.44140625" style="224" customWidth="1"/>
    <col min="14852" max="14852" width="14.44140625" style="224" customWidth="1"/>
    <col min="14853" max="14853" width="16" style="224" customWidth="1"/>
    <col min="14854" max="14854" width="13.5546875" style="224" customWidth="1"/>
    <col min="14855" max="14856" width="11.44140625" style="224"/>
    <col min="14857" max="14857" width="0.5546875" style="224" customWidth="1"/>
    <col min="14858" max="15104" width="11.44140625" style="224"/>
    <col min="15105" max="15105" width="0.6640625" style="224" customWidth="1"/>
    <col min="15106" max="15106" width="12.109375" style="224" customWidth="1"/>
    <col min="15107" max="15107" width="25.44140625" style="224" customWidth="1"/>
    <col min="15108" max="15108" width="14.44140625" style="224" customWidth="1"/>
    <col min="15109" max="15109" width="16" style="224" customWidth="1"/>
    <col min="15110" max="15110" width="13.5546875" style="224" customWidth="1"/>
    <col min="15111" max="15112" width="11.44140625" style="224"/>
    <col min="15113" max="15113" width="0.5546875" style="224" customWidth="1"/>
    <col min="15114" max="15360" width="11.44140625" style="224"/>
    <col min="15361" max="15361" width="0.6640625" style="224" customWidth="1"/>
    <col min="15362" max="15362" width="12.109375" style="224" customWidth="1"/>
    <col min="15363" max="15363" width="25.44140625" style="224" customWidth="1"/>
    <col min="15364" max="15364" width="14.44140625" style="224" customWidth="1"/>
    <col min="15365" max="15365" width="16" style="224" customWidth="1"/>
    <col min="15366" max="15366" width="13.5546875" style="224" customWidth="1"/>
    <col min="15367" max="15368" width="11.44140625" style="224"/>
    <col min="15369" max="15369" width="0.5546875" style="224" customWidth="1"/>
    <col min="15370" max="15616" width="11.44140625" style="224"/>
    <col min="15617" max="15617" width="0.6640625" style="224" customWidth="1"/>
    <col min="15618" max="15618" width="12.109375" style="224" customWidth="1"/>
    <col min="15619" max="15619" width="25.44140625" style="224" customWidth="1"/>
    <col min="15620" max="15620" width="14.44140625" style="224" customWidth="1"/>
    <col min="15621" max="15621" width="16" style="224" customWidth="1"/>
    <col min="15622" max="15622" width="13.5546875" style="224" customWidth="1"/>
    <col min="15623" max="15624" width="11.44140625" style="224"/>
    <col min="15625" max="15625" width="0.5546875" style="224" customWidth="1"/>
    <col min="15626" max="15872" width="11.44140625" style="224"/>
    <col min="15873" max="15873" width="0.6640625" style="224" customWidth="1"/>
    <col min="15874" max="15874" width="12.109375" style="224" customWidth="1"/>
    <col min="15875" max="15875" width="25.44140625" style="224" customWidth="1"/>
    <col min="15876" max="15876" width="14.44140625" style="224" customWidth="1"/>
    <col min="15877" max="15877" width="16" style="224" customWidth="1"/>
    <col min="15878" max="15878" width="13.5546875" style="224" customWidth="1"/>
    <col min="15879" max="15880" width="11.44140625" style="224"/>
    <col min="15881" max="15881" width="0.5546875" style="224" customWidth="1"/>
    <col min="15882" max="16128" width="11.44140625" style="224"/>
    <col min="16129" max="16129" width="0.6640625" style="224" customWidth="1"/>
    <col min="16130" max="16130" width="12.109375" style="224" customWidth="1"/>
    <col min="16131" max="16131" width="25.44140625" style="224" customWidth="1"/>
    <col min="16132" max="16132" width="14.44140625" style="224" customWidth="1"/>
    <col min="16133" max="16133" width="16" style="224" customWidth="1"/>
    <col min="16134" max="16134" width="13.5546875" style="224" customWidth="1"/>
    <col min="16135" max="16136" width="11.44140625" style="224"/>
    <col min="16137" max="16137" width="0.5546875" style="224" customWidth="1"/>
    <col min="16138" max="16384" width="11.44140625" style="224"/>
  </cols>
  <sheetData>
    <row r="1" spans="1:8" customFormat="1" ht="14.4" x14ac:dyDescent="0.3">
      <c r="A1" s="210"/>
      <c r="B1" s="342"/>
      <c r="C1" s="343"/>
      <c r="D1" s="211"/>
      <c r="E1" s="212"/>
      <c r="F1" s="212"/>
      <c r="G1" s="213"/>
    </row>
    <row r="2" spans="1:8" customFormat="1" ht="15.6" x14ac:dyDescent="0.3">
      <c r="A2" s="214"/>
      <c r="B2" s="342"/>
      <c r="C2" s="343"/>
      <c r="D2" s="215" t="s">
        <v>746</v>
      </c>
      <c r="E2" s="216"/>
      <c r="F2" s="216"/>
      <c r="G2" s="217"/>
    </row>
    <row r="3" spans="1:8" customFormat="1" ht="14.4" x14ac:dyDescent="0.3">
      <c r="A3" s="218"/>
      <c r="B3" s="219"/>
      <c r="C3" s="220"/>
      <c r="D3" s="221"/>
      <c r="E3" s="222"/>
      <c r="F3" s="222"/>
      <c r="G3" s="223"/>
    </row>
    <row r="5" spans="1:8" x14ac:dyDescent="0.25">
      <c r="D5" s="225"/>
      <c r="E5" s="225"/>
      <c r="F5" s="225"/>
    </row>
    <row r="6" spans="1:8" x14ac:dyDescent="0.25">
      <c r="D6" s="225"/>
      <c r="E6" s="225"/>
      <c r="F6" s="225"/>
    </row>
    <row r="7" spans="1:8" x14ac:dyDescent="0.25">
      <c r="D7" s="225"/>
      <c r="E7" s="225"/>
      <c r="F7" s="225"/>
    </row>
    <row r="8" spans="1:8" x14ac:dyDescent="0.25">
      <c r="B8" s="226" t="s">
        <v>900</v>
      </c>
      <c r="C8" s="227"/>
      <c r="D8" s="225"/>
      <c r="E8" s="225"/>
      <c r="F8" s="226" t="s">
        <v>747</v>
      </c>
      <c r="G8" s="228">
        <v>4</v>
      </c>
    </row>
    <row r="9" spans="1:8" x14ac:dyDescent="0.25">
      <c r="B9" s="225"/>
      <c r="C9" s="225"/>
      <c r="D9" s="225"/>
      <c r="E9" s="225"/>
      <c r="F9" s="226" t="s">
        <v>748</v>
      </c>
      <c r="G9" s="229" t="s">
        <v>749</v>
      </c>
      <c r="H9" s="230"/>
    </row>
    <row r="10" spans="1:8" x14ac:dyDescent="0.25">
      <c r="B10" s="225"/>
      <c r="C10" s="225"/>
      <c r="D10" s="225"/>
      <c r="E10" s="225"/>
      <c r="F10" s="229" t="s">
        <v>750</v>
      </c>
      <c r="G10" s="230"/>
      <c r="H10" s="230"/>
    </row>
    <row r="11" spans="1:8" x14ac:dyDescent="0.25">
      <c r="B11" s="225"/>
      <c r="C11" s="225"/>
      <c r="D11" s="225"/>
      <c r="E11" s="225"/>
      <c r="F11" s="229" t="s">
        <v>751</v>
      </c>
      <c r="G11" s="231"/>
      <c r="H11" s="231"/>
    </row>
    <row r="12" spans="1:8" x14ac:dyDescent="0.25">
      <c r="F12" s="226" t="s">
        <v>752</v>
      </c>
      <c r="G12" s="232" t="s">
        <v>106</v>
      </c>
    </row>
    <row r="13" spans="1:8" ht="14.4" thickBot="1" x14ac:dyDescent="0.3">
      <c r="B13" s="233" t="s">
        <v>733</v>
      </c>
      <c r="C13" s="234"/>
      <c r="D13" s="234"/>
      <c r="E13" s="234"/>
      <c r="F13" s="234"/>
      <c r="G13" s="234"/>
      <c r="H13" s="234"/>
    </row>
    <row r="14" spans="1:8" ht="14.4" thickBot="1" x14ac:dyDescent="0.3">
      <c r="B14" s="344" t="s">
        <v>370</v>
      </c>
      <c r="C14" s="345"/>
      <c r="D14" s="236" t="s">
        <v>367</v>
      </c>
      <c r="E14" s="236" t="s">
        <v>753</v>
      </c>
      <c r="F14" s="236" t="s">
        <v>124</v>
      </c>
      <c r="G14" s="237" t="s">
        <v>738</v>
      </c>
      <c r="H14" s="346"/>
    </row>
    <row r="15" spans="1:8" ht="13.8" x14ac:dyDescent="0.25">
      <c r="B15" s="349"/>
      <c r="C15" s="350"/>
      <c r="D15" s="239"/>
      <c r="E15" s="239"/>
      <c r="F15" s="239"/>
      <c r="G15" s="239"/>
      <c r="H15" s="347"/>
    </row>
    <row r="16" spans="1:8" x14ac:dyDescent="0.25">
      <c r="B16" s="351" t="s">
        <v>754</v>
      </c>
      <c r="C16" s="352"/>
      <c r="D16" s="240" t="s">
        <v>755</v>
      </c>
      <c r="E16" s="241"/>
      <c r="F16" s="241"/>
      <c r="G16" s="241">
        <f>H48*5%</f>
        <v>1429.5100000000002</v>
      </c>
      <c r="H16" s="347"/>
    </row>
    <row r="17" spans="2:8" ht="13.8" x14ac:dyDescent="0.25">
      <c r="B17" s="351" t="s">
        <v>756</v>
      </c>
      <c r="C17" s="352"/>
      <c r="D17" s="242"/>
      <c r="E17" s="241">
        <v>140000</v>
      </c>
      <c r="F17" s="241">
        <v>0.05</v>
      </c>
      <c r="G17" s="242">
        <f>E17*F17</f>
        <v>7000</v>
      </c>
      <c r="H17" s="347"/>
    </row>
    <row r="18" spans="2:8" ht="13.8" x14ac:dyDescent="0.25">
      <c r="B18" s="353"/>
      <c r="C18" s="354"/>
      <c r="D18" s="242"/>
      <c r="E18" s="242"/>
      <c r="F18" s="242"/>
      <c r="G18" s="242"/>
      <c r="H18" s="347"/>
    </row>
    <row r="19" spans="2:8" ht="14.4" thickBot="1" x14ac:dyDescent="0.3">
      <c r="B19" s="355"/>
      <c r="C19" s="356"/>
      <c r="D19" s="244"/>
      <c r="E19" s="244"/>
      <c r="F19" s="244"/>
      <c r="G19" s="244"/>
      <c r="H19" s="348"/>
    </row>
    <row r="20" spans="2:8" ht="13.8" x14ac:dyDescent="0.25">
      <c r="B20" s="357"/>
      <c r="C20" s="357"/>
      <c r="D20" s="234"/>
      <c r="E20" s="234"/>
      <c r="F20" s="234"/>
      <c r="G20" s="234" t="s">
        <v>735</v>
      </c>
      <c r="H20" s="245">
        <f>+SUM(G15:G19)</f>
        <v>8429.51</v>
      </c>
    </row>
    <row r="21" spans="2:8" ht="13.8" x14ac:dyDescent="0.25">
      <c r="B21" s="234"/>
      <c r="C21" s="234"/>
      <c r="D21" s="234"/>
      <c r="E21" s="234"/>
      <c r="F21" s="234"/>
      <c r="G21" s="234"/>
      <c r="H21" s="234"/>
    </row>
    <row r="22" spans="2:8" ht="15" x14ac:dyDescent="0.25">
      <c r="B22" s="234"/>
      <c r="C22" s="234"/>
      <c r="D22" s="246"/>
      <c r="E22" s="234"/>
      <c r="F22" s="234"/>
      <c r="G22" s="234"/>
      <c r="H22" s="234"/>
    </row>
    <row r="23" spans="2:8" ht="14.4" thickBot="1" x14ac:dyDescent="0.3">
      <c r="B23" s="233" t="s">
        <v>757</v>
      </c>
      <c r="C23" s="234"/>
      <c r="D23" s="234"/>
      <c r="E23" s="234"/>
      <c r="F23" s="234"/>
      <c r="G23" s="234"/>
      <c r="H23" s="234"/>
    </row>
    <row r="24" spans="2:8" ht="14.4" thickBot="1" x14ac:dyDescent="0.3">
      <c r="B24" s="358" t="s">
        <v>370</v>
      </c>
      <c r="C24" s="359"/>
      <c r="D24" s="236" t="s">
        <v>734</v>
      </c>
      <c r="E24" s="236" t="s">
        <v>901</v>
      </c>
      <c r="F24" s="236" t="s">
        <v>153</v>
      </c>
      <c r="G24" s="237" t="s">
        <v>738</v>
      </c>
      <c r="H24" s="346"/>
    </row>
    <row r="25" spans="2:8" ht="13.8" x14ac:dyDescent="0.25">
      <c r="B25" s="349"/>
      <c r="C25" s="350"/>
      <c r="D25" s="238"/>
      <c r="E25" s="238"/>
      <c r="F25" s="238"/>
      <c r="G25" s="238"/>
      <c r="H25" s="347"/>
    </row>
    <row r="26" spans="2:8" x14ac:dyDescent="0.25">
      <c r="B26" s="351"/>
      <c r="C26" s="352"/>
      <c r="D26" s="247"/>
      <c r="E26" s="248"/>
      <c r="F26" s="247"/>
      <c r="G26" s="249"/>
      <c r="H26" s="347"/>
    </row>
    <row r="27" spans="2:8" x14ac:dyDescent="0.25">
      <c r="B27" s="360"/>
      <c r="C27" s="361"/>
      <c r="D27" s="247"/>
      <c r="E27" s="248"/>
      <c r="F27" s="247"/>
      <c r="G27" s="249"/>
      <c r="H27" s="347"/>
    </row>
    <row r="28" spans="2:8" x14ac:dyDescent="0.25">
      <c r="B28" s="362"/>
      <c r="C28" s="363"/>
      <c r="D28" s="250"/>
      <c r="E28" s="251"/>
      <c r="F28" s="250"/>
      <c r="G28" s="252"/>
      <c r="H28" s="347"/>
    </row>
    <row r="29" spans="2:8" ht="13.8" x14ac:dyDescent="0.25">
      <c r="B29" s="364"/>
      <c r="C29" s="365"/>
      <c r="D29" s="243"/>
      <c r="E29" s="253"/>
      <c r="F29" s="243"/>
      <c r="G29" s="254"/>
      <c r="H29" s="347"/>
    </row>
    <row r="30" spans="2:8" ht="13.8" x14ac:dyDescent="0.25">
      <c r="B30" s="364"/>
      <c r="C30" s="365"/>
      <c r="D30" s="243"/>
      <c r="E30" s="253"/>
      <c r="F30" s="243"/>
      <c r="G30" s="254"/>
      <c r="H30" s="347"/>
    </row>
    <row r="31" spans="2:8" ht="14.4" thickBot="1" x14ac:dyDescent="0.3">
      <c r="B31" s="355"/>
      <c r="C31" s="356"/>
      <c r="D31" s="244"/>
      <c r="E31" s="244"/>
      <c r="F31" s="244"/>
      <c r="G31" s="244"/>
      <c r="H31" s="348"/>
    </row>
    <row r="32" spans="2:8" ht="13.8" x14ac:dyDescent="0.25">
      <c r="B32" s="357"/>
      <c r="C32" s="357"/>
      <c r="D32" s="234"/>
      <c r="E32" s="234"/>
      <c r="F32" s="234"/>
      <c r="G32" s="234" t="s">
        <v>735</v>
      </c>
      <c r="H32" s="245">
        <f>+SUM(G25:G31)</f>
        <v>0</v>
      </c>
    </row>
    <row r="33" spans="2:8" ht="13.8" x14ac:dyDescent="0.25">
      <c r="B33" s="234"/>
      <c r="C33" s="234"/>
      <c r="D33" s="234"/>
      <c r="E33" s="234"/>
      <c r="F33" s="234"/>
      <c r="G33" s="234"/>
      <c r="H33" s="234"/>
    </row>
    <row r="34" spans="2:8" ht="14.4" thickBot="1" x14ac:dyDescent="0.3">
      <c r="B34" s="233" t="s">
        <v>736</v>
      </c>
      <c r="C34" s="234"/>
      <c r="D34" s="234"/>
      <c r="E34" s="234"/>
      <c r="F34" s="234"/>
      <c r="G34" s="234"/>
      <c r="H34" s="234"/>
    </row>
    <row r="35" spans="2:8" ht="14.4" thickBot="1" x14ac:dyDescent="0.3">
      <c r="B35" s="235" t="s">
        <v>359</v>
      </c>
      <c r="C35" s="236" t="s">
        <v>902</v>
      </c>
      <c r="D35" s="236" t="s">
        <v>758</v>
      </c>
      <c r="E35" s="236" t="s">
        <v>759</v>
      </c>
      <c r="F35" s="236" t="s">
        <v>737</v>
      </c>
      <c r="G35" s="237" t="s">
        <v>738</v>
      </c>
      <c r="H35" s="366"/>
    </row>
    <row r="36" spans="2:8" ht="13.8" x14ac:dyDescent="0.25">
      <c r="B36" s="255"/>
      <c r="C36" s="239"/>
      <c r="D36" s="239"/>
      <c r="E36" s="239"/>
      <c r="F36" s="239"/>
      <c r="G36" s="256"/>
      <c r="H36" s="367"/>
    </row>
    <row r="37" spans="2:8" x14ac:dyDescent="0.25">
      <c r="B37" s="257"/>
      <c r="C37" s="241"/>
      <c r="D37" s="241"/>
      <c r="E37" s="241"/>
      <c r="F37" s="241"/>
      <c r="G37" s="258"/>
      <c r="H37" s="367"/>
    </row>
    <row r="38" spans="2:8" ht="14.4" thickBot="1" x14ac:dyDescent="0.3">
      <c r="B38" s="259"/>
      <c r="C38" s="244"/>
      <c r="D38" s="244"/>
      <c r="E38" s="244"/>
      <c r="F38" s="244"/>
      <c r="G38" s="260"/>
      <c r="H38" s="368"/>
    </row>
    <row r="39" spans="2:8" ht="13.8" x14ac:dyDescent="0.25">
      <c r="B39" s="234"/>
      <c r="C39" s="234"/>
      <c r="D39" s="234"/>
      <c r="E39" s="234"/>
      <c r="F39" s="234"/>
      <c r="G39" s="234" t="s">
        <v>735</v>
      </c>
      <c r="H39" s="245">
        <f>+SUM(G34:G38)</f>
        <v>0</v>
      </c>
    </row>
    <row r="40" spans="2:8" ht="13.8" x14ac:dyDescent="0.25">
      <c r="B40" s="234"/>
      <c r="C40" s="234"/>
      <c r="D40" s="234"/>
      <c r="E40" s="234"/>
      <c r="F40" s="234"/>
      <c r="G40" s="234"/>
      <c r="H40" s="234"/>
    </row>
    <row r="41" spans="2:8" ht="14.4" thickBot="1" x14ac:dyDescent="0.3">
      <c r="B41" s="233" t="s">
        <v>739</v>
      </c>
      <c r="C41" s="234"/>
      <c r="D41" s="234"/>
      <c r="E41" s="234"/>
      <c r="F41" s="234"/>
      <c r="G41" s="234"/>
      <c r="H41" s="234"/>
    </row>
    <row r="42" spans="2:8" ht="14.4" thickBot="1" x14ac:dyDescent="0.3">
      <c r="B42" s="235" t="s">
        <v>760</v>
      </c>
      <c r="C42" s="236" t="s">
        <v>761</v>
      </c>
      <c r="D42" s="236" t="s">
        <v>762</v>
      </c>
      <c r="E42" s="236" t="s">
        <v>763</v>
      </c>
      <c r="F42" s="236" t="s">
        <v>124</v>
      </c>
      <c r="G42" s="237" t="s">
        <v>738</v>
      </c>
      <c r="H42" s="346"/>
    </row>
    <row r="43" spans="2:8" x14ac:dyDescent="0.25">
      <c r="B43" s="261" t="s">
        <v>764</v>
      </c>
      <c r="C43" s="262">
        <v>87700</v>
      </c>
      <c r="D43" s="263">
        <v>0.63</v>
      </c>
      <c r="E43" s="264">
        <f>C43*1.63</f>
        <v>142951</v>
      </c>
      <c r="F43" s="265">
        <v>0.1</v>
      </c>
      <c r="G43" s="264">
        <f>+E43*F43</f>
        <v>14295.1</v>
      </c>
      <c r="H43" s="369"/>
    </row>
    <row r="44" spans="2:8" x14ac:dyDescent="0.25">
      <c r="B44" s="257" t="s">
        <v>765</v>
      </c>
      <c r="C44" s="262">
        <v>87700</v>
      </c>
      <c r="D44" s="266">
        <v>0.63</v>
      </c>
      <c r="E44" s="264">
        <f>C44*1.63</f>
        <v>142951</v>
      </c>
      <c r="F44" s="241">
        <v>0.1</v>
      </c>
      <c r="G44" s="264">
        <f>+E44*F44</f>
        <v>14295.1</v>
      </c>
      <c r="H44" s="369"/>
    </row>
    <row r="45" spans="2:8" ht="13.8" x14ac:dyDescent="0.25">
      <c r="B45" s="267"/>
      <c r="C45" s="242"/>
      <c r="D45" s="242"/>
      <c r="E45" s="242"/>
      <c r="F45" s="242"/>
      <c r="G45" s="268"/>
      <c r="H45" s="369"/>
    </row>
    <row r="46" spans="2:8" ht="13.8" x14ac:dyDescent="0.25">
      <c r="B46" s="267"/>
      <c r="C46" s="242"/>
      <c r="D46" s="242"/>
      <c r="E46" s="242"/>
      <c r="F46" s="242"/>
      <c r="G46" s="268"/>
      <c r="H46" s="369"/>
    </row>
    <row r="47" spans="2:8" ht="14.4" thickBot="1" x14ac:dyDescent="0.3">
      <c r="B47" s="259"/>
      <c r="C47" s="244"/>
      <c r="D47" s="244"/>
      <c r="E47" s="244"/>
      <c r="F47" s="244"/>
      <c r="G47" s="269"/>
      <c r="H47" s="370"/>
    </row>
    <row r="48" spans="2:8" ht="13.8" x14ac:dyDescent="0.25">
      <c r="B48" s="234"/>
      <c r="C48" s="234"/>
      <c r="D48" s="234"/>
      <c r="E48" s="234"/>
      <c r="F48" s="234"/>
      <c r="G48" s="234" t="s">
        <v>735</v>
      </c>
      <c r="H48" s="245">
        <f>+SUM(G43:G47)</f>
        <v>28590.2</v>
      </c>
    </row>
    <row r="49" spans="2:8" ht="14.4" thickBot="1" x14ac:dyDescent="0.3">
      <c r="B49" s="234"/>
      <c r="C49" s="234"/>
      <c r="D49" s="234"/>
      <c r="E49" s="234"/>
      <c r="F49" s="234"/>
      <c r="G49" s="234"/>
      <c r="H49" s="234"/>
    </row>
    <row r="50" spans="2:8" ht="14.4" thickBot="1" x14ac:dyDescent="0.3">
      <c r="B50" s="234"/>
      <c r="C50" s="234"/>
      <c r="D50" s="234"/>
      <c r="E50" s="234"/>
      <c r="F50" s="234" t="s">
        <v>740</v>
      </c>
      <c r="G50" s="234"/>
      <c r="H50" s="270">
        <f>+H48+H39+H32+H20</f>
        <v>37019.71</v>
      </c>
    </row>
    <row r="51" spans="2:8" ht="13.8" x14ac:dyDescent="0.25">
      <c r="B51" s="234"/>
      <c r="C51" s="234"/>
      <c r="D51" s="234"/>
      <c r="E51" s="234"/>
      <c r="F51" s="234"/>
      <c r="G51" s="234"/>
      <c r="H51" s="234"/>
    </row>
    <row r="52" spans="2:8" ht="13.8" x14ac:dyDescent="0.25">
      <c r="B52" s="234"/>
      <c r="C52" s="234"/>
      <c r="D52" s="234"/>
      <c r="E52" s="234"/>
      <c r="F52" s="234"/>
      <c r="G52" s="234"/>
      <c r="H52" s="234"/>
    </row>
    <row r="53" spans="2:8" ht="14.4" thickBot="1" x14ac:dyDescent="0.3">
      <c r="B53" s="233" t="s">
        <v>766</v>
      </c>
      <c r="C53" s="234"/>
      <c r="D53" s="234"/>
      <c r="E53" s="234"/>
      <c r="F53" s="234"/>
      <c r="G53" s="234"/>
      <c r="H53" s="234"/>
    </row>
    <row r="54" spans="2:8" ht="14.4" thickBot="1" x14ac:dyDescent="0.3">
      <c r="B54" s="344" t="s">
        <v>370</v>
      </c>
      <c r="C54" s="345"/>
      <c r="D54" s="345"/>
      <c r="E54" s="345"/>
      <c r="F54" s="236" t="s">
        <v>899</v>
      </c>
      <c r="G54" s="237" t="s">
        <v>767</v>
      </c>
      <c r="H54" s="366"/>
    </row>
    <row r="55" spans="2:8" x14ac:dyDescent="0.25">
      <c r="B55" s="371"/>
      <c r="C55" s="372"/>
      <c r="D55" s="372"/>
      <c r="E55" s="372"/>
      <c r="F55" s="271"/>
      <c r="G55" s="272"/>
      <c r="H55" s="367"/>
    </row>
    <row r="56" spans="2:8" x14ac:dyDescent="0.25">
      <c r="B56" s="373"/>
      <c r="C56" s="374"/>
      <c r="D56" s="374"/>
      <c r="E56" s="374"/>
      <c r="F56" s="240"/>
      <c r="G56" s="272"/>
      <c r="H56" s="367"/>
    </row>
    <row r="57" spans="2:8" x14ac:dyDescent="0.25">
      <c r="B57" s="373"/>
      <c r="C57" s="374"/>
      <c r="D57" s="374"/>
      <c r="E57" s="374"/>
      <c r="F57" s="240"/>
      <c r="G57" s="272"/>
      <c r="H57" s="367"/>
    </row>
    <row r="58" spans="2:8" ht="14.4" thickBot="1" x14ac:dyDescent="0.3">
      <c r="B58" s="355"/>
      <c r="C58" s="356"/>
      <c r="D58" s="356"/>
      <c r="E58" s="356"/>
      <c r="F58" s="244"/>
      <c r="G58" s="260"/>
      <c r="H58" s="368"/>
    </row>
    <row r="59" spans="2:8" ht="13.8" x14ac:dyDescent="0.25">
      <c r="B59" s="234"/>
      <c r="C59" s="234"/>
      <c r="D59" s="234"/>
      <c r="E59" s="234"/>
      <c r="F59" s="234"/>
      <c r="G59" s="234" t="s">
        <v>735</v>
      </c>
      <c r="H59" s="245">
        <f>+SUM(G55:G57)</f>
        <v>0</v>
      </c>
    </row>
    <row r="60" spans="2:8" ht="14.4" thickBot="1" x14ac:dyDescent="0.3">
      <c r="B60" s="234"/>
      <c r="C60" s="234"/>
      <c r="D60" s="234"/>
      <c r="E60" s="234"/>
      <c r="F60" s="234"/>
      <c r="G60" s="234"/>
      <c r="H60" s="234"/>
    </row>
    <row r="61" spans="2:8" ht="14.4" thickBot="1" x14ac:dyDescent="0.3">
      <c r="B61" s="234"/>
      <c r="C61" s="234"/>
      <c r="D61" s="234"/>
      <c r="E61" s="273" t="s">
        <v>768</v>
      </c>
      <c r="F61" s="234"/>
      <c r="G61" s="234"/>
      <c r="H61" s="270">
        <f>+H59+H50</f>
        <v>37019.71</v>
      </c>
    </row>
    <row r="62" spans="2:8" ht="13.8" x14ac:dyDescent="0.25">
      <c r="B62" s="234"/>
      <c r="C62" s="234"/>
      <c r="D62" s="234"/>
      <c r="E62" s="234"/>
      <c r="F62" s="234"/>
      <c r="G62" s="234"/>
      <c r="H62" s="234"/>
    </row>
    <row r="63" spans="2:8" ht="13.8" x14ac:dyDescent="0.25">
      <c r="B63" s="234"/>
      <c r="C63" s="234"/>
      <c r="D63" s="234"/>
      <c r="E63" s="234"/>
      <c r="F63" s="234"/>
      <c r="G63" s="234"/>
      <c r="H63" s="234"/>
    </row>
    <row r="64" spans="2:8" ht="13.8" x14ac:dyDescent="0.25">
      <c r="B64" s="274"/>
      <c r="C64" s="234"/>
      <c r="D64" s="234"/>
      <c r="E64" s="234"/>
      <c r="F64" s="275"/>
      <c r="G64" s="276"/>
      <c r="H64" s="274"/>
    </row>
    <row r="65" spans="2:8" ht="13.8" x14ac:dyDescent="0.25">
      <c r="B65" s="227"/>
      <c r="C65" s="234"/>
      <c r="D65" s="234"/>
      <c r="E65" s="234"/>
      <c r="F65" s="234"/>
      <c r="G65" s="234"/>
      <c r="H65" s="234"/>
    </row>
  </sheetData>
  <mergeCells count="28">
    <mergeCell ref="B32:C32"/>
    <mergeCell ref="H35:H38"/>
    <mergeCell ref="H42:H47"/>
    <mergeCell ref="B54:E54"/>
    <mergeCell ref="H54:H58"/>
    <mergeCell ref="B55:E55"/>
    <mergeCell ref="B56:E56"/>
    <mergeCell ref="B57:E57"/>
    <mergeCell ref="B58:E58"/>
    <mergeCell ref="B20:C20"/>
    <mergeCell ref="B24:C24"/>
    <mergeCell ref="H24:H31"/>
    <mergeCell ref="B25:C25"/>
    <mergeCell ref="B26:C26"/>
    <mergeCell ref="B27:C27"/>
    <mergeCell ref="B28:C28"/>
    <mergeCell ref="B29:C29"/>
    <mergeCell ref="B30:C30"/>
    <mergeCell ref="B31:C31"/>
    <mergeCell ref="B1:C1"/>
    <mergeCell ref="B2:C2"/>
    <mergeCell ref="B14:C14"/>
    <mergeCell ref="H14:H19"/>
    <mergeCell ref="B15:C15"/>
    <mergeCell ref="B16:C16"/>
    <mergeCell ref="B17:C17"/>
    <mergeCell ref="B18:C18"/>
    <mergeCell ref="B19:C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D08AF-46C8-4845-A6BD-9E498C37208C}">
  <sheetPr>
    <tabColor theme="4"/>
  </sheetPr>
  <dimension ref="A1:K65"/>
  <sheetViews>
    <sheetView topLeftCell="A18" workbookViewId="0">
      <selection activeCell="M38" sqref="M38"/>
    </sheetView>
  </sheetViews>
  <sheetFormatPr baseColWidth="10" defaultColWidth="11.44140625" defaultRowHeight="13.2" x14ac:dyDescent="0.25"/>
  <cols>
    <col min="1" max="1" width="0.6640625" style="224" customWidth="1"/>
    <col min="2" max="2" width="12.109375" style="224" customWidth="1"/>
    <col min="3" max="3" width="22.5546875" style="224" customWidth="1"/>
    <col min="4" max="4" width="14.44140625" style="224" customWidth="1"/>
    <col min="5" max="5" width="16" style="224" customWidth="1"/>
    <col min="6" max="6" width="13.5546875" style="224" customWidth="1"/>
    <col min="7" max="7" width="13.6640625" style="224" customWidth="1"/>
    <col min="8" max="8" width="13.109375" style="224" customWidth="1"/>
    <col min="9" max="9" width="0.5546875" style="224" customWidth="1"/>
    <col min="10" max="256" width="11.44140625" style="224"/>
    <col min="257" max="257" width="0.6640625" style="224" customWidth="1"/>
    <col min="258" max="258" width="12.109375" style="224" customWidth="1"/>
    <col min="259" max="259" width="22.5546875" style="224" customWidth="1"/>
    <col min="260" max="260" width="14.44140625" style="224" customWidth="1"/>
    <col min="261" max="261" width="16" style="224" customWidth="1"/>
    <col min="262" max="262" width="13.5546875" style="224" customWidth="1"/>
    <col min="263" max="263" width="13.6640625" style="224" customWidth="1"/>
    <col min="264" max="264" width="13.109375" style="224" customWidth="1"/>
    <col min="265" max="265" width="0.5546875" style="224" customWidth="1"/>
    <col min="266" max="512" width="11.44140625" style="224"/>
    <col min="513" max="513" width="0.6640625" style="224" customWidth="1"/>
    <col min="514" max="514" width="12.109375" style="224" customWidth="1"/>
    <col min="515" max="515" width="22.5546875" style="224" customWidth="1"/>
    <col min="516" max="516" width="14.44140625" style="224" customWidth="1"/>
    <col min="517" max="517" width="16" style="224" customWidth="1"/>
    <col min="518" max="518" width="13.5546875" style="224" customWidth="1"/>
    <col min="519" max="519" width="13.6640625" style="224" customWidth="1"/>
    <col min="520" max="520" width="13.109375" style="224" customWidth="1"/>
    <col min="521" max="521" width="0.5546875" style="224" customWidth="1"/>
    <col min="522" max="768" width="11.44140625" style="224"/>
    <col min="769" max="769" width="0.6640625" style="224" customWidth="1"/>
    <col min="770" max="770" width="12.109375" style="224" customWidth="1"/>
    <col min="771" max="771" width="22.5546875" style="224" customWidth="1"/>
    <col min="772" max="772" width="14.44140625" style="224" customWidth="1"/>
    <col min="773" max="773" width="16" style="224" customWidth="1"/>
    <col min="774" max="774" width="13.5546875" style="224" customWidth="1"/>
    <col min="775" max="775" width="13.6640625" style="224" customWidth="1"/>
    <col min="776" max="776" width="13.109375" style="224" customWidth="1"/>
    <col min="777" max="777" width="0.5546875" style="224" customWidth="1"/>
    <col min="778" max="1024" width="11.44140625" style="224"/>
    <col min="1025" max="1025" width="0.6640625" style="224" customWidth="1"/>
    <col min="1026" max="1026" width="12.109375" style="224" customWidth="1"/>
    <col min="1027" max="1027" width="22.5546875" style="224" customWidth="1"/>
    <col min="1028" max="1028" width="14.44140625" style="224" customWidth="1"/>
    <col min="1029" max="1029" width="16" style="224" customWidth="1"/>
    <col min="1030" max="1030" width="13.5546875" style="224" customWidth="1"/>
    <col min="1031" max="1031" width="13.6640625" style="224" customWidth="1"/>
    <col min="1032" max="1032" width="13.109375" style="224" customWidth="1"/>
    <col min="1033" max="1033" width="0.5546875" style="224" customWidth="1"/>
    <col min="1034" max="1280" width="11.44140625" style="224"/>
    <col min="1281" max="1281" width="0.6640625" style="224" customWidth="1"/>
    <col min="1282" max="1282" width="12.109375" style="224" customWidth="1"/>
    <col min="1283" max="1283" width="22.5546875" style="224" customWidth="1"/>
    <col min="1284" max="1284" width="14.44140625" style="224" customWidth="1"/>
    <col min="1285" max="1285" width="16" style="224" customWidth="1"/>
    <col min="1286" max="1286" width="13.5546875" style="224" customWidth="1"/>
    <col min="1287" max="1287" width="13.6640625" style="224" customWidth="1"/>
    <col min="1288" max="1288" width="13.109375" style="224" customWidth="1"/>
    <col min="1289" max="1289" width="0.5546875" style="224" customWidth="1"/>
    <col min="1290" max="1536" width="11.44140625" style="224"/>
    <col min="1537" max="1537" width="0.6640625" style="224" customWidth="1"/>
    <col min="1538" max="1538" width="12.109375" style="224" customWidth="1"/>
    <col min="1539" max="1539" width="22.5546875" style="224" customWidth="1"/>
    <col min="1540" max="1540" width="14.44140625" style="224" customWidth="1"/>
    <col min="1541" max="1541" width="16" style="224" customWidth="1"/>
    <col min="1542" max="1542" width="13.5546875" style="224" customWidth="1"/>
    <col min="1543" max="1543" width="13.6640625" style="224" customWidth="1"/>
    <col min="1544" max="1544" width="13.109375" style="224" customWidth="1"/>
    <col min="1545" max="1545" width="0.5546875" style="224" customWidth="1"/>
    <col min="1546" max="1792" width="11.44140625" style="224"/>
    <col min="1793" max="1793" width="0.6640625" style="224" customWidth="1"/>
    <col min="1794" max="1794" width="12.109375" style="224" customWidth="1"/>
    <col min="1795" max="1795" width="22.5546875" style="224" customWidth="1"/>
    <col min="1796" max="1796" width="14.44140625" style="224" customWidth="1"/>
    <col min="1797" max="1797" width="16" style="224" customWidth="1"/>
    <col min="1798" max="1798" width="13.5546875" style="224" customWidth="1"/>
    <col min="1799" max="1799" width="13.6640625" style="224" customWidth="1"/>
    <col min="1800" max="1800" width="13.109375" style="224" customWidth="1"/>
    <col min="1801" max="1801" width="0.5546875" style="224" customWidth="1"/>
    <col min="1802" max="2048" width="11.44140625" style="224"/>
    <col min="2049" max="2049" width="0.6640625" style="224" customWidth="1"/>
    <col min="2050" max="2050" width="12.109375" style="224" customWidth="1"/>
    <col min="2051" max="2051" width="22.5546875" style="224" customWidth="1"/>
    <col min="2052" max="2052" width="14.44140625" style="224" customWidth="1"/>
    <col min="2053" max="2053" width="16" style="224" customWidth="1"/>
    <col min="2054" max="2054" width="13.5546875" style="224" customWidth="1"/>
    <col min="2055" max="2055" width="13.6640625" style="224" customWidth="1"/>
    <col min="2056" max="2056" width="13.109375" style="224" customWidth="1"/>
    <col min="2057" max="2057" width="0.5546875" style="224" customWidth="1"/>
    <col min="2058" max="2304" width="11.44140625" style="224"/>
    <col min="2305" max="2305" width="0.6640625" style="224" customWidth="1"/>
    <col min="2306" max="2306" width="12.109375" style="224" customWidth="1"/>
    <col min="2307" max="2307" width="22.5546875" style="224" customWidth="1"/>
    <col min="2308" max="2308" width="14.44140625" style="224" customWidth="1"/>
    <col min="2309" max="2309" width="16" style="224" customWidth="1"/>
    <col min="2310" max="2310" width="13.5546875" style="224" customWidth="1"/>
    <col min="2311" max="2311" width="13.6640625" style="224" customWidth="1"/>
    <col min="2312" max="2312" width="13.109375" style="224" customWidth="1"/>
    <col min="2313" max="2313" width="0.5546875" style="224" customWidth="1"/>
    <col min="2314" max="2560" width="11.44140625" style="224"/>
    <col min="2561" max="2561" width="0.6640625" style="224" customWidth="1"/>
    <col min="2562" max="2562" width="12.109375" style="224" customWidth="1"/>
    <col min="2563" max="2563" width="22.5546875" style="224" customWidth="1"/>
    <col min="2564" max="2564" width="14.44140625" style="224" customWidth="1"/>
    <col min="2565" max="2565" width="16" style="224" customWidth="1"/>
    <col min="2566" max="2566" width="13.5546875" style="224" customWidth="1"/>
    <col min="2567" max="2567" width="13.6640625" style="224" customWidth="1"/>
    <col min="2568" max="2568" width="13.109375" style="224" customWidth="1"/>
    <col min="2569" max="2569" width="0.5546875" style="224" customWidth="1"/>
    <col min="2570" max="2816" width="11.44140625" style="224"/>
    <col min="2817" max="2817" width="0.6640625" style="224" customWidth="1"/>
    <col min="2818" max="2818" width="12.109375" style="224" customWidth="1"/>
    <col min="2819" max="2819" width="22.5546875" style="224" customWidth="1"/>
    <col min="2820" max="2820" width="14.44140625" style="224" customWidth="1"/>
    <col min="2821" max="2821" width="16" style="224" customWidth="1"/>
    <col min="2822" max="2822" width="13.5546875" style="224" customWidth="1"/>
    <col min="2823" max="2823" width="13.6640625" style="224" customWidth="1"/>
    <col min="2824" max="2824" width="13.109375" style="224" customWidth="1"/>
    <col min="2825" max="2825" width="0.5546875" style="224" customWidth="1"/>
    <col min="2826" max="3072" width="11.44140625" style="224"/>
    <col min="3073" max="3073" width="0.6640625" style="224" customWidth="1"/>
    <col min="3074" max="3074" width="12.109375" style="224" customWidth="1"/>
    <col min="3075" max="3075" width="22.5546875" style="224" customWidth="1"/>
    <col min="3076" max="3076" width="14.44140625" style="224" customWidth="1"/>
    <col min="3077" max="3077" width="16" style="224" customWidth="1"/>
    <col min="3078" max="3078" width="13.5546875" style="224" customWidth="1"/>
    <col min="3079" max="3079" width="13.6640625" style="224" customWidth="1"/>
    <col min="3080" max="3080" width="13.109375" style="224" customWidth="1"/>
    <col min="3081" max="3081" width="0.5546875" style="224" customWidth="1"/>
    <col min="3082" max="3328" width="11.44140625" style="224"/>
    <col min="3329" max="3329" width="0.6640625" style="224" customWidth="1"/>
    <col min="3330" max="3330" width="12.109375" style="224" customWidth="1"/>
    <col min="3331" max="3331" width="22.5546875" style="224" customWidth="1"/>
    <col min="3332" max="3332" width="14.44140625" style="224" customWidth="1"/>
    <col min="3333" max="3333" width="16" style="224" customWidth="1"/>
    <col min="3334" max="3334" width="13.5546875" style="224" customWidth="1"/>
    <col min="3335" max="3335" width="13.6640625" style="224" customWidth="1"/>
    <col min="3336" max="3336" width="13.109375" style="224" customWidth="1"/>
    <col min="3337" max="3337" width="0.5546875" style="224" customWidth="1"/>
    <col min="3338" max="3584" width="11.44140625" style="224"/>
    <col min="3585" max="3585" width="0.6640625" style="224" customWidth="1"/>
    <col min="3586" max="3586" width="12.109375" style="224" customWidth="1"/>
    <col min="3587" max="3587" width="22.5546875" style="224" customWidth="1"/>
    <col min="3588" max="3588" width="14.44140625" style="224" customWidth="1"/>
    <col min="3589" max="3589" width="16" style="224" customWidth="1"/>
    <col min="3590" max="3590" width="13.5546875" style="224" customWidth="1"/>
    <col min="3591" max="3591" width="13.6640625" style="224" customWidth="1"/>
    <col min="3592" max="3592" width="13.109375" style="224" customWidth="1"/>
    <col min="3593" max="3593" width="0.5546875" style="224" customWidth="1"/>
    <col min="3594" max="3840" width="11.44140625" style="224"/>
    <col min="3841" max="3841" width="0.6640625" style="224" customWidth="1"/>
    <col min="3842" max="3842" width="12.109375" style="224" customWidth="1"/>
    <col min="3843" max="3843" width="22.5546875" style="224" customWidth="1"/>
    <col min="3844" max="3844" width="14.44140625" style="224" customWidth="1"/>
    <col min="3845" max="3845" width="16" style="224" customWidth="1"/>
    <col min="3846" max="3846" width="13.5546875" style="224" customWidth="1"/>
    <col min="3847" max="3847" width="13.6640625" style="224" customWidth="1"/>
    <col min="3848" max="3848" width="13.109375" style="224" customWidth="1"/>
    <col min="3849" max="3849" width="0.5546875" style="224" customWidth="1"/>
    <col min="3850" max="4096" width="11.44140625" style="224"/>
    <col min="4097" max="4097" width="0.6640625" style="224" customWidth="1"/>
    <col min="4098" max="4098" width="12.109375" style="224" customWidth="1"/>
    <col min="4099" max="4099" width="22.5546875" style="224" customWidth="1"/>
    <col min="4100" max="4100" width="14.44140625" style="224" customWidth="1"/>
    <col min="4101" max="4101" width="16" style="224" customWidth="1"/>
    <col min="4102" max="4102" width="13.5546875" style="224" customWidth="1"/>
    <col min="4103" max="4103" width="13.6640625" style="224" customWidth="1"/>
    <col min="4104" max="4104" width="13.109375" style="224" customWidth="1"/>
    <col min="4105" max="4105" width="0.5546875" style="224" customWidth="1"/>
    <col min="4106" max="4352" width="11.44140625" style="224"/>
    <col min="4353" max="4353" width="0.6640625" style="224" customWidth="1"/>
    <col min="4354" max="4354" width="12.109375" style="224" customWidth="1"/>
    <col min="4355" max="4355" width="22.5546875" style="224" customWidth="1"/>
    <col min="4356" max="4356" width="14.44140625" style="224" customWidth="1"/>
    <col min="4357" max="4357" width="16" style="224" customWidth="1"/>
    <col min="4358" max="4358" width="13.5546875" style="224" customWidth="1"/>
    <col min="4359" max="4359" width="13.6640625" style="224" customWidth="1"/>
    <col min="4360" max="4360" width="13.109375" style="224" customWidth="1"/>
    <col min="4361" max="4361" width="0.5546875" style="224" customWidth="1"/>
    <col min="4362" max="4608" width="11.44140625" style="224"/>
    <col min="4609" max="4609" width="0.6640625" style="224" customWidth="1"/>
    <col min="4610" max="4610" width="12.109375" style="224" customWidth="1"/>
    <col min="4611" max="4611" width="22.5546875" style="224" customWidth="1"/>
    <col min="4612" max="4612" width="14.44140625" style="224" customWidth="1"/>
    <col min="4613" max="4613" width="16" style="224" customWidth="1"/>
    <col min="4614" max="4614" width="13.5546875" style="224" customWidth="1"/>
    <col min="4615" max="4615" width="13.6640625" style="224" customWidth="1"/>
    <col min="4616" max="4616" width="13.109375" style="224" customWidth="1"/>
    <col min="4617" max="4617" width="0.5546875" style="224" customWidth="1"/>
    <col min="4618" max="4864" width="11.44140625" style="224"/>
    <col min="4865" max="4865" width="0.6640625" style="224" customWidth="1"/>
    <col min="4866" max="4866" width="12.109375" style="224" customWidth="1"/>
    <col min="4867" max="4867" width="22.5546875" style="224" customWidth="1"/>
    <col min="4868" max="4868" width="14.44140625" style="224" customWidth="1"/>
    <col min="4869" max="4869" width="16" style="224" customWidth="1"/>
    <col min="4870" max="4870" width="13.5546875" style="224" customWidth="1"/>
    <col min="4871" max="4871" width="13.6640625" style="224" customWidth="1"/>
    <col min="4872" max="4872" width="13.109375" style="224" customWidth="1"/>
    <col min="4873" max="4873" width="0.5546875" style="224" customWidth="1"/>
    <col min="4874" max="5120" width="11.44140625" style="224"/>
    <col min="5121" max="5121" width="0.6640625" style="224" customWidth="1"/>
    <col min="5122" max="5122" width="12.109375" style="224" customWidth="1"/>
    <col min="5123" max="5123" width="22.5546875" style="224" customWidth="1"/>
    <col min="5124" max="5124" width="14.44140625" style="224" customWidth="1"/>
    <col min="5125" max="5125" width="16" style="224" customWidth="1"/>
    <col min="5126" max="5126" width="13.5546875" style="224" customWidth="1"/>
    <col min="5127" max="5127" width="13.6640625" style="224" customWidth="1"/>
    <col min="5128" max="5128" width="13.109375" style="224" customWidth="1"/>
    <col min="5129" max="5129" width="0.5546875" style="224" customWidth="1"/>
    <col min="5130" max="5376" width="11.44140625" style="224"/>
    <col min="5377" max="5377" width="0.6640625" style="224" customWidth="1"/>
    <col min="5378" max="5378" width="12.109375" style="224" customWidth="1"/>
    <col min="5379" max="5379" width="22.5546875" style="224" customWidth="1"/>
    <col min="5380" max="5380" width="14.44140625" style="224" customWidth="1"/>
    <col min="5381" max="5381" width="16" style="224" customWidth="1"/>
    <col min="5382" max="5382" width="13.5546875" style="224" customWidth="1"/>
    <col min="5383" max="5383" width="13.6640625" style="224" customWidth="1"/>
    <col min="5384" max="5384" width="13.109375" style="224" customWidth="1"/>
    <col min="5385" max="5385" width="0.5546875" style="224" customWidth="1"/>
    <col min="5386" max="5632" width="11.44140625" style="224"/>
    <col min="5633" max="5633" width="0.6640625" style="224" customWidth="1"/>
    <col min="5634" max="5634" width="12.109375" style="224" customWidth="1"/>
    <col min="5635" max="5635" width="22.5546875" style="224" customWidth="1"/>
    <col min="5636" max="5636" width="14.44140625" style="224" customWidth="1"/>
    <col min="5637" max="5637" width="16" style="224" customWidth="1"/>
    <col min="5638" max="5638" width="13.5546875" style="224" customWidth="1"/>
    <col min="5639" max="5639" width="13.6640625" style="224" customWidth="1"/>
    <col min="5640" max="5640" width="13.109375" style="224" customWidth="1"/>
    <col min="5641" max="5641" width="0.5546875" style="224" customWidth="1"/>
    <col min="5642" max="5888" width="11.44140625" style="224"/>
    <col min="5889" max="5889" width="0.6640625" style="224" customWidth="1"/>
    <col min="5890" max="5890" width="12.109375" style="224" customWidth="1"/>
    <col min="5891" max="5891" width="22.5546875" style="224" customWidth="1"/>
    <col min="5892" max="5892" width="14.44140625" style="224" customWidth="1"/>
    <col min="5893" max="5893" width="16" style="224" customWidth="1"/>
    <col min="5894" max="5894" width="13.5546875" style="224" customWidth="1"/>
    <col min="5895" max="5895" width="13.6640625" style="224" customWidth="1"/>
    <col min="5896" max="5896" width="13.109375" style="224" customWidth="1"/>
    <col min="5897" max="5897" width="0.5546875" style="224" customWidth="1"/>
    <col min="5898" max="6144" width="11.44140625" style="224"/>
    <col min="6145" max="6145" width="0.6640625" style="224" customWidth="1"/>
    <col min="6146" max="6146" width="12.109375" style="224" customWidth="1"/>
    <col min="6147" max="6147" width="22.5546875" style="224" customWidth="1"/>
    <col min="6148" max="6148" width="14.44140625" style="224" customWidth="1"/>
    <col min="6149" max="6149" width="16" style="224" customWidth="1"/>
    <col min="6150" max="6150" width="13.5546875" style="224" customWidth="1"/>
    <col min="6151" max="6151" width="13.6640625" style="224" customWidth="1"/>
    <col min="6152" max="6152" width="13.109375" style="224" customWidth="1"/>
    <col min="6153" max="6153" width="0.5546875" style="224" customWidth="1"/>
    <col min="6154" max="6400" width="11.44140625" style="224"/>
    <col min="6401" max="6401" width="0.6640625" style="224" customWidth="1"/>
    <col min="6402" max="6402" width="12.109375" style="224" customWidth="1"/>
    <col min="6403" max="6403" width="22.5546875" style="224" customWidth="1"/>
    <col min="6404" max="6404" width="14.44140625" style="224" customWidth="1"/>
    <col min="6405" max="6405" width="16" style="224" customWidth="1"/>
    <col min="6406" max="6406" width="13.5546875" style="224" customWidth="1"/>
    <col min="6407" max="6407" width="13.6640625" style="224" customWidth="1"/>
    <col min="6408" max="6408" width="13.109375" style="224" customWidth="1"/>
    <col min="6409" max="6409" width="0.5546875" style="224" customWidth="1"/>
    <col min="6410" max="6656" width="11.44140625" style="224"/>
    <col min="6657" max="6657" width="0.6640625" style="224" customWidth="1"/>
    <col min="6658" max="6658" width="12.109375" style="224" customWidth="1"/>
    <col min="6659" max="6659" width="22.5546875" style="224" customWidth="1"/>
    <col min="6660" max="6660" width="14.44140625" style="224" customWidth="1"/>
    <col min="6661" max="6661" width="16" style="224" customWidth="1"/>
    <col min="6662" max="6662" width="13.5546875" style="224" customWidth="1"/>
    <col min="6663" max="6663" width="13.6640625" style="224" customWidth="1"/>
    <col min="6664" max="6664" width="13.109375" style="224" customWidth="1"/>
    <col min="6665" max="6665" width="0.5546875" style="224" customWidth="1"/>
    <col min="6666" max="6912" width="11.44140625" style="224"/>
    <col min="6913" max="6913" width="0.6640625" style="224" customWidth="1"/>
    <col min="6914" max="6914" width="12.109375" style="224" customWidth="1"/>
    <col min="6915" max="6915" width="22.5546875" style="224" customWidth="1"/>
    <col min="6916" max="6916" width="14.44140625" style="224" customWidth="1"/>
    <col min="6917" max="6917" width="16" style="224" customWidth="1"/>
    <col min="6918" max="6918" width="13.5546875" style="224" customWidth="1"/>
    <col min="6919" max="6919" width="13.6640625" style="224" customWidth="1"/>
    <col min="6920" max="6920" width="13.109375" style="224" customWidth="1"/>
    <col min="6921" max="6921" width="0.5546875" style="224" customWidth="1"/>
    <col min="6922" max="7168" width="11.44140625" style="224"/>
    <col min="7169" max="7169" width="0.6640625" style="224" customWidth="1"/>
    <col min="7170" max="7170" width="12.109375" style="224" customWidth="1"/>
    <col min="7171" max="7171" width="22.5546875" style="224" customWidth="1"/>
    <col min="7172" max="7172" width="14.44140625" style="224" customWidth="1"/>
    <col min="7173" max="7173" width="16" style="224" customWidth="1"/>
    <col min="7174" max="7174" width="13.5546875" style="224" customWidth="1"/>
    <col min="7175" max="7175" width="13.6640625" style="224" customWidth="1"/>
    <col min="7176" max="7176" width="13.109375" style="224" customWidth="1"/>
    <col min="7177" max="7177" width="0.5546875" style="224" customWidth="1"/>
    <col min="7178" max="7424" width="11.44140625" style="224"/>
    <col min="7425" max="7425" width="0.6640625" style="224" customWidth="1"/>
    <col min="7426" max="7426" width="12.109375" style="224" customWidth="1"/>
    <col min="7427" max="7427" width="22.5546875" style="224" customWidth="1"/>
    <col min="7428" max="7428" width="14.44140625" style="224" customWidth="1"/>
    <col min="7429" max="7429" width="16" style="224" customWidth="1"/>
    <col min="7430" max="7430" width="13.5546875" style="224" customWidth="1"/>
    <col min="7431" max="7431" width="13.6640625" style="224" customWidth="1"/>
    <col min="7432" max="7432" width="13.109375" style="224" customWidth="1"/>
    <col min="7433" max="7433" width="0.5546875" style="224" customWidth="1"/>
    <col min="7434" max="7680" width="11.44140625" style="224"/>
    <col min="7681" max="7681" width="0.6640625" style="224" customWidth="1"/>
    <col min="7682" max="7682" width="12.109375" style="224" customWidth="1"/>
    <col min="7683" max="7683" width="22.5546875" style="224" customWidth="1"/>
    <col min="7684" max="7684" width="14.44140625" style="224" customWidth="1"/>
    <col min="7685" max="7685" width="16" style="224" customWidth="1"/>
    <col min="7686" max="7686" width="13.5546875" style="224" customWidth="1"/>
    <col min="7687" max="7687" width="13.6640625" style="224" customWidth="1"/>
    <col min="7688" max="7688" width="13.109375" style="224" customWidth="1"/>
    <col min="7689" max="7689" width="0.5546875" style="224" customWidth="1"/>
    <col min="7690" max="7936" width="11.44140625" style="224"/>
    <col min="7937" max="7937" width="0.6640625" style="224" customWidth="1"/>
    <col min="7938" max="7938" width="12.109375" style="224" customWidth="1"/>
    <col min="7939" max="7939" width="22.5546875" style="224" customWidth="1"/>
    <col min="7940" max="7940" width="14.44140625" style="224" customWidth="1"/>
    <col min="7941" max="7941" width="16" style="224" customWidth="1"/>
    <col min="7942" max="7942" width="13.5546875" style="224" customWidth="1"/>
    <col min="7943" max="7943" width="13.6640625" style="224" customWidth="1"/>
    <col min="7944" max="7944" width="13.109375" style="224" customWidth="1"/>
    <col min="7945" max="7945" width="0.5546875" style="224" customWidth="1"/>
    <col min="7946" max="8192" width="11.44140625" style="224"/>
    <col min="8193" max="8193" width="0.6640625" style="224" customWidth="1"/>
    <col min="8194" max="8194" width="12.109375" style="224" customWidth="1"/>
    <col min="8195" max="8195" width="22.5546875" style="224" customWidth="1"/>
    <col min="8196" max="8196" width="14.44140625" style="224" customWidth="1"/>
    <col min="8197" max="8197" width="16" style="224" customWidth="1"/>
    <col min="8198" max="8198" width="13.5546875" style="224" customWidth="1"/>
    <col min="8199" max="8199" width="13.6640625" style="224" customWidth="1"/>
    <col min="8200" max="8200" width="13.109375" style="224" customWidth="1"/>
    <col min="8201" max="8201" width="0.5546875" style="224" customWidth="1"/>
    <col min="8202" max="8448" width="11.44140625" style="224"/>
    <col min="8449" max="8449" width="0.6640625" style="224" customWidth="1"/>
    <col min="8450" max="8450" width="12.109375" style="224" customWidth="1"/>
    <col min="8451" max="8451" width="22.5546875" style="224" customWidth="1"/>
    <col min="8452" max="8452" width="14.44140625" style="224" customWidth="1"/>
    <col min="8453" max="8453" width="16" style="224" customWidth="1"/>
    <col min="8454" max="8454" width="13.5546875" style="224" customWidth="1"/>
    <col min="8455" max="8455" width="13.6640625" style="224" customWidth="1"/>
    <col min="8456" max="8456" width="13.109375" style="224" customWidth="1"/>
    <col min="8457" max="8457" width="0.5546875" style="224" customWidth="1"/>
    <col min="8458" max="8704" width="11.44140625" style="224"/>
    <col min="8705" max="8705" width="0.6640625" style="224" customWidth="1"/>
    <col min="8706" max="8706" width="12.109375" style="224" customWidth="1"/>
    <col min="8707" max="8707" width="22.5546875" style="224" customWidth="1"/>
    <col min="8708" max="8708" width="14.44140625" style="224" customWidth="1"/>
    <col min="8709" max="8709" width="16" style="224" customWidth="1"/>
    <col min="8710" max="8710" width="13.5546875" style="224" customWidth="1"/>
    <col min="8711" max="8711" width="13.6640625" style="224" customWidth="1"/>
    <col min="8712" max="8712" width="13.109375" style="224" customWidth="1"/>
    <col min="8713" max="8713" width="0.5546875" style="224" customWidth="1"/>
    <col min="8714" max="8960" width="11.44140625" style="224"/>
    <col min="8961" max="8961" width="0.6640625" style="224" customWidth="1"/>
    <col min="8962" max="8962" width="12.109375" style="224" customWidth="1"/>
    <col min="8963" max="8963" width="22.5546875" style="224" customWidth="1"/>
    <col min="8964" max="8964" width="14.44140625" style="224" customWidth="1"/>
    <col min="8965" max="8965" width="16" style="224" customWidth="1"/>
    <col min="8966" max="8966" width="13.5546875" style="224" customWidth="1"/>
    <col min="8967" max="8967" width="13.6640625" style="224" customWidth="1"/>
    <col min="8968" max="8968" width="13.109375" style="224" customWidth="1"/>
    <col min="8969" max="8969" width="0.5546875" style="224" customWidth="1"/>
    <col min="8970" max="9216" width="11.44140625" style="224"/>
    <col min="9217" max="9217" width="0.6640625" style="224" customWidth="1"/>
    <col min="9218" max="9218" width="12.109375" style="224" customWidth="1"/>
    <col min="9219" max="9219" width="22.5546875" style="224" customWidth="1"/>
    <col min="9220" max="9220" width="14.44140625" style="224" customWidth="1"/>
    <col min="9221" max="9221" width="16" style="224" customWidth="1"/>
    <col min="9222" max="9222" width="13.5546875" style="224" customWidth="1"/>
    <col min="9223" max="9223" width="13.6640625" style="224" customWidth="1"/>
    <col min="9224" max="9224" width="13.109375" style="224" customWidth="1"/>
    <col min="9225" max="9225" width="0.5546875" style="224" customWidth="1"/>
    <col min="9226" max="9472" width="11.44140625" style="224"/>
    <col min="9473" max="9473" width="0.6640625" style="224" customWidth="1"/>
    <col min="9474" max="9474" width="12.109375" style="224" customWidth="1"/>
    <col min="9475" max="9475" width="22.5546875" style="224" customWidth="1"/>
    <col min="9476" max="9476" width="14.44140625" style="224" customWidth="1"/>
    <col min="9477" max="9477" width="16" style="224" customWidth="1"/>
    <col min="9478" max="9478" width="13.5546875" style="224" customWidth="1"/>
    <col min="9479" max="9479" width="13.6640625" style="224" customWidth="1"/>
    <col min="9480" max="9480" width="13.109375" style="224" customWidth="1"/>
    <col min="9481" max="9481" width="0.5546875" style="224" customWidth="1"/>
    <col min="9482" max="9728" width="11.44140625" style="224"/>
    <col min="9729" max="9729" width="0.6640625" style="224" customWidth="1"/>
    <col min="9730" max="9730" width="12.109375" style="224" customWidth="1"/>
    <col min="9731" max="9731" width="22.5546875" style="224" customWidth="1"/>
    <col min="9732" max="9732" width="14.44140625" style="224" customWidth="1"/>
    <col min="9733" max="9733" width="16" style="224" customWidth="1"/>
    <col min="9734" max="9734" width="13.5546875" style="224" customWidth="1"/>
    <col min="9735" max="9735" width="13.6640625" style="224" customWidth="1"/>
    <col min="9736" max="9736" width="13.109375" style="224" customWidth="1"/>
    <col min="9737" max="9737" width="0.5546875" style="224" customWidth="1"/>
    <col min="9738" max="9984" width="11.44140625" style="224"/>
    <col min="9985" max="9985" width="0.6640625" style="224" customWidth="1"/>
    <col min="9986" max="9986" width="12.109375" style="224" customWidth="1"/>
    <col min="9987" max="9987" width="22.5546875" style="224" customWidth="1"/>
    <col min="9988" max="9988" width="14.44140625" style="224" customWidth="1"/>
    <col min="9989" max="9989" width="16" style="224" customWidth="1"/>
    <col min="9990" max="9990" width="13.5546875" style="224" customWidth="1"/>
    <col min="9991" max="9991" width="13.6640625" style="224" customWidth="1"/>
    <col min="9992" max="9992" width="13.109375" style="224" customWidth="1"/>
    <col min="9993" max="9993" width="0.5546875" style="224" customWidth="1"/>
    <col min="9994" max="10240" width="11.44140625" style="224"/>
    <col min="10241" max="10241" width="0.6640625" style="224" customWidth="1"/>
    <col min="10242" max="10242" width="12.109375" style="224" customWidth="1"/>
    <col min="10243" max="10243" width="22.5546875" style="224" customWidth="1"/>
    <col min="10244" max="10244" width="14.44140625" style="224" customWidth="1"/>
    <col min="10245" max="10245" width="16" style="224" customWidth="1"/>
    <col min="10246" max="10246" width="13.5546875" style="224" customWidth="1"/>
    <col min="10247" max="10247" width="13.6640625" style="224" customWidth="1"/>
    <col min="10248" max="10248" width="13.109375" style="224" customWidth="1"/>
    <col min="10249" max="10249" width="0.5546875" style="224" customWidth="1"/>
    <col min="10250" max="10496" width="11.44140625" style="224"/>
    <col min="10497" max="10497" width="0.6640625" style="224" customWidth="1"/>
    <col min="10498" max="10498" width="12.109375" style="224" customWidth="1"/>
    <col min="10499" max="10499" width="22.5546875" style="224" customWidth="1"/>
    <col min="10500" max="10500" width="14.44140625" style="224" customWidth="1"/>
    <col min="10501" max="10501" width="16" style="224" customWidth="1"/>
    <col min="10502" max="10502" width="13.5546875" style="224" customWidth="1"/>
    <col min="10503" max="10503" width="13.6640625" style="224" customWidth="1"/>
    <col min="10504" max="10504" width="13.109375" style="224" customWidth="1"/>
    <col min="10505" max="10505" width="0.5546875" style="224" customWidth="1"/>
    <col min="10506" max="10752" width="11.44140625" style="224"/>
    <col min="10753" max="10753" width="0.6640625" style="224" customWidth="1"/>
    <col min="10754" max="10754" width="12.109375" style="224" customWidth="1"/>
    <col min="10755" max="10755" width="22.5546875" style="224" customWidth="1"/>
    <col min="10756" max="10756" width="14.44140625" style="224" customWidth="1"/>
    <col min="10757" max="10757" width="16" style="224" customWidth="1"/>
    <col min="10758" max="10758" width="13.5546875" style="224" customWidth="1"/>
    <col min="10759" max="10759" width="13.6640625" style="224" customWidth="1"/>
    <col min="10760" max="10760" width="13.109375" style="224" customWidth="1"/>
    <col min="10761" max="10761" width="0.5546875" style="224" customWidth="1"/>
    <col min="10762" max="11008" width="11.44140625" style="224"/>
    <col min="11009" max="11009" width="0.6640625" style="224" customWidth="1"/>
    <col min="11010" max="11010" width="12.109375" style="224" customWidth="1"/>
    <col min="11011" max="11011" width="22.5546875" style="224" customWidth="1"/>
    <col min="11012" max="11012" width="14.44140625" style="224" customWidth="1"/>
    <col min="11013" max="11013" width="16" style="224" customWidth="1"/>
    <col min="11014" max="11014" width="13.5546875" style="224" customWidth="1"/>
    <col min="11015" max="11015" width="13.6640625" style="224" customWidth="1"/>
    <col min="11016" max="11016" width="13.109375" style="224" customWidth="1"/>
    <col min="11017" max="11017" width="0.5546875" style="224" customWidth="1"/>
    <col min="11018" max="11264" width="11.44140625" style="224"/>
    <col min="11265" max="11265" width="0.6640625" style="224" customWidth="1"/>
    <col min="11266" max="11266" width="12.109375" style="224" customWidth="1"/>
    <col min="11267" max="11267" width="22.5546875" style="224" customWidth="1"/>
    <col min="11268" max="11268" width="14.44140625" style="224" customWidth="1"/>
    <col min="11269" max="11269" width="16" style="224" customWidth="1"/>
    <col min="11270" max="11270" width="13.5546875" style="224" customWidth="1"/>
    <col min="11271" max="11271" width="13.6640625" style="224" customWidth="1"/>
    <col min="11272" max="11272" width="13.109375" style="224" customWidth="1"/>
    <col min="11273" max="11273" width="0.5546875" style="224" customWidth="1"/>
    <col min="11274" max="11520" width="11.44140625" style="224"/>
    <col min="11521" max="11521" width="0.6640625" style="224" customWidth="1"/>
    <col min="11522" max="11522" width="12.109375" style="224" customWidth="1"/>
    <col min="11523" max="11523" width="22.5546875" style="224" customWidth="1"/>
    <col min="11524" max="11524" width="14.44140625" style="224" customWidth="1"/>
    <col min="11525" max="11525" width="16" style="224" customWidth="1"/>
    <col min="11526" max="11526" width="13.5546875" style="224" customWidth="1"/>
    <col min="11527" max="11527" width="13.6640625" style="224" customWidth="1"/>
    <col min="11528" max="11528" width="13.109375" style="224" customWidth="1"/>
    <col min="11529" max="11529" width="0.5546875" style="224" customWidth="1"/>
    <col min="11530" max="11776" width="11.44140625" style="224"/>
    <col min="11777" max="11777" width="0.6640625" style="224" customWidth="1"/>
    <col min="11778" max="11778" width="12.109375" style="224" customWidth="1"/>
    <col min="11779" max="11779" width="22.5546875" style="224" customWidth="1"/>
    <col min="11780" max="11780" width="14.44140625" style="224" customWidth="1"/>
    <col min="11781" max="11781" width="16" style="224" customWidth="1"/>
    <col min="11782" max="11782" width="13.5546875" style="224" customWidth="1"/>
    <col min="11783" max="11783" width="13.6640625" style="224" customWidth="1"/>
    <col min="11784" max="11784" width="13.109375" style="224" customWidth="1"/>
    <col min="11785" max="11785" width="0.5546875" style="224" customWidth="1"/>
    <col min="11786" max="12032" width="11.44140625" style="224"/>
    <col min="12033" max="12033" width="0.6640625" style="224" customWidth="1"/>
    <col min="12034" max="12034" width="12.109375" style="224" customWidth="1"/>
    <col min="12035" max="12035" width="22.5546875" style="224" customWidth="1"/>
    <col min="12036" max="12036" width="14.44140625" style="224" customWidth="1"/>
    <col min="12037" max="12037" width="16" style="224" customWidth="1"/>
    <col min="12038" max="12038" width="13.5546875" style="224" customWidth="1"/>
    <col min="12039" max="12039" width="13.6640625" style="224" customWidth="1"/>
    <col min="12040" max="12040" width="13.109375" style="224" customWidth="1"/>
    <col min="12041" max="12041" width="0.5546875" style="224" customWidth="1"/>
    <col min="12042" max="12288" width="11.44140625" style="224"/>
    <col min="12289" max="12289" width="0.6640625" style="224" customWidth="1"/>
    <col min="12290" max="12290" width="12.109375" style="224" customWidth="1"/>
    <col min="12291" max="12291" width="22.5546875" style="224" customWidth="1"/>
    <col min="12292" max="12292" width="14.44140625" style="224" customWidth="1"/>
    <col min="12293" max="12293" width="16" style="224" customWidth="1"/>
    <col min="12294" max="12294" width="13.5546875" style="224" customWidth="1"/>
    <col min="12295" max="12295" width="13.6640625" style="224" customWidth="1"/>
    <col min="12296" max="12296" width="13.109375" style="224" customWidth="1"/>
    <col min="12297" max="12297" width="0.5546875" style="224" customWidth="1"/>
    <col min="12298" max="12544" width="11.44140625" style="224"/>
    <col min="12545" max="12545" width="0.6640625" style="224" customWidth="1"/>
    <col min="12546" max="12546" width="12.109375" style="224" customWidth="1"/>
    <col min="12547" max="12547" width="22.5546875" style="224" customWidth="1"/>
    <col min="12548" max="12548" width="14.44140625" style="224" customWidth="1"/>
    <col min="12549" max="12549" width="16" style="224" customWidth="1"/>
    <col min="12550" max="12550" width="13.5546875" style="224" customWidth="1"/>
    <col min="12551" max="12551" width="13.6640625" style="224" customWidth="1"/>
    <col min="12552" max="12552" width="13.109375" style="224" customWidth="1"/>
    <col min="12553" max="12553" width="0.5546875" style="224" customWidth="1"/>
    <col min="12554" max="12800" width="11.44140625" style="224"/>
    <col min="12801" max="12801" width="0.6640625" style="224" customWidth="1"/>
    <col min="12802" max="12802" width="12.109375" style="224" customWidth="1"/>
    <col min="12803" max="12803" width="22.5546875" style="224" customWidth="1"/>
    <col min="12804" max="12804" width="14.44140625" style="224" customWidth="1"/>
    <col min="12805" max="12805" width="16" style="224" customWidth="1"/>
    <col min="12806" max="12806" width="13.5546875" style="224" customWidth="1"/>
    <col min="12807" max="12807" width="13.6640625" style="224" customWidth="1"/>
    <col min="12808" max="12808" width="13.109375" style="224" customWidth="1"/>
    <col min="12809" max="12809" width="0.5546875" style="224" customWidth="1"/>
    <col min="12810" max="13056" width="11.44140625" style="224"/>
    <col min="13057" max="13057" width="0.6640625" style="224" customWidth="1"/>
    <col min="13058" max="13058" width="12.109375" style="224" customWidth="1"/>
    <col min="13059" max="13059" width="22.5546875" style="224" customWidth="1"/>
    <col min="13060" max="13060" width="14.44140625" style="224" customWidth="1"/>
    <col min="13061" max="13061" width="16" style="224" customWidth="1"/>
    <col min="13062" max="13062" width="13.5546875" style="224" customWidth="1"/>
    <col min="13063" max="13063" width="13.6640625" style="224" customWidth="1"/>
    <col min="13064" max="13064" width="13.109375" style="224" customWidth="1"/>
    <col min="13065" max="13065" width="0.5546875" style="224" customWidth="1"/>
    <col min="13066" max="13312" width="11.44140625" style="224"/>
    <col min="13313" max="13313" width="0.6640625" style="224" customWidth="1"/>
    <col min="13314" max="13314" width="12.109375" style="224" customWidth="1"/>
    <col min="13315" max="13315" width="22.5546875" style="224" customWidth="1"/>
    <col min="13316" max="13316" width="14.44140625" style="224" customWidth="1"/>
    <col min="13317" max="13317" width="16" style="224" customWidth="1"/>
    <col min="13318" max="13318" width="13.5546875" style="224" customWidth="1"/>
    <col min="13319" max="13319" width="13.6640625" style="224" customWidth="1"/>
    <col min="13320" max="13320" width="13.109375" style="224" customWidth="1"/>
    <col min="13321" max="13321" width="0.5546875" style="224" customWidth="1"/>
    <col min="13322" max="13568" width="11.44140625" style="224"/>
    <col min="13569" max="13569" width="0.6640625" style="224" customWidth="1"/>
    <col min="13570" max="13570" width="12.109375" style="224" customWidth="1"/>
    <col min="13571" max="13571" width="22.5546875" style="224" customWidth="1"/>
    <col min="13572" max="13572" width="14.44140625" style="224" customWidth="1"/>
    <col min="13573" max="13573" width="16" style="224" customWidth="1"/>
    <col min="13574" max="13574" width="13.5546875" style="224" customWidth="1"/>
    <col min="13575" max="13575" width="13.6640625" style="224" customWidth="1"/>
    <col min="13576" max="13576" width="13.109375" style="224" customWidth="1"/>
    <col min="13577" max="13577" width="0.5546875" style="224" customWidth="1"/>
    <col min="13578" max="13824" width="11.44140625" style="224"/>
    <col min="13825" max="13825" width="0.6640625" style="224" customWidth="1"/>
    <col min="13826" max="13826" width="12.109375" style="224" customWidth="1"/>
    <col min="13827" max="13827" width="22.5546875" style="224" customWidth="1"/>
    <col min="13828" max="13828" width="14.44140625" style="224" customWidth="1"/>
    <col min="13829" max="13829" width="16" style="224" customWidth="1"/>
    <col min="13830" max="13830" width="13.5546875" style="224" customWidth="1"/>
    <col min="13831" max="13831" width="13.6640625" style="224" customWidth="1"/>
    <col min="13832" max="13832" width="13.109375" style="224" customWidth="1"/>
    <col min="13833" max="13833" width="0.5546875" style="224" customWidth="1"/>
    <col min="13834" max="14080" width="11.44140625" style="224"/>
    <col min="14081" max="14081" width="0.6640625" style="224" customWidth="1"/>
    <col min="14082" max="14082" width="12.109375" style="224" customWidth="1"/>
    <col min="14083" max="14083" width="22.5546875" style="224" customWidth="1"/>
    <col min="14084" max="14084" width="14.44140625" style="224" customWidth="1"/>
    <col min="14085" max="14085" width="16" style="224" customWidth="1"/>
    <col min="14086" max="14086" width="13.5546875" style="224" customWidth="1"/>
    <col min="14087" max="14087" width="13.6640625" style="224" customWidth="1"/>
    <col min="14088" max="14088" width="13.109375" style="224" customWidth="1"/>
    <col min="14089" max="14089" width="0.5546875" style="224" customWidth="1"/>
    <col min="14090" max="14336" width="11.44140625" style="224"/>
    <col min="14337" max="14337" width="0.6640625" style="224" customWidth="1"/>
    <col min="14338" max="14338" width="12.109375" style="224" customWidth="1"/>
    <col min="14339" max="14339" width="22.5546875" style="224" customWidth="1"/>
    <col min="14340" max="14340" width="14.44140625" style="224" customWidth="1"/>
    <col min="14341" max="14341" width="16" style="224" customWidth="1"/>
    <col min="14342" max="14342" width="13.5546875" style="224" customWidth="1"/>
    <col min="14343" max="14343" width="13.6640625" style="224" customWidth="1"/>
    <col min="14344" max="14344" width="13.109375" style="224" customWidth="1"/>
    <col min="14345" max="14345" width="0.5546875" style="224" customWidth="1"/>
    <col min="14346" max="14592" width="11.44140625" style="224"/>
    <col min="14593" max="14593" width="0.6640625" style="224" customWidth="1"/>
    <col min="14594" max="14594" width="12.109375" style="224" customWidth="1"/>
    <col min="14595" max="14595" width="22.5546875" style="224" customWidth="1"/>
    <col min="14596" max="14596" width="14.44140625" style="224" customWidth="1"/>
    <col min="14597" max="14597" width="16" style="224" customWidth="1"/>
    <col min="14598" max="14598" width="13.5546875" style="224" customWidth="1"/>
    <col min="14599" max="14599" width="13.6640625" style="224" customWidth="1"/>
    <col min="14600" max="14600" width="13.109375" style="224" customWidth="1"/>
    <col min="14601" max="14601" width="0.5546875" style="224" customWidth="1"/>
    <col min="14602" max="14848" width="11.44140625" style="224"/>
    <col min="14849" max="14849" width="0.6640625" style="224" customWidth="1"/>
    <col min="14850" max="14850" width="12.109375" style="224" customWidth="1"/>
    <col min="14851" max="14851" width="22.5546875" style="224" customWidth="1"/>
    <col min="14852" max="14852" width="14.44140625" style="224" customWidth="1"/>
    <col min="14853" max="14853" width="16" style="224" customWidth="1"/>
    <col min="14854" max="14854" width="13.5546875" style="224" customWidth="1"/>
    <col min="14855" max="14855" width="13.6640625" style="224" customWidth="1"/>
    <col min="14856" max="14856" width="13.109375" style="224" customWidth="1"/>
    <col min="14857" max="14857" width="0.5546875" style="224" customWidth="1"/>
    <col min="14858" max="15104" width="11.44140625" style="224"/>
    <col min="15105" max="15105" width="0.6640625" style="224" customWidth="1"/>
    <col min="15106" max="15106" width="12.109375" style="224" customWidth="1"/>
    <col min="15107" max="15107" width="22.5546875" style="224" customWidth="1"/>
    <col min="15108" max="15108" width="14.44140625" style="224" customWidth="1"/>
    <col min="15109" max="15109" width="16" style="224" customWidth="1"/>
    <col min="15110" max="15110" width="13.5546875" style="224" customWidth="1"/>
    <col min="15111" max="15111" width="13.6640625" style="224" customWidth="1"/>
    <col min="15112" max="15112" width="13.109375" style="224" customWidth="1"/>
    <col min="15113" max="15113" width="0.5546875" style="224" customWidth="1"/>
    <col min="15114" max="15360" width="11.44140625" style="224"/>
    <col min="15361" max="15361" width="0.6640625" style="224" customWidth="1"/>
    <col min="15362" max="15362" width="12.109375" style="224" customWidth="1"/>
    <col min="15363" max="15363" width="22.5546875" style="224" customWidth="1"/>
    <col min="15364" max="15364" width="14.44140625" style="224" customWidth="1"/>
    <col min="15365" max="15365" width="16" style="224" customWidth="1"/>
    <col min="15366" max="15366" width="13.5546875" style="224" customWidth="1"/>
    <col min="15367" max="15367" width="13.6640625" style="224" customWidth="1"/>
    <col min="15368" max="15368" width="13.109375" style="224" customWidth="1"/>
    <col min="15369" max="15369" width="0.5546875" style="224" customWidth="1"/>
    <col min="15370" max="15616" width="11.44140625" style="224"/>
    <col min="15617" max="15617" width="0.6640625" style="224" customWidth="1"/>
    <col min="15618" max="15618" width="12.109375" style="224" customWidth="1"/>
    <col min="15619" max="15619" width="22.5546875" style="224" customWidth="1"/>
    <col min="15620" max="15620" width="14.44140625" style="224" customWidth="1"/>
    <col min="15621" max="15621" width="16" style="224" customWidth="1"/>
    <col min="15622" max="15622" width="13.5546875" style="224" customWidth="1"/>
    <col min="15623" max="15623" width="13.6640625" style="224" customWidth="1"/>
    <col min="15624" max="15624" width="13.109375" style="224" customWidth="1"/>
    <col min="15625" max="15625" width="0.5546875" style="224" customWidth="1"/>
    <col min="15626" max="15872" width="11.44140625" style="224"/>
    <col min="15873" max="15873" width="0.6640625" style="224" customWidth="1"/>
    <col min="15874" max="15874" width="12.109375" style="224" customWidth="1"/>
    <col min="15875" max="15875" width="22.5546875" style="224" customWidth="1"/>
    <col min="15876" max="15876" width="14.44140625" style="224" customWidth="1"/>
    <col min="15877" max="15877" width="16" style="224" customWidth="1"/>
    <col min="15878" max="15878" width="13.5546875" style="224" customWidth="1"/>
    <col min="15879" max="15879" width="13.6640625" style="224" customWidth="1"/>
    <col min="15880" max="15880" width="13.109375" style="224" customWidth="1"/>
    <col min="15881" max="15881" width="0.5546875" style="224" customWidth="1"/>
    <col min="15882" max="16128" width="11.44140625" style="224"/>
    <col min="16129" max="16129" width="0.6640625" style="224" customWidth="1"/>
    <col min="16130" max="16130" width="12.109375" style="224" customWidth="1"/>
    <col min="16131" max="16131" width="22.5546875" style="224" customWidth="1"/>
    <col min="16132" max="16132" width="14.44140625" style="224" customWidth="1"/>
    <col min="16133" max="16133" width="16" style="224" customWidth="1"/>
    <col min="16134" max="16134" width="13.5546875" style="224" customWidth="1"/>
    <col min="16135" max="16135" width="13.6640625" style="224" customWidth="1"/>
    <col min="16136" max="16136" width="13.109375" style="224" customWidth="1"/>
    <col min="16137" max="16137" width="0.5546875" style="224" customWidth="1"/>
    <col min="16138" max="16384" width="11.44140625" style="224"/>
  </cols>
  <sheetData>
    <row r="1" spans="1:8" customFormat="1" ht="14.4" x14ac:dyDescent="0.3">
      <c r="A1" s="210"/>
      <c r="B1" s="342"/>
      <c r="C1" s="343"/>
      <c r="D1" s="211"/>
      <c r="E1" s="212"/>
      <c r="F1" s="212"/>
      <c r="G1" s="213"/>
    </row>
    <row r="2" spans="1:8" customFormat="1" ht="15.6" x14ac:dyDescent="0.3">
      <c r="A2" s="214"/>
      <c r="B2" s="342"/>
      <c r="C2" s="343"/>
      <c r="D2" s="215" t="s">
        <v>746</v>
      </c>
      <c r="E2" s="216"/>
      <c r="F2" s="216"/>
      <c r="G2" s="217"/>
    </row>
    <row r="3" spans="1:8" customFormat="1" ht="14.4" x14ac:dyDescent="0.3">
      <c r="A3" s="218"/>
      <c r="B3" s="219"/>
      <c r="C3" s="220"/>
      <c r="D3" s="221"/>
      <c r="E3" s="222"/>
      <c r="F3" s="222"/>
      <c r="G3" s="223"/>
    </row>
    <row r="5" spans="1:8" x14ac:dyDescent="0.25">
      <c r="D5" s="225"/>
      <c r="E5" s="225"/>
      <c r="F5" s="225"/>
    </row>
    <row r="6" spans="1:8" x14ac:dyDescent="0.25">
      <c r="D6" s="225"/>
      <c r="E6" s="225"/>
      <c r="F6" s="225"/>
    </row>
    <row r="7" spans="1:8" x14ac:dyDescent="0.25">
      <c r="D7" s="225"/>
      <c r="E7" s="225"/>
      <c r="F7" s="225"/>
    </row>
    <row r="8" spans="1:8" x14ac:dyDescent="0.25">
      <c r="B8" s="226" t="s">
        <v>903</v>
      </c>
      <c r="C8" s="227"/>
      <c r="D8" s="225"/>
      <c r="E8" s="225"/>
      <c r="F8" s="226" t="s">
        <v>747</v>
      </c>
      <c r="G8" s="228">
        <v>6</v>
      </c>
    </row>
    <row r="9" spans="1:8" x14ac:dyDescent="0.25">
      <c r="B9" s="225"/>
      <c r="C9" s="225"/>
      <c r="D9" s="225"/>
      <c r="E9" s="225"/>
      <c r="F9" s="226" t="s">
        <v>748</v>
      </c>
      <c r="G9" s="229">
        <v>311</v>
      </c>
      <c r="H9" s="230"/>
    </row>
    <row r="10" spans="1:8" x14ac:dyDescent="0.25">
      <c r="B10" s="225"/>
      <c r="C10" s="225"/>
      <c r="D10" s="225"/>
      <c r="E10" s="225"/>
      <c r="F10" s="229" t="s">
        <v>769</v>
      </c>
      <c r="G10" s="230"/>
      <c r="H10" s="230"/>
    </row>
    <row r="11" spans="1:8" x14ac:dyDescent="0.25">
      <c r="B11" s="225"/>
      <c r="C11" s="225"/>
      <c r="D11" s="225"/>
      <c r="E11" s="225"/>
      <c r="F11" s="231"/>
      <c r="G11" s="231"/>
      <c r="H11" s="231"/>
    </row>
    <row r="12" spans="1:8" x14ac:dyDescent="0.25">
      <c r="F12" s="226" t="s">
        <v>752</v>
      </c>
      <c r="G12" s="232" t="s">
        <v>106</v>
      </c>
    </row>
    <row r="13" spans="1:8" ht="14.4" thickBot="1" x14ac:dyDescent="0.3">
      <c r="B13" s="233" t="s">
        <v>733</v>
      </c>
      <c r="C13" s="234"/>
      <c r="D13" s="234"/>
      <c r="E13" s="234"/>
      <c r="F13" s="234"/>
      <c r="G13" s="234"/>
      <c r="H13" s="234"/>
    </row>
    <row r="14" spans="1:8" ht="14.4" thickBot="1" x14ac:dyDescent="0.3">
      <c r="B14" s="344" t="s">
        <v>370</v>
      </c>
      <c r="C14" s="345"/>
      <c r="D14" s="236" t="s">
        <v>367</v>
      </c>
      <c r="E14" s="236" t="s">
        <v>753</v>
      </c>
      <c r="F14" s="236" t="s">
        <v>124</v>
      </c>
      <c r="G14" s="237" t="s">
        <v>738</v>
      </c>
      <c r="H14" s="346"/>
    </row>
    <row r="15" spans="1:8" ht="13.8" x14ac:dyDescent="0.25">
      <c r="B15" s="349"/>
      <c r="C15" s="350"/>
      <c r="D15" s="239"/>
      <c r="E15" s="239"/>
      <c r="F15" s="239"/>
      <c r="G15" s="239"/>
      <c r="H15" s="347"/>
    </row>
    <row r="16" spans="1:8" x14ac:dyDescent="0.25">
      <c r="B16" s="351" t="s">
        <v>754</v>
      </c>
      <c r="C16" s="352"/>
      <c r="D16" s="240">
        <v>0.02</v>
      </c>
      <c r="E16" s="241"/>
      <c r="F16" s="241"/>
      <c r="G16" s="241">
        <f>H48*D16</f>
        <v>38.11825265037988</v>
      </c>
      <c r="H16" s="347"/>
    </row>
    <row r="17" spans="2:8" x14ac:dyDescent="0.25">
      <c r="B17" s="351" t="s">
        <v>770</v>
      </c>
      <c r="C17" s="352"/>
      <c r="D17" s="247" t="s">
        <v>771</v>
      </c>
      <c r="E17" s="245">
        <v>130000</v>
      </c>
      <c r="F17" s="277">
        <v>45</v>
      </c>
      <c r="G17" s="282">
        <f>+E17/F17</f>
        <v>2888.8888888888887</v>
      </c>
      <c r="H17" s="347"/>
    </row>
    <row r="18" spans="2:8" x14ac:dyDescent="0.25">
      <c r="B18" s="351" t="s">
        <v>772</v>
      </c>
      <c r="C18" s="352"/>
      <c r="D18" s="247" t="s">
        <v>773</v>
      </c>
      <c r="E18" s="245">
        <v>110000</v>
      </c>
      <c r="F18" s="278">
        <v>45</v>
      </c>
      <c r="G18" s="245">
        <f>+E18/F18</f>
        <v>2444.4444444444443</v>
      </c>
      <c r="H18" s="347"/>
    </row>
    <row r="19" spans="2:8" ht="14.4" thickBot="1" x14ac:dyDescent="0.3">
      <c r="B19" s="355"/>
      <c r="C19" s="356"/>
      <c r="D19" s="244"/>
      <c r="E19" s="244"/>
      <c r="F19" s="244"/>
      <c r="G19" s="244"/>
      <c r="H19" s="348"/>
    </row>
    <row r="20" spans="2:8" ht="13.8" x14ac:dyDescent="0.25">
      <c r="B20" s="357"/>
      <c r="C20" s="357"/>
      <c r="D20" s="234"/>
      <c r="E20" s="234"/>
      <c r="F20" s="234"/>
      <c r="G20" s="234" t="s">
        <v>735</v>
      </c>
      <c r="H20" s="245">
        <f>+SUM(G15:G19)</f>
        <v>5371.4515859837129</v>
      </c>
    </row>
    <row r="21" spans="2:8" ht="13.8" x14ac:dyDescent="0.25">
      <c r="B21" s="234"/>
      <c r="C21" s="234"/>
      <c r="D21" s="234"/>
      <c r="E21" s="234"/>
      <c r="F21" s="234"/>
      <c r="G21" s="234"/>
      <c r="H21" s="234"/>
    </row>
    <row r="22" spans="2:8" ht="15" x14ac:dyDescent="0.25">
      <c r="B22" s="234"/>
      <c r="C22" s="234"/>
      <c r="D22" s="246"/>
      <c r="E22" s="234"/>
      <c r="F22" s="234"/>
      <c r="G22" s="234"/>
      <c r="H22" s="234"/>
    </row>
    <row r="23" spans="2:8" ht="14.4" thickBot="1" x14ac:dyDescent="0.3">
      <c r="B23" s="233" t="s">
        <v>757</v>
      </c>
      <c r="C23" s="234"/>
      <c r="D23" s="234"/>
      <c r="E23" s="234"/>
      <c r="F23" s="234"/>
      <c r="G23" s="234"/>
      <c r="H23" s="234"/>
    </row>
    <row r="24" spans="2:8" ht="14.4" thickBot="1" x14ac:dyDescent="0.3">
      <c r="B24" s="358" t="s">
        <v>370</v>
      </c>
      <c r="C24" s="359"/>
      <c r="D24" s="236" t="s">
        <v>734</v>
      </c>
      <c r="E24" s="236" t="s">
        <v>901</v>
      </c>
      <c r="F24" s="236" t="s">
        <v>153</v>
      </c>
      <c r="G24" s="237" t="s">
        <v>738</v>
      </c>
      <c r="H24" s="346"/>
    </row>
    <row r="25" spans="2:8" ht="13.8" x14ac:dyDescent="0.25">
      <c r="B25" s="349"/>
      <c r="C25" s="350"/>
      <c r="D25" s="238"/>
      <c r="E25" s="238"/>
      <c r="F25" s="238"/>
      <c r="G25" s="238"/>
      <c r="H25" s="347"/>
    </row>
    <row r="26" spans="2:8" x14ac:dyDescent="0.25">
      <c r="B26" s="351" t="s">
        <v>774</v>
      </c>
      <c r="C26" s="352"/>
      <c r="D26" s="247" t="s">
        <v>741</v>
      </c>
      <c r="E26" s="248">
        <v>89999.996625197819</v>
      </c>
      <c r="F26" s="247">
        <v>1.25</v>
      </c>
      <c r="G26" s="249">
        <f>+F26*E26</f>
        <v>112499.99578149727</v>
      </c>
      <c r="H26" s="347"/>
    </row>
    <row r="27" spans="2:8" x14ac:dyDescent="0.25">
      <c r="B27" s="360"/>
      <c r="C27" s="361"/>
      <c r="D27" s="247"/>
      <c r="E27" s="248"/>
      <c r="F27" s="247"/>
      <c r="G27" s="249"/>
      <c r="H27" s="347"/>
    </row>
    <row r="28" spans="2:8" x14ac:dyDescent="0.25">
      <c r="B28" s="362"/>
      <c r="C28" s="363"/>
      <c r="D28" s="250"/>
      <c r="E28" s="251"/>
      <c r="F28" s="250"/>
      <c r="G28" s="252"/>
      <c r="H28" s="347"/>
    </row>
    <row r="29" spans="2:8" ht="13.8" x14ac:dyDescent="0.25">
      <c r="B29" s="364"/>
      <c r="C29" s="365"/>
      <c r="D29" s="243"/>
      <c r="E29" s="253"/>
      <c r="F29" s="243"/>
      <c r="G29" s="254"/>
      <c r="H29" s="347"/>
    </row>
    <row r="30" spans="2:8" ht="13.8" x14ac:dyDescent="0.25">
      <c r="B30" s="364"/>
      <c r="C30" s="365"/>
      <c r="D30" s="243"/>
      <c r="E30" s="253"/>
      <c r="F30" s="243"/>
      <c r="G30" s="254"/>
      <c r="H30" s="347"/>
    </row>
    <row r="31" spans="2:8" ht="14.4" thickBot="1" x14ac:dyDescent="0.3">
      <c r="B31" s="355"/>
      <c r="C31" s="356"/>
      <c r="D31" s="244"/>
      <c r="E31" s="244"/>
      <c r="F31" s="244"/>
      <c r="G31" s="244"/>
      <c r="H31" s="348"/>
    </row>
    <row r="32" spans="2:8" ht="13.8" x14ac:dyDescent="0.25">
      <c r="B32" s="357"/>
      <c r="C32" s="357"/>
      <c r="D32" s="234"/>
      <c r="E32" s="234"/>
      <c r="F32" s="234"/>
      <c r="G32" s="234" t="s">
        <v>735</v>
      </c>
      <c r="H32" s="245">
        <f>+SUM(G25:G31)</f>
        <v>112499.99578149727</v>
      </c>
    </row>
    <row r="33" spans="2:8" ht="13.8" x14ac:dyDescent="0.25">
      <c r="B33" s="234"/>
      <c r="C33" s="234"/>
      <c r="D33" s="234"/>
      <c r="E33" s="234"/>
      <c r="F33" s="234"/>
      <c r="G33" s="234"/>
      <c r="H33" s="234"/>
    </row>
    <row r="34" spans="2:8" ht="14.4" thickBot="1" x14ac:dyDescent="0.3">
      <c r="B34" s="233" t="s">
        <v>736</v>
      </c>
      <c r="C34" s="234"/>
      <c r="D34" s="234"/>
      <c r="E34" s="234"/>
      <c r="F34" s="234"/>
      <c r="G34" s="234"/>
      <c r="H34" s="234"/>
    </row>
    <row r="35" spans="2:8" ht="14.4" thickBot="1" x14ac:dyDescent="0.3">
      <c r="B35" s="235" t="s">
        <v>359</v>
      </c>
      <c r="C35" s="236" t="s">
        <v>902</v>
      </c>
      <c r="D35" s="236" t="s">
        <v>758</v>
      </c>
      <c r="E35" s="236" t="s">
        <v>759</v>
      </c>
      <c r="F35" s="236" t="s">
        <v>737</v>
      </c>
      <c r="G35" s="237" t="s">
        <v>738</v>
      </c>
      <c r="H35" s="366"/>
    </row>
    <row r="36" spans="2:8" ht="13.8" x14ac:dyDescent="0.25">
      <c r="B36" s="255" t="s">
        <v>775</v>
      </c>
      <c r="C36" s="239"/>
      <c r="D36" s="239">
        <v>10</v>
      </c>
      <c r="E36" s="239">
        <v>1.25</v>
      </c>
      <c r="F36" s="239">
        <f>1400*1.3</f>
        <v>1820</v>
      </c>
      <c r="G36" s="256">
        <f>D36*E36*F36</f>
        <v>22750</v>
      </c>
      <c r="H36" s="367"/>
    </row>
    <row r="37" spans="2:8" x14ac:dyDescent="0.25">
      <c r="B37" s="257"/>
      <c r="C37" s="241"/>
      <c r="D37" s="241"/>
      <c r="E37" s="241"/>
      <c r="F37" s="241"/>
      <c r="G37" s="258"/>
      <c r="H37" s="367"/>
    </row>
    <row r="38" spans="2:8" ht="14.4" thickBot="1" x14ac:dyDescent="0.3">
      <c r="B38" s="259"/>
      <c r="C38" s="244"/>
      <c r="D38" s="244"/>
      <c r="E38" s="244"/>
      <c r="F38" s="244"/>
      <c r="G38" s="260"/>
      <c r="H38" s="368"/>
    </row>
    <row r="39" spans="2:8" ht="13.8" x14ac:dyDescent="0.25">
      <c r="B39" s="234"/>
      <c r="C39" s="234"/>
      <c r="D39" s="234"/>
      <c r="E39" s="234"/>
      <c r="F39" s="234"/>
      <c r="G39" s="234" t="s">
        <v>735</v>
      </c>
      <c r="H39" s="245">
        <f>+SUM(G34:G38)</f>
        <v>22750</v>
      </c>
    </row>
    <row r="40" spans="2:8" ht="13.8" x14ac:dyDescent="0.25">
      <c r="B40" s="234"/>
      <c r="C40" s="234"/>
      <c r="D40" s="234"/>
      <c r="E40" s="234"/>
      <c r="F40" s="234"/>
      <c r="G40" s="234"/>
      <c r="H40" s="234"/>
    </row>
    <row r="41" spans="2:8" ht="14.4" thickBot="1" x14ac:dyDescent="0.3">
      <c r="B41" s="233" t="s">
        <v>739</v>
      </c>
      <c r="C41" s="234"/>
      <c r="D41" s="234"/>
      <c r="E41" s="234"/>
      <c r="F41" s="234"/>
      <c r="G41" s="234"/>
      <c r="H41" s="234"/>
    </row>
    <row r="42" spans="2:8" ht="14.4" thickBot="1" x14ac:dyDescent="0.3">
      <c r="B42" s="235" t="s">
        <v>760</v>
      </c>
      <c r="C42" s="236" t="s">
        <v>761</v>
      </c>
      <c r="D42" s="236" t="s">
        <v>762</v>
      </c>
      <c r="E42" s="236" t="s">
        <v>763</v>
      </c>
      <c r="F42" s="236" t="s">
        <v>124</v>
      </c>
      <c r="G42" s="279" t="s">
        <v>738</v>
      </c>
      <c r="H42" s="366"/>
    </row>
    <row r="43" spans="2:8" x14ac:dyDescent="0.25">
      <c r="B43" s="261" t="s">
        <v>742</v>
      </c>
      <c r="C43" s="262">
        <f>'MANO DE OBRA'!D43</f>
        <v>170648.62939108355</v>
      </c>
      <c r="D43" s="263">
        <v>0.85</v>
      </c>
      <c r="E43" s="264">
        <f>C43*1.85</f>
        <v>315699.96437350457</v>
      </c>
      <c r="F43" s="265">
        <v>360</v>
      </c>
      <c r="G43" s="280">
        <f>E43/F43</f>
        <v>876.94434548195716</v>
      </c>
      <c r="H43" s="367"/>
    </row>
    <row r="44" spans="2:8" x14ac:dyDescent="0.25">
      <c r="B44" s="257" t="s">
        <v>776</v>
      </c>
      <c r="C44" s="262">
        <f>'MANO DE OBRA'!D32</f>
        <v>200231.66666666666</v>
      </c>
      <c r="D44" s="266">
        <v>0.85</v>
      </c>
      <c r="E44" s="264">
        <f>C44*1.85</f>
        <v>370428.58333333331</v>
      </c>
      <c r="F44" s="241">
        <v>360</v>
      </c>
      <c r="G44" s="280">
        <f>E44/F44</f>
        <v>1028.968287037037</v>
      </c>
      <c r="H44" s="367"/>
    </row>
    <row r="45" spans="2:8" ht="13.8" x14ac:dyDescent="0.25">
      <c r="B45" s="267"/>
      <c r="C45" s="242"/>
      <c r="D45" s="242"/>
      <c r="E45" s="242"/>
      <c r="F45" s="242"/>
      <c r="G45" s="281"/>
      <c r="H45" s="367"/>
    </row>
    <row r="46" spans="2:8" ht="13.8" x14ac:dyDescent="0.25">
      <c r="B46" s="267"/>
      <c r="C46" s="242"/>
      <c r="D46" s="242"/>
      <c r="E46" s="242"/>
      <c r="F46" s="242"/>
      <c r="G46" s="281"/>
      <c r="H46" s="367"/>
    </row>
    <row r="47" spans="2:8" ht="14.4" thickBot="1" x14ac:dyDescent="0.3">
      <c r="B47" s="259"/>
      <c r="C47" s="244"/>
      <c r="D47" s="244"/>
      <c r="E47" s="244"/>
      <c r="F47" s="244"/>
      <c r="G47" s="260"/>
      <c r="H47" s="368"/>
    </row>
    <row r="48" spans="2:8" ht="13.8" x14ac:dyDescent="0.25">
      <c r="B48" s="234"/>
      <c r="C48" s="234"/>
      <c r="D48" s="234"/>
      <c r="E48" s="234"/>
      <c r="F48" s="234"/>
      <c r="G48" s="234" t="s">
        <v>735</v>
      </c>
      <c r="H48" s="245">
        <f>+SUM(G43:G47)</f>
        <v>1905.9126325189941</v>
      </c>
    </row>
    <row r="49" spans="2:11" ht="14.4" thickBot="1" x14ac:dyDescent="0.3">
      <c r="B49" s="234"/>
      <c r="C49" s="234"/>
      <c r="D49" s="234"/>
      <c r="E49" s="234"/>
      <c r="F49" s="234"/>
      <c r="G49" s="234"/>
      <c r="H49" s="234"/>
    </row>
    <row r="50" spans="2:11" ht="14.4" thickBot="1" x14ac:dyDescent="0.3">
      <c r="B50" s="234"/>
      <c r="C50" s="234"/>
      <c r="D50" s="234"/>
      <c r="E50" s="234"/>
      <c r="F50" s="234" t="s">
        <v>740</v>
      </c>
      <c r="G50" s="234"/>
      <c r="H50" s="270">
        <f>+H48+H39+H32+H20</f>
        <v>142527.35999999999</v>
      </c>
    </row>
    <row r="51" spans="2:11" ht="13.8" x14ac:dyDescent="0.25">
      <c r="B51" s="234"/>
      <c r="C51" s="234"/>
      <c r="D51" s="234"/>
      <c r="E51" s="234"/>
      <c r="F51" s="234"/>
      <c r="G51" s="234"/>
      <c r="H51" s="234"/>
    </row>
    <row r="52" spans="2:11" ht="13.8" x14ac:dyDescent="0.25">
      <c r="B52" s="234"/>
      <c r="C52" s="234"/>
      <c r="D52" s="234"/>
      <c r="E52" s="234"/>
      <c r="F52" s="234"/>
      <c r="G52" s="234"/>
      <c r="H52" s="234"/>
    </row>
    <row r="53" spans="2:11" ht="14.4" thickBot="1" x14ac:dyDescent="0.3">
      <c r="B53" s="233" t="s">
        <v>766</v>
      </c>
      <c r="C53" s="234"/>
      <c r="D53" s="234"/>
      <c r="E53" s="234"/>
      <c r="F53" s="234"/>
      <c r="G53" s="234"/>
      <c r="H53" s="234"/>
    </row>
    <row r="54" spans="2:11" ht="14.4" thickBot="1" x14ac:dyDescent="0.3">
      <c r="B54" s="344" t="s">
        <v>370</v>
      </c>
      <c r="C54" s="345"/>
      <c r="D54" s="345"/>
      <c r="E54" s="345"/>
      <c r="F54" s="236" t="s">
        <v>899</v>
      </c>
      <c r="G54" s="237" t="s">
        <v>767</v>
      </c>
      <c r="H54" s="366"/>
    </row>
    <row r="55" spans="2:11" x14ac:dyDescent="0.25">
      <c r="B55" s="371"/>
      <c r="C55" s="372"/>
      <c r="D55" s="372"/>
      <c r="E55" s="372"/>
      <c r="F55" s="271"/>
      <c r="G55" s="272"/>
      <c r="H55" s="367"/>
    </row>
    <row r="56" spans="2:11" x14ac:dyDescent="0.25">
      <c r="B56" s="373"/>
      <c r="C56" s="374"/>
      <c r="D56" s="374"/>
      <c r="E56" s="374"/>
      <c r="F56" s="240"/>
      <c r="G56" s="272"/>
      <c r="H56" s="367"/>
    </row>
    <row r="57" spans="2:11" x14ac:dyDescent="0.25">
      <c r="B57" s="373"/>
      <c r="C57" s="374"/>
      <c r="D57" s="374"/>
      <c r="E57" s="374"/>
      <c r="F57" s="240"/>
      <c r="G57" s="272"/>
      <c r="H57" s="367"/>
    </row>
    <row r="58" spans="2:11" ht="14.4" thickBot="1" x14ac:dyDescent="0.3">
      <c r="B58" s="355"/>
      <c r="C58" s="356"/>
      <c r="D58" s="356"/>
      <c r="E58" s="356"/>
      <c r="F58" s="244"/>
      <c r="G58" s="260"/>
      <c r="H58" s="368"/>
    </row>
    <row r="59" spans="2:11" ht="13.8" x14ac:dyDescent="0.25">
      <c r="B59" s="234"/>
      <c r="C59" s="234"/>
      <c r="D59" s="234"/>
      <c r="E59" s="234"/>
      <c r="F59" s="234"/>
      <c r="G59" s="234" t="s">
        <v>735</v>
      </c>
      <c r="H59" s="245">
        <f>+SUM(G55:G57)</f>
        <v>0</v>
      </c>
    </row>
    <row r="60" spans="2:11" ht="14.4" thickBot="1" x14ac:dyDescent="0.3">
      <c r="B60" s="234"/>
      <c r="C60" s="234"/>
      <c r="D60" s="234"/>
      <c r="E60" s="234"/>
      <c r="F60" s="234"/>
      <c r="G60" s="234"/>
      <c r="H60" s="234"/>
    </row>
    <row r="61" spans="2:11" ht="14.4" thickBot="1" x14ac:dyDescent="0.3">
      <c r="B61" s="234"/>
      <c r="C61" s="234"/>
      <c r="D61" s="234"/>
      <c r="E61" s="273" t="s">
        <v>768</v>
      </c>
      <c r="F61" s="234"/>
      <c r="G61" s="234"/>
      <c r="H61" s="270">
        <f>+H59+H50</f>
        <v>142527.35999999999</v>
      </c>
      <c r="K61" s="224">
        <v>142527.35999999999</v>
      </c>
    </row>
    <row r="62" spans="2:11" ht="13.8" x14ac:dyDescent="0.25">
      <c r="B62" s="234"/>
      <c r="C62" s="234"/>
      <c r="D62" s="234"/>
      <c r="E62" s="234"/>
      <c r="F62" s="234"/>
      <c r="G62" s="234"/>
      <c r="H62" s="234"/>
    </row>
    <row r="63" spans="2:11" ht="13.8" x14ac:dyDescent="0.25">
      <c r="B63" s="234"/>
      <c r="C63" s="234"/>
      <c r="D63" s="234"/>
      <c r="E63" s="234"/>
      <c r="F63" s="234"/>
      <c r="G63" s="234"/>
      <c r="H63" s="234"/>
    </row>
    <row r="64" spans="2:11" ht="13.8" x14ac:dyDescent="0.25">
      <c r="B64" s="274"/>
      <c r="C64" s="234"/>
      <c r="D64" s="234"/>
      <c r="E64" s="234"/>
      <c r="F64" s="275"/>
      <c r="G64" s="276"/>
      <c r="H64" s="274"/>
    </row>
    <row r="65" spans="2:8" ht="13.8" x14ac:dyDescent="0.25">
      <c r="B65" s="227"/>
      <c r="C65" s="234"/>
      <c r="D65" s="234"/>
      <c r="E65" s="234"/>
      <c r="F65" s="234"/>
      <c r="G65" s="234"/>
      <c r="H65" s="234"/>
    </row>
  </sheetData>
  <mergeCells count="28">
    <mergeCell ref="B32:C32"/>
    <mergeCell ref="H35:H38"/>
    <mergeCell ref="H42:H47"/>
    <mergeCell ref="B54:E54"/>
    <mergeCell ref="H54:H58"/>
    <mergeCell ref="B55:E55"/>
    <mergeCell ref="B56:E56"/>
    <mergeCell ref="B57:E57"/>
    <mergeCell ref="B58:E58"/>
    <mergeCell ref="B20:C20"/>
    <mergeCell ref="B24:C24"/>
    <mergeCell ref="H24:H31"/>
    <mergeCell ref="B25:C25"/>
    <mergeCell ref="B26:C26"/>
    <mergeCell ref="B27:C27"/>
    <mergeCell ref="B28:C28"/>
    <mergeCell ref="B29:C29"/>
    <mergeCell ref="B30:C30"/>
    <mergeCell ref="B31:C31"/>
    <mergeCell ref="B1:C1"/>
    <mergeCell ref="B2:C2"/>
    <mergeCell ref="B14:C14"/>
    <mergeCell ref="H14:H19"/>
    <mergeCell ref="B15:C15"/>
    <mergeCell ref="B16:C16"/>
    <mergeCell ref="B17:C17"/>
    <mergeCell ref="B18:C18"/>
    <mergeCell ref="B19:C1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34549-9014-4CD5-8A5E-839532679AC9}">
  <dimension ref="A1:E69"/>
  <sheetViews>
    <sheetView topLeftCell="A27" workbookViewId="0">
      <selection activeCell="D29" sqref="D29"/>
    </sheetView>
  </sheetViews>
  <sheetFormatPr baseColWidth="10" defaultColWidth="9.109375" defaultRowHeight="14.4" x14ac:dyDescent="0.3"/>
  <cols>
    <col min="1" max="1" width="11.5546875" customWidth="1"/>
    <col min="2" max="2" width="9.109375" style="299"/>
    <col min="3" max="3" width="84.5546875" style="300" customWidth="1"/>
    <col min="4" max="4" width="17.88671875" style="301" customWidth="1"/>
    <col min="5" max="5" width="14.6640625" customWidth="1"/>
  </cols>
  <sheetData>
    <row r="1" spans="1:5" ht="4.2" customHeight="1" thickTop="1" x14ac:dyDescent="0.3">
      <c r="A1" s="375"/>
      <c r="B1" s="376"/>
      <c r="C1" s="376"/>
      <c r="D1" s="377"/>
    </row>
    <row r="2" spans="1:5" ht="4.2" customHeight="1" thickBot="1" x14ac:dyDescent="0.35">
      <c r="A2" s="378"/>
      <c r="B2" s="379"/>
      <c r="C2" s="379"/>
      <c r="D2" s="380"/>
    </row>
    <row r="3" spans="1:5" ht="15.6" thickTop="1" thickBot="1" x14ac:dyDescent="0.35">
      <c r="A3" s="381" t="s">
        <v>777</v>
      </c>
      <c r="B3" s="381"/>
      <c r="C3" s="381"/>
      <c r="D3" s="381"/>
    </row>
    <row r="4" spans="1:5" ht="15.6" thickTop="1" thickBot="1" x14ac:dyDescent="0.35">
      <c r="A4" s="381"/>
      <c r="B4" s="381"/>
      <c r="C4" s="381"/>
      <c r="D4" s="381"/>
    </row>
    <row r="5" spans="1:5" ht="15.6" thickTop="1" thickBot="1" x14ac:dyDescent="0.35">
      <c r="A5" s="381"/>
      <c r="B5" s="381"/>
      <c r="C5" s="381"/>
      <c r="D5" s="381"/>
    </row>
    <row r="6" spans="1:5" ht="15.6" thickTop="1" thickBot="1" x14ac:dyDescent="0.35">
      <c r="A6" s="283" t="s">
        <v>778</v>
      </c>
      <c r="B6" s="284" t="s">
        <v>730</v>
      </c>
      <c r="C6" s="285" t="s">
        <v>779</v>
      </c>
      <c r="D6" s="286">
        <f>1623500/30</f>
        <v>54116.666666666664</v>
      </c>
    </row>
    <row r="7" spans="1:5" ht="15.6" thickTop="1" thickBot="1" x14ac:dyDescent="0.35">
      <c r="A7" s="287"/>
      <c r="B7" s="288"/>
      <c r="C7" s="289"/>
      <c r="D7" s="290" t="s">
        <v>780</v>
      </c>
    </row>
    <row r="8" spans="1:5" ht="15.6" thickTop="1" thickBot="1" x14ac:dyDescent="0.35">
      <c r="A8" s="291" t="s">
        <v>781</v>
      </c>
      <c r="B8" s="292" t="s">
        <v>730</v>
      </c>
      <c r="C8" s="293" t="s">
        <v>782</v>
      </c>
      <c r="D8" s="303">
        <f>$D$6*E8</f>
        <v>93856.746165095959</v>
      </c>
      <c r="E8" s="302">
        <v>1.7343408592256722</v>
      </c>
    </row>
    <row r="9" spans="1:5" ht="15.6" thickTop="1" thickBot="1" x14ac:dyDescent="0.35">
      <c r="A9" s="291" t="s">
        <v>783</v>
      </c>
      <c r="B9" s="292" t="s">
        <v>730</v>
      </c>
      <c r="C9" s="293" t="s">
        <v>173</v>
      </c>
      <c r="D9" s="303">
        <f t="shared" ref="D9:D66" si="0">$D$6*E9</f>
        <v>100115.83333333333</v>
      </c>
      <c r="E9" s="302">
        <v>1.85</v>
      </c>
    </row>
    <row r="10" spans="1:5" ht="15.6" thickTop="1" thickBot="1" x14ac:dyDescent="0.35">
      <c r="A10" s="291" t="s">
        <v>784</v>
      </c>
      <c r="B10" s="292" t="s">
        <v>730</v>
      </c>
      <c r="C10" s="293" t="s">
        <v>785</v>
      </c>
      <c r="D10" s="303">
        <f t="shared" si="0"/>
        <v>110921.60910420431</v>
      </c>
      <c r="E10" s="302">
        <v>2.0496755609030672</v>
      </c>
    </row>
    <row r="11" spans="1:5" ht="15.6" thickTop="1" thickBot="1" x14ac:dyDescent="0.35">
      <c r="A11" s="291" t="s">
        <v>786</v>
      </c>
      <c r="B11" s="292" t="s">
        <v>730</v>
      </c>
      <c r="C11" s="293" t="s">
        <v>787</v>
      </c>
      <c r="D11" s="303">
        <f t="shared" si="0"/>
        <v>511945.8881732506</v>
      </c>
      <c r="E11" s="302">
        <v>9.4600410503218466</v>
      </c>
    </row>
    <row r="12" spans="1:5" ht="15.6" thickTop="1" thickBot="1" x14ac:dyDescent="0.35">
      <c r="A12" s="291" t="s">
        <v>788</v>
      </c>
      <c r="B12" s="292" t="s">
        <v>730</v>
      </c>
      <c r="C12" s="293" t="s">
        <v>789</v>
      </c>
      <c r="D12" s="303">
        <f t="shared" si="0"/>
        <v>127986.47204331265</v>
      </c>
      <c r="E12" s="302">
        <v>2.3650102625804617</v>
      </c>
    </row>
    <row r="13" spans="1:5" ht="15.6" thickTop="1" thickBot="1" x14ac:dyDescent="0.35">
      <c r="A13" s="291" t="s">
        <v>790</v>
      </c>
      <c r="B13" s="292" t="s">
        <v>730</v>
      </c>
      <c r="C13" s="293" t="s">
        <v>791</v>
      </c>
      <c r="D13" s="303">
        <f t="shared" si="0"/>
        <v>938567.46165095933</v>
      </c>
      <c r="E13" s="302">
        <v>17.343408592256718</v>
      </c>
    </row>
    <row r="14" spans="1:5" ht="15.6" thickTop="1" thickBot="1" x14ac:dyDescent="0.35">
      <c r="A14" s="291" t="s">
        <v>792</v>
      </c>
      <c r="B14" s="292" t="s">
        <v>730</v>
      </c>
      <c r="C14" s="293" t="s">
        <v>793</v>
      </c>
      <c r="D14" s="303">
        <f t="shared" si="0"/>
        <v>511945.8881732506</v>
      </c>
      <c r="E14" s="302">
        <v>9.4600410503218466</v>
      </c>
    </row>
    <row r="15" spans="1:5" ht="15.6" thickTop="1" thickBot="1" x14ac:dyDescent="0.35">
      <c r="A15" s="291" t="s">
        <v>794</v>
      </c>
      <c r="B15" s="292" t="s">
        <v>730</v>
      </c>
      <c r="C15" s="293" t="s">
        <v>795</v>
      </c>
      <c r="D15" s="303">
        <f t="shared" si="0"/>
        <v>341297.2587821671</v>
      </c>
      <c r="E15" s="302">
        <v>6.3066940335478989</v>
      </c>
    </row>
    <row r="16" spans="1:5" ht="15.6" thickTop="1" thickBot="1" x14ac:dyDescent="0.35">
      <c r="A16" s="291" t="s">
        <v>796</v>
      </c>
      <c r="B16" s="292" t="s">
        <v>730</v>
      </c>
      <c r="C16" s="293" t="s">
        <v>797</v>
      </c>
      <c r="D16" s="303">
        <f t="shared" si="0"/>
        <v>511945.8881732506</v>
      </c>
      <c r="E16" s="302">
        <v>9.4600410503218466</v>
      </c>
    </row>
    <row r="17" spans="1:5" ht="15.6" thickTop="1" thickBot="1" x14ac:dyDescent="0.35">
      <c r="A17" s="291" t="s">
        <v>798</v>
      </c>
      <c r="B17" s="292" t="s">
        <v>730</v>
      </c>
      <c r="C17" s="293" t="s">
        <v>799</v>
      </c>
      <c r="D17" s="303">
        <f t="shared" si="0"/>
        <v>170648.62939108355</v>
      </c>
      <c r="E17" s="302">
        <v>3.1533470167739495</v>
      </c>
    </row>
    <row r="18" spans="1:5" ht="15.6" thickTop="1" thickBot="1" x14ac:dyDescent="0.35">
      <c r="A18" s="291" t="s">
        <v>800</v>
      </c>
      <c r="B18" s="292" t="s">
        <v>730</v>
      </c>
      <c r="C18" s="293" t="s">
        <v>801</v>
      </c>
      <c r="D18" s="303">
        <f t="shared" si="0"/>
        <v>153583.76645197519</v>
      </c>
      <c r="E18" s="302">
        <v>2.8380123150965542</v>
      </c>
    </row>
    <row r="19" spans="1:5" ht="15.6" thickTop="1" thickBot="1" x14ac:dyDescent="0.35">
      <c r="A19" s="291" t="s">
        <v>802</v>
      </c>
      <c r="B19" s="292" t="s">
        <v>803</v>
      </c>
      <c r="C19" s="293" t="s">
        <v>804</v>
      </c>
      <c r="D19" s="303">
        <f t="shared" si="0"/>
        <v>3412972.5878216708</v>
      </c>
      <c r="E19" s="302">
        <v>63.066940335478982</v>
      </c>
    </row>
    <row r="20" spans="1:5" ht="15.6" thickTop="1" thickBot="1" x14ac:dyDescent="0.35">
      <c r="A20" s="291" t="s">
        <v>805</v>
      </c>
      <c r="B20" s="292" t="s">
        <v>730</v>
      </c>
      <c r="C20" s="293" t="s">
        <v>806</v>
      </c>
      <c r="D20" s="303">
        <f t="shared" si="0"/>
        <v>777234.8946195367</v>
      </c>
      <c r="E20" s="302">
        <v>14.362209324660364</v>
      </c>
    </row>
    <row r="21" spans="1:5" ht="15.6" thickTop="1" thickBot="1" x14ac:dyDescent="0.35">
      <c r="A21" s="291" t="s">
        <v>807</v>
      </c>
      <c r="B21" s="292" t="s">
        <v>730</v>
      </c>
      <c r="C21" s="293" t="s">
        <v>808</v>
      </c>
      <c r="D21" s="303">
        <f t="shared" si="0"/>
        <v>763355.70007275918</v>
      </c>
      <c r="E21" s="302">
        <v>14.105741301005715</v>
      </c>
    </row>
    <row r="22" spans="1:5" ht="15.6" thickTop="1" thickBot="1" x14ac:dyDescent="0.35">
      <c r="A22" s="291" t="s">
        <v>809</v>
      </c>
      <c r="B22" s="292" t="s">
        <v>730</v>
      </c>
      <c r="C22" s="293" t="s">
        <v>810</v>
      </c>
      <c r="D22" s="303">
        <f t="shared" si="0"/>
        <v>870919.45781028422</v>
      </c>
      <c r="E22" s="302">
        <v>16.093368484329243</v>
      </c>
    </row>
    <row r="23" spans="1:5" ht="15.6" thickTop="1" thickBot="1" x14ac:dyDescent="0.35">
      <c r="A23" s="291" t="s">
        <v>811</v>
      </c>
      <c r="B23" s="292" t="s">
        <v>730</v>
      </c>
      <c r="C23" s="293" t="s">
        <v>812</v>
      </c>
      <c r="D23" s="303">
        <f t="shared" si="0"/>
        <v>968073.81963772629</v>
      </c>
      <c r="E23" s="302">
        <v>17.888644649911789</v>
      </c>
    </row>
    <row r="24" spans="1:5" ht="15.6" thickTop="1" thickBot="1" x14ac:dyDescent="0.35">
      <c r="A24" s="291" t="s">
        <v>813</v>
      </c>
      <c r="B24" s="292" t="s">
        <v>730</v>
      </c>
      <c r="C24" s="293" t="s">
        <v>814</v>
      </c>
      <c r="D24" s="303">
        <f t="shared" si="0"/>
        <v>749476.50552598177</v>
      </c>
      <c r="E24" s="302">
        <v>13.849273277351065</v>
      </c>
    </row>
    <row r="25" spans="1:5" ht="15.6" thickTop="1" thickBot="1" x14ac:dyDescent="0.35">
      <c r="A25" s="291" t="s">
        <v>815</v>
      </c>
      <c r="B25" s="292" t="s">
        <v>730</v>
      </c>
      <c r="C25" s="293" t="s">
        <v>816</v>
      </c>
      <c r="D25" s="303">
        <f t="shared" si="0"/>
        <v>891738.24963045062</v>
      </c>
      <c r="E25" s="302">
        <v>16.478070519811222</v>
      </c>
    </row>
    <row r="26" spans="1:5" ht="15.6" thickTop="1" thickBot="1" x14ac:dyDescent="0.35">
      <c r="A26" s="291" t="s">
        <v>817</v>
      </c>
      <c r="B26" s="292" t="s">
        <v>730</v>
      </c>
      <c r="C26" s="293" t="s">
        <v>818</v>
      </c>
      <c r="D26" s="303">
        <f t="shared" si="0"/>
        <v>922966.43736069987</v>
      </c>
      <c r="E26" s="302">
        <v>17.055123573034184</v>
      </c>
    </row>
    <row r="27" spans="1:5" ht="15.6" thickTop="1" thickBot="1" x14ac:dyDescent="0.35">
      <c r="A27" s="291" t="s">
        <v>819</v>
      </c>
      <c r="B27" s="292" t="s">
        <v>730</v>
      </c>
      <c r="C27" s="293" t="s">
        <v>820</v>
      </c>
      <c r="D27" s="303">
        <f t="shared" si="0"/>
        <v>232476.5086585221</v>
      </c>
      <c r="E27" s="302">
        <v>4.295839396215376</v>
      </c>
    </row>
    <row r="28" spans="1:5" ht="15.6" thickTop="1" thickBot="1" x14ac:dyDescent="0.35">
      <c r="A28" s="291" t="s">
        <v>821</v>
      </c>
      <c r="B28" s="292" t="s">
        <v>730</v>
      </c>
      <c r="C28" s="293" t="s">
        <v>822</v>
      </c>
      <c r="D28" s="303">
        <f t="shared" si="0"/>
        <v>260234.897752077</v>
      </c>
      <c r="E28" s="302">
        <v>4.8087754435246755</v>
      </c>
    </row>
    <row r="29" spans="1:5" ht="16.5" customHeight="1" thickTop="1" thickBot="1" x14ac:dyDescent="0.35">
      <c r="A29" s="291" t="s">
        <v>823</v>
      </c>
      <c r="B29" s="292" t="s">
        <v>730</v>
      </c>
      <c r="C29" s="293" t="s">
        <v>824</v>
      </c>
      <c r="D29" s="303">
        <f t="shared" si="0"/>
        <v>270764.46272441687</v>
      </c>
      <c r="E29" s="302">
        <v>5.0033470167739491</v>
      </c>
    </row>
    <row r="30" spans="1:5" ht="15.6" thickTop="1" thickBot="1" x14ac:dyDescent="0.35">
      <c r="A30" s="291" t="s">
        <v>825</v>
      </c>
      <c r="B30" s="292" t="s">
        <v>730</v>
      </c>
      <c r="C30" s="293" t="s">
        <v>826</v>
      </c>
      <c r="D30" s="303">
        <f t="shared" si="0"/>
        <v>255972.9440866253</v>
      </c>
      <c r="E30" s="302">
        <v>4.7300205251609233</v>
      </c>
    </row>
    <row r="31" spans="1:5" ht="15.6" thickTop="1" thickBot="1" x14ac:dyDescent="0.35">
      <c r="A31" s="291" t="s">
        <v>827</v>
      </c>
      <c r="B31" s="292" t="s">
        <v>730</v>
      </c>
      <c r="C31" s="293" t="s">
        <v>828</v>
      </c>
      <c r="D31" s="303">
        <f t="shared" si="0"/>
        <v>1001158.3333333333</v>
      </c>
      <c r="E31" s="302">
        <v>18.5</v>
      </c>
    </row>
    <row r="32" spans="1:5" ht="15.6" thickTop="1" thickBot="1" x14ac:dyDescent="0.35">
      <c r="A32" s="291" t="s">
        <v>829</v>
      </c>
      <c r="B32" s="292" t="s">
        <v>730</v>
      </c>
      <c r="C32" s="293" t="s">
        <v>830</v>
      </c>
      <c r="D32" s="303">
        <f t="shared" si="0"/>
        <v>200231.66666666666</v>
      </c>
      <c r="E32" s="302">
        <v>3.7</v>
      </c>
    </row>
    <row r="33" spans="1:5" ht="15.6" thickTop="1" thickBot="1" x14ac:dyDescent="0.35">
      <c r="A33" s="291" t="s">
        <v>831</v>
      </c>
      <c r="B33" s="292" t="s">
        <v>730</v>
      </c>
      <c r="C33" s="293" t="s">
        <v>832</v>
      </c>
      <c r="D33" s="303">
        <f t="shared" si="0"/>
        <v>300347.5</v>
      </c>
      <c r="E33" s="302">
        <v>5.55</v>
      </c>
    </row>
    <row r="34" spans="1:5" ht="15.6" thickTop="1" thickBot="1" x14ac:dyDescent="0.35">
      <c r="A34" s="291" t="s">
        <v>833</v>
      </c>
      <c r="B34" s="292" t="s">
        <v>730</v>
      </c>
      <c r="C34" s="293" t="s">
        <v>834</v>
      </c>
      <c r="D34" s="303">
        <f t="shared" si="0"/>
        <v>400463.33333333331</v>
      </c>
      <c r="E34" s="302">
        <v>7.4</v>
      </c>
    </row>
    <row r="35" spans="1:5" ht="15.6" thickTop="1" thickBot="1" x14ac:dyDescent="0.35">
      <c r="A35" s="291" t="s">
        <v>835</v>
      </c>
      <c r="B35" s="292" t="s">
        <v>730</v>
      </c>
      <c r="C35" s="293" t="s">
        <v>836</v>
      </c>
      <c r="D35" s="303">
        <f t="shared" si="0"/>
        <v>500579.16666666663</v>
      </c>
      <c r="E35" s="302">
        <v>9.25</v>
      </c>
    </row>
    <row r="36" spans="1:5" ht="15.6" thickTop="1" thickBot="1" x14ac:dyDescent="0.35">
      <c r="A36" s="291" t="s">
        <v>837</v>
      </c>
      <c r="B36" s="292" t="s">
        <v>730</v>
      </c>
      <c r="C36" s="293" t="s">
        <v>838</v>
      </c>
      <c r="D36" s="303">
        <f t="shared" si="0"/>
        <v>600695</v>
      </c>
      <c r="E36" s="302">
        <v>11.1</v>
      </c>
    </row>
    <row r="37" spans="1:5" ht="15.6" thickTop="1" thickBot="1" x14ac:dyDescent="0.35">
      <c r="A37" s="291" t="s">
        <v>839</v>
      </c>
      <c r="B37" s="292" t="s">
        <v>730</v>
      </c>
      <c r="C37" s="293" t="s">
        <v>840</v>
      </c>
      <c r="D37" s="303">
        <f t="shared" si="0"/>
        <v>700810.83333333326</v>
      </c>
      <c r="E37" s="302">
        <v>12.95</v>
      </c>
    </row>
    <row r="38" spans="1:5" ht="15.6" thickTop="1" thickBot="1" x14ac:dyDescent="0.35">
      <c r="A38" s="291" t="s">
        <v>841</v>
      </c>
      <c r="B38" s="292" t="s">
        <v>730</v>
      </c>
      <c r="C38" s="293" t="s">
        <v>842</v>
      </c>
      <c r="D38" s="303">
        <f t="shared" si="0"/>
        <v>800926.66666666663</v>
      </c>
      <c r="E38" s="302">
        <v>14.8</v>
      </c>
    </row>
    <row r="39" spans="1:5" ht="15.6" thickTop="1" thickBot="1" x14ac:dyDescent="0.35">
      <c r="A39" s="291" t="s">
        <v>843</v>
      </c>
      <c r="B39" s="292" t="s">
        <v>730</v>
      </c>
      <c r="C39" s="293" t="s">
        <v>844</v>
      </c>
      <c r="D39" s="303">
        <f t="shared" si="0"/>
        <v>901042.49999999988</v>
      </c>
      <c r="E39" s="302">
        <v>16.649999999999999</v>
      </c>
    </row>
    <row r="40" spans="1:5" ht="15.6" thickTop="1" thickBot="1" x14ac:dyDescent="0.35">
      <c r="A40" s="291" t="s">
        <v>845</v>
      </c>
      <c r="B40" s="292" t="s">
        <v>730</v>
      </c>
      <c r="C40" s="293" t="s">
        <v>846</v>
      </c>
      <c r="D40" s="303">
        <f t="shared" si="0"/>
        <v>93856.746165095959</v>
      </c>
      <c r="E40" s="302">
        <v>1.7343408592256722</v>
      </c>
    </row>
    <row r="41" spans="1:5" ht="15.6" thickTop="1" thickBot="1" x14ac:dyDescent="0.35">
      <c r="A41" s="291" t="s">
        <v>847</v>
      </c>
      <c r="B41" s="292" t="s">
        <v>730</v>
      </c>
      <c r="C41" s="293" t="s">
        <v>848</v>
      </c>
      <c r="D41" s="303">
        <f t="shared" si="0"/>
        <v>187713.49233019192</v>
      </c>
      <c r="E41" s="302">
        <v>3.4686817184513443</v>
      </c>
    </row>
    <row r="42" spans="1:5" ht="15.6" thickTop="1" thickBot="1" x14ac:dyDescent="0.35">
      <c r="A42" s="291" t="s">
        <v>849</v>
      </c>
      <c r="B42" s="292" t="s">
        <v>730</v>
      </c>
      <c r="C42" s="293" t="s">
        <v>850</v>
      </c>
      <c r="D42" s="303">
        <f t="shared" si="0"/>
        <v>187713.49233019192</v>
      </c>
      <c r="E42" s="302">
        <v>3.4686817184513443</v>
      </c>
    </row>
    <row r="43" spans="1:5" ht="15.6" thickTop="1" thickBot="1" x14ac:dyDescent="0.35">
      <c r="A43" s="291" t="s">
        <v>851</v>
      </c>
      <c r="B43" s="292" t="s">
        <v>730</v>
      </c>
      <c r="C43" s="293" t="s">
        <v>731</v>
      </c>
      <c r="D43" s="303">
        <f t="shared" si="0"/>
        <v>170648.62939108355</v>
      </c>
      <c r="E43" s="302">
        <v>3.1533470167739495</v>
      </c>
    </row>
    <row r="44" spans="1:5" ht="17.25" customHeight="1" thickTop="1" thickBot="1" x14ac:dyDescent="0.35">
      <c r="A44" s="291" t="s">
        <v>852</v>
      </c>
      <c r="B44" s="292" t="s">
        <v>730</v>
      </c>
      <c r="C44" s="293" t="s">
        <v>853</v>
      </c>
      <c r="D44" s="303">
        <f t="shared" si="0"/>
        <v>426621.57347770885</v>
      </c>
      <c r="E44" s="302">
        <v>7.8833675419348728</v>
      </c>
    </row>
    <row r="45" spans="1:5" ht="15.6" thickTop="1" thickBot="1" x14ac:dyDescent="0.35">
      <c r="A45" s="291" t="s">
        <v>854</v>
      </c>
      <c r="B45" s="292" t="s">
        <v>730</v>
      </c>
      <c r="C45" s="293" t="s">
        <v>855</v>
      </c>
      <c r="D45" s="303">
        <f t="shared" si="0"/>
        <v>341297.2587821671</v>
      </c>
      <c r="E45" s="302">
        <v>6.3066940335478989</v>
      </c>
    </row>
    <row r="46" spans="1:5" ht="15.6" thickTop="1" thickBot="1" x14ac:dyDescent="0.35">
      <c r="A46" s="291" t="s">
        <v>856</v>
      </c>
      <c r="B46" s="292" t="s">
        <v>730</v>
      </c>
      <c r="C46" s="293" t="s">
        <v>857</v>
      </c>
      <c r="D46" s="303">
        <f t="shared" si="0"/>
        <v>511945.88817325066</v>
      </c>
      <c r="E46" s="302">
        <v>9.4600410503218484</v>
      </c>
    </row>
    <row r="47" spans="1:5" ht="15.6" thickTop="1" thickBot="1" x14ac:dyDescent="0.35">
      <c r="A47" s="291" t="s">
        <v>858</v>
      </c>
      <c r="B47" s="292" t="s">
        <v>730</v>
      </c>
      <c r="C47" s="293" t="s">
        <v>859</v>
      </c>
      <c r="D47" s="303">
        <f t="shared" si="0"/>
        <v>452218.86788637139</v>
      </c>
      <c r="E47" s="302">
        <v>8.3563695944509657</v>
      </c>
    </row>
    <row r="48" spans="1:5" ht="15.6" thickTop="1" thickBot="1" x14ac:dyDescent="0.35">
      <c r="A48" s="291" t="s">
        <v>860</v>
      </c>
      <c r="B48" s="292" t="s">
        <v>730</v>
      </c>
      <c r="C48" s="293" t="s">
        <v>861</v>
      </c>
      <c r="D48" s="303">
        <f t="shared" si="0"/>
        <v>187713.49233019192</v>
      </c>
      <c r="E48" s="302">
        <v>3.4686817184513443</v>
      </c>
    </row>
    <row r="49" spans="1:5" ht="15.6" thickTop="1" thickBot="1" x14ac:dyDescent="0.35">
      <c r="A49" s="291" t="s">
        <v>862</v>
      </c>
      <c r="B49" s="292" t="s">
        <v>730</v>
      </c>
      <c r="C49" s="293" t="s">
        <v>863</v>
      </c>
      <c r="D49" s="303">
        <f t="shared" si="0"/>
        <v>204778.35526930023</v>
      </c>
      <c r="E49" s="302">
        <v>3.7840164201287387</v>
      </c>
    </row>
    <row r="50" spans="1:5" ht="15.6" thickTop="1" thickBot="1" x14ac:dyDescent="0.35">
      <c r="A50" s="291" t="s">
        <v>864</v>
      </c>
      <c r="B50" s="292" t="s">
        <v>730</v>
      </c>
      <c r="C50" s="293" t="s">
        <v>865</v>
      </c>
      <c r="D50" s="303">
        <f t="shared" si="0"/>
        <v>213310.78673885443</v>
      </c>
      <c r="E50" s="302">
        <v>3.9416837709674364</v>
      </c>
    </row>
    <row r="51" spans="1:5" ht="15.6" thickTop="1" thickBot="1" x14ac:dyDescent="0.35">
      <c r="A51" s="291" t="s">
        <v>866</v>
      </c>
      <c r="B51" s="292" t="s">
        <v>730</v>
      </c>
      <c r="C51" s="293" t="s">
        <v>867</v>
      </c>
      <c r="D51" s="303">
        <f t="shared" si="0"/>
        <v>100115.83333333333</v>
      </c>
      <c r="E51" s="302">
        <v>1.85</v>
      </c>
    </row>
    <row r="52" spans="1:5" ht="15.6" thickTop="1" thickBot="1" x14ac:dyDescent="0.35">
      <c r="A52" s="291" t="s">
        <v>868</v>
      </c>
      <c r="B52" s="292" t="s">
        <v>730</v>
      </c>
      <c r="C52" s="293" t="s">
        <v>869</v>
      </c>
      <c r="D52" s="303">
        <f t="shared" si="0"/>
        <v>200231.66666666666</v>
      </c>
      <c r="E52" s="302">
        <v>3.7</v>
      </c>
    </row>
    <row r="53" spans="1:5" ht="15.6" thickTop="1" thickBot="1" x14ac:dyDescent="0.35">
      <c r="A53" s="291" t="s">
        <v>870</v>
      </c>
      <c r="B53" s="292" t="s">
        <v>730</v>
      </c>
      <c r="C53" s="293" t="s">
        <v>871</v>
      </c>
      <c r="D53" s="303">
        <f t="shared" si="0"/>
        <v>170648.62939108355</v>
      </c>
      <c r="E53" s="302">
        <v>3.1533470167739495</v>
      </c>
    </row>
    <row r="54" spans="1:5" ht="15.6" thickTop="1" thickBot="1" x14ac:dyDescent="0.35">
      <c r="A54" s="291" t="s">
        <v>872</v>
      </c>
      <c r="B54" s="292" t="s">
        <v>730</v>
      </c>
      <c r="C54" s="293" t="s">
        <v>873</v>
      </c>
      <c r="D54" s="303">
        <f t="shared" si="0"/>
        <v>341297.2587821671</v>
      </c>
      <c r="E54" s="302">
        <v>6.3066940335478989</v>
      </c>
    </row>
    <row r="55" spans="1:5" ht="30" thickTop="1" thickBot="1" x14ac:dyDescent="0.35">
      <c r="A55" s="294" t="s">
        <v>874</v>
      </c>
      <c r="B55" s="292" t="s">
        <v>730</v>
      </c>
      <c r="C55" s="293" t="s">
        <v>875</v>
      </c>
      <c r="D55" s="303">
        <f t="shared" si="0"/>
        <v>1279864.7204331264</v>
      </c>
      <c r="E55" s="302">
        <v>23.650102625804617</v>
      </c>
    </row>
    <row r="56" spans="1:5" ht="15.6" thickTop="1" thickBot="1" x14ac:dyDescent="0.35">
      <c r="A56" s="291" t="s">
        <v>876</v>
      </c>
      <c r="B56" s="292" t="s">
        <v>730</v>
      </c>
      <c r="C56" s="293" t="s">
        <v>732</v>
      </c>
      <c r="D56" s="303">
        <f t="shared" si="0"/>
        <v>127986.47204331265</v>
      </c>
      <c r="E56" s="302">
        <v>2.3650102625804617</v>
      </c>
    </row>
    <row r="57" spans="1:5" ht="15.6" thickTop="1" thickBot="1" x14ac:dyDescent="0.35">
      <c r="A57" s="291" t="s">
        <v>877</v>
      </c>
      <c r="B57" s="292" t="s">
        <v>730</v>
      </c>
      <c r="C57" s="293" t="s">
        <v>878</v>
      </c>
      <c r="D57" s="303">
        <f t="shared" si="0"/>
        <v>255972.9440866253</v>
      </c>
      <c r="E57" s="302">
        <v>4.7300205251609233</v>
      </c>
    </row>
    <row r="58" spans="1:5" ht="15.6" thickTop="1" thickBot="1" x14ac:dyDescent="0.35">
      <c r="A58" s="291" t="s">
        <v>879</v>
      </c>
      <c r="B58" s="292" t="s">
        <v>730</v>
      </c>
      <c r="C58" s="293" t="s">
        <v>880</v>
      </c>
      <c r="D58" s="303">
        <f t="shared" si="0"/>
        <v>170648.62939108355</v>
      </c>
      <c r="E58" s="302">
        <v>3.1533470167739495</v>
      </c>
    </row>
    <row r="59" spans="1:5" ht="15.6" thickTop="1" thickBot="1" x14ac:dyDescent="0.35">
      <c r="A59" s="291" t="s">
        <v>881</v>
      </c>
      <c r="B59" s="292" t="s">
        <v>730</v>
      </c>
      <c r="C59" s="293" t="s">
        <v>882</v>
      </c>
      <c r="D59" s="303">
        <f t="shared" si="0"/>
        <v>341297.2587821671</v>
      </c>
      <c r="E59" s="302">
        <v>6.3066940335478989</v>
      </c>
    </row>
    <row r="60" spans="1:5" ht="15.6" thickTop="1" thickBot="1" x14ac:dyDescent="0.35">
      <c r="A60" s="291" t="s">
        <v>883</v>
      </c>
      <c r="B60" s="292" t="s">
        <v>730</v>
      </c>
      <c r="C60" s="293" t="s">
        <v>884</v>
      </c>
      <c r="D60" s="303">
        <f t="shared" si="0"/>
        <v>213310.78673885443</v>
      </c>
      <c r="E60" s="302">
        <v>3.9416837709674364</v>
      </c>
    </row>
    <row r="61" spans="1:5" ht="15.6" thickTop="1" thickBot="1" x14ac:dyDescent="0.35">
      <c r="A61" s="291" t="s">
        <v>885</v>
      </c>
      <c r="B61" s="292" t="s">
        <v>730</v>
      </c>
      <c r="C61" s="293" t="s">
        <v>886</v>
      </c>
      <c r="D61" s="303">
        <f t="shared" si="0"/>
        <v>255972.9440866253</v>
      </c>
      <c r="E61" s="302">
        <v>4.7300205251609233</v>
      </c>
    </row>
    <row r="62" spans="1:5" ht="15.6" thickTop="1" thickBot="1" x14ac:dyDescent="0.35">
      <c r="A62" s="291" t="s">
        <v>887</v>
      </c>
      <c r="B62" s="292" t="s">
        <v>730</v>
      </c>
      <c r="C62" s="293" t="s">
        <v>886</v>
      </c>
      <c r="D62" s="303">
        <f t="shared" si="0"/>
        <v>255972.9440866253</v>
      </c>
      <c r="E62" s="302">
        <v>4.7300205251609233</v>
      </c>
    </row>
    <row r="63" spans="1:5" ht="15.6" thickTop="1" thickBot="1" x14ac:dyDescent="0.35">
      <c r="A63" s="291" t="s">
        <v>888</v>
      </c>
      <c r="B63" s="292" t="s">
        <v>730</v>
      </c>
      <c r="C63" s="293" t="s">
        <v>889</v>
      </c>
      <c r="D63" s="303">
        <f t="shared" si="0"/>
        <v>255972.9440866253</v>
      </c>
      <c r="E63" s="302">
        <v>4.7300205251609233</v>
      </c>
    </row>
    <row r="64" spans="1:5" ht="17.25" customHeight="1" thickTop="1" thickBot="1" x14ac:dyDescent="0.35">
      <c r="A64" s="291" t="s">
        <v>890</v>
      </c>
      <c r="B64" s="292" t="s">
        <v>730</v>
      </c>
      <c r="C64" s="293" t="s">
        <v>891</v>
      </c>
      <c r="D64" s="303">
        <f t="shared" si="0"/>
        <v>100115.83333333333</v>
      </c>
      <c r="E64" s="302">
        <v>1.85</v>
      </c>
    </row>
    <row r="65" spans="1:5" ht="15.6" thickTop="1" thickBot="1" x14ac:dyDescent="0.35">
      <c r="A65" s="291" t="s">
        <v>892</v>
      </c>
      <c r="B65" s="292" t="s">
        <v>803</v>
      </c>
      <c r="C65" s="293" t="s">
        <v>893</v>
      </c>
      <c r="D65" s="303">
        <f t="shared" si="0"/>
        <v>853243.1469554177</v>
      </c>
      <c r="E65" s="302">
        <v>15.766735083869746</v>
      </c>
    </row>
    <row r="66" spans="1:5" ht="15.6" thickTop="1" thickBot="1" x14ac:dyDescent="0.35">
      <c r="A66" s="291" t="s">
        <v>894</v>
      </c>
      <c r="B66" s="292" t="s">
        <v>803</v>
      </c>
      <c r="C66" s="293" t="s">
        <v>895</v>
      </c>
      <c r="D66" s="303">
        <f t="shared" si="0"/>
        <v>426621.57347770885</v>
      </c>
      <c r="E66" s="302">
        <v>7.8833675419348728</v>
      </c>
    </row>
    <row r="67" spans="1:5" ht="15.6" thickTop="1" thickBot="1" x14ac:dyDescent="0.35">
      <c r="A67" s="291" t="s">
        <v>896</v>
      </c>
      <c r="B67" s="292" t="s">
        <v>730</v>
      </c>
      <c r="C67" s="293" t="s">
        <v>897</v>
      </c>
      <c r="D67" s="303">
        <f>$D$6*E67</f>
        <v>100115.83333333333</v>
      </c>
      <c r="E67" s="302">
        <v>1.85</v>
      </c>
    </row>
    <row r="68" spans="1:5" ht="15" thickTop="1" x14ac:dyDescent="0.3">
      <c r="A68" s="295"/>
      <c r="B68" s="296"/>
      <c r="C68" s="297"/>
      <c r="D68" s="298"/>
    </row>
    <row r="69" spans="1:5" x14ac:dyDescent="0.3">
      <c r="A69" s="295"/>
      <c r="B69" s="296"/>
      <c r="C69" s="297"/>
      <c r="D69" s="298"/>
    </row>
  </sheetData>
  <mergeCells count="2">
    <mergeCell ref="A1:D2"/>
    <mergeCell ref="A3:D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BFA7C-26F5-48C7-B879-B91B3DC121D6}">
  <sheetPr>
    <tabColor theme="2" tint="-9.9978637043366805E-2"/>
    <pageSetUpPr fitToPage="1"/>
  </sheetPr>
  <dimension ref="B1:U48"/>
  <sheetViews>
    <sheetView view="pageBreakPreview" zoomScale="85" zoomScaleNormal="100" zoomScaleSheetLayoutView="85" workbookViewId="0">
      <selection activeCell="J10" sqref="J10"/>
    </sheetView>
  </sheetViews>
  <sheetFormatPr baseColWidth="10" defaultColWidth="11.44140625" defaultRowHeight="14.4" x14ac:dyDescent="0.3"/>
  <cols>
    <col min="1" max="1" width="4.44140625" style="33" customWidth="1"/>
    <col min="2" max="2" width="5" style="33" customWidth="1"/>
    <col min="3" max="3" width="28.44140625" style="34" customWidth="1"/>
    <col min="4" max="4" width="21" style="34" customWidth="1"/>
    <col min="5" max="5" width="20.44140625" style="34" customWidth="1"/>
    <col min="6" max="6" width="19.6640625" style="34" customWidth="1"/>
    <col min="7" max="7" width="15.33203125" style="34" customWidth="1"/>
    <col min="8" max="8" width="19" style="34" customWidth="1"/>
    <col min="9" max="9" width="15.109375" style="34" customWidth="1"/>
    <col min="10" max="10" width="31.6640625" style="34" customWidth="1"/>
    <col min="11" max="13" width="20.33203125" style="21" customWidth="1"/>
    <col min="14" max="14" width="31.109375" style="21" customWidth="1"/>
    <col min="15" max="15" width="27.88671875" style="21" customWidth="1"/>
    <col min="16" max="21" width="11.44140625" style="21"/>
    <col min="22" max="16384" width="11.44140625" style="33"/>
  </cols>
  <sheetData>
    <row r="1" spans="2:15" s="21" customFormat="1" ht="15.75" customHeight="1" x14ac:dyDescent="0.25">
      <c r="B1" s="428">
        <f>PRESUPUESTO!A1</f>
        <v>0</v>
      </c>
      <c r="C1" s="429"/>
      <c r="D1" s="434" t="s">
        <v>254</v>
      </c>
      <c r="E1" s="435"/>
      <c r="F1" s="435"/>
      <c r="G1" s="435"/>
      <c r="H1" s="435"/>
      <c r="I1" s="435"/>
      <c r="J1" s="435"/>
      <c r="K1" s="435"/>
      <c r="L1" s="435"/>
      <c r="M1" s="435"/>
      <c r="N1" s="436"/>
      <c r="O1" s="443" t="e" vm="2">
        <f>PRESUPUESTO!F1</f>
        <v>#VALUE!</v>
      </c>
    </row>
    <row r="2" spans="2:15" s="21" customFormat="1" ht="15.75" customHeight="1" x14ac:dyDescent="0.25">
      <c r="B2" s="430"/>
      <c r="C2" s="431"/>
      <c r="D2" s="437"/>
      <c r="E2" s="438"/>
      <c r="F2" s="438"/>
      <c r="G2" s="438"/>
      <c r="H2" s="438"/>
      <c r="I2" s="438"/>
      <c r="J2" s="438"/>
      <c r="K2" s="438"/>
      <c r="L2" s="438"/>
      <c r="M2" s="438"/>
      <c r="N2" s="439"/>
      <c r="O2" s="444"/>
    </row>
    <row r="3" spans="2:15" s="21" customFormat="1" ht="15.75" customHeight="1" x14ac:dyDescent="0.25">
      <c r="B3" s="430"/>
      <c r="C3" s="431"/>
      <c r="D3" s="437"/>
      <c r="E3" s="438"/>
      <c r="F3" s="438"/>
      <c r="G3" s="438"/>
      <c r="H3" s="438"/>
      <c r="I3" s="438"/>
      <c r="J3" s="438"/>
      <c r="K3" s="438"/>
      <c r="L3" s="438"/>
      <c r="M3" s="438"/>
      <c r="N3" s="439"/>
      <c r="O3" s="444"/>
    </row>
    <row r="4" spans="2:15" s="22" customFormat="1" ht="15.75" customHeight="1" thickBot="1" x14ac:dyDescent="0.35">
      <c r="B4" s="432"/>
      <c r="C4" s="433"/>
      <c r="D4" s="440"/>
      <c r="E4" s="441"/>
      <c r="F4" s="441"/>
      <c r="G4" s="441"/>
      <c r="H4" s="441"/>
      <c r="I4" s="441"/>
      <c r="J4" s="441"/>
      <c r="K4" s="441"/>
      <c r="L4" s="441"/>
      <c r="M4" s="441"/>
      <c r="N4" s="442"/>
      <c r="O4" s="445"/>
    </row>
    <row r="5" spans="2:15" s="22" customFormat="1" ht="6.75" customHeight="1" thickBot="1" x14ac:dyDescent="0.35">
      <c r="B5" s="23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6"/>
      <c r="O5" s="27"/>
    </row>
    <row r="6" spans="2:15" s="42" customFormat="1" ht="40.799999999999997" customHeight="1" thickBot="1" x14ac:dyDescent="0.35">
      <c r="B6" s="446" t="s">
        <v>255</v>
      </c>
      <c r="C6" s="447"/>
      <c r="D6" s="56" t="str" cm="1">
        <f t="array" aca="1" ref="D6" ca="1">RIGHT(CELL("nombrearchivo",D6),LEN(CELL("nombrearchivo",D6))-SEARCH("]",CELL("nombrearchivo",D6)))</f>
        <v>1,1</v>
      </c>
      <c r="E6" s="448" t="s">
        <v>62</v>
      </c>
      <c r="F6" s="449"/>
      <c r="G6" s="450" t="str">
        <f ca="1">VLOOKUP(D6,PRESUPUESTO!A8:E13,2,FALSE)</f>
        <v>Excavación y conformación mecánica de la vía en material común, en seco. Incluye remoción de material suelto, perfilado del camino, limpieza de zanjas y cárcavas formadas por escorrentía, garantizando el bombeo y la sección transversal.</v>
      </c>
      <c r="H6" s="450"/>
      <c r="I6" s="450"/>
      <c r="J6" s="450"/>
      <c r="K6" s="450"/>
      <c r="L6" s="451"/>
      <c r="M6" s="41" t="s">
        <v>80</v>
      </c>
      <c r="N6" s="452" t="str">
        <f ca="1">VLOOKUP(D6,PRESUPUESTO!A8:E13,3,FALSE)</f>
        <v>m³</v>
      </c>
      <c r="O6" s="453"/>
    </row>
    <row r="7" spans="2:15" s="21" customFormat="1" ht="13.8" x14ac:dyDescent="0.25">
      <c r="B7" s="412"/>
      <c r="C7" s="413"/>
      <c r="D7" s="414"/>
      <c r="E7" s="414"/>
      <c r="F7" s="414"/>
      <c r="G7" s="414"/>
      <c r="H7" s="414"/>
      <c r="I7" s="413"/>
      <c r="J7" s="415"/>
      <c r="K7" s="416" t="s">
        <v>256</v>
      </c>
      <c r="L7" s="416"/>
      <c r="M7" s="416"/>
      <c r="N7" s="416"/>
      <c r="O7" s="417"/>
    </row>
    <row r="8" spans="2:15" s="21" customFormat="1" ht="27.75" customHeight="1" x14ac:dyDescent="0.25">
      <c r="B8" s="422" t="s">
        <v>257</v>
      </c>
      <c r="C8" s="424" t="s">
        <v>62</v>
      </c>
      <c r="D8" s="383" t="s">
        <v>258</v>
      </c>
      <c r="E8" s="383"/>
      <c r="F8" s="383"/>
      <c r="G8" s="383"/>
      <c r="H8" s="383"/>
      <c r="I8" s="426" t="s">
        <v>259</v>
      </c>
      <c r="J8" s="427" t="s">
        <v>260</v>
      </c>
      <c r="K8" s="418"/>
      <c r="L8" s="418"/>
      <c r="M8" s="418"/>
      <c r="N8" s="418"/>
      <c r="O8" s="419"/>
    </row>
    <row r="9" spans="2:15" s="21" customFormat="1" ht="24.75" customHeight="1" thickBot="1" x14ac:dyDescent="0.3">
      <c r="B9" s="423"/>
      <c r="C9" s="425"/>
      <c r="D9" s="46" t="s">
        <v>268</v>
      </c>
      <c r="E9" s="46" t="s">
        <v>269</v>
      </c>
      <c r="F9" s="46" t="s">
        <v>270</v>
      </c>
      <c r="G9" s="36" t="s">
        <v>261</v>
      </c>
      <c r="H9" s="46" t="s">
        <v>271</v>
      </c>
      <c r="I9" s="426"/>
      <c r="J9" s="427"/>
      <c r="K9" s="420"/>
      <c r="L9" s="420"/>
      <c r="M9" s="420"/>
      <c r="N9" s="420"/>
      <c r="O9" s="421"/>
    </row>
    <row r="10" spans="2:15" s="21" customFormat="1" ht="13.8" x14ac:dyDescent="0.25">
      <c r="B10" s="44" t="s">
        <v>49</v>
      </c>
      <c r="C10" s="45"/>
      <c r="D10" s="306">
        <v>1120.55</v>
      </c>
      <c r="E10" s="193">
        <v>4</v>
      </c>
      <c r="F10" s="193">
        <v>0.1</v>
      </c>
      <c r="G10" s="51"/>
      <c r="H10" s="51"/>
      <c r="I10" s="47">
        <v>1</v>
      </c>
      <c r="J10" s="505">
        <f>+PRODUCT(D10:I10)</f>
        <v>448.22</v>
      </c>
      <c r="K10" s="28"/>
      <c r="L10" s="28"/>
      <c r="M10" s="28"/>
      <c r="N10" s="28"/>
      <c r="O10" s="29"/>
    </row>
    <row r="11" spans="2:15" s="21" customFormat="1" ht="13.8" x14ac:dyDescent="0.25">
      <c r="B11" s="44"/>
      <c r="C11" s="45"/>
      <c r="D11" s="52"/>
      <c r="E11" s="193"/>
      <c r="F11" s="193"/>
      <c r="G11" s="51"/>
      <c r="H11" s="51"/>
      <c r="I11" s="47"/>
      <c r="J11" s="49">
        <f t="shared" ref="J11:J30" si="0">+PRODUCT(D11:I11)</f>
        <v>0</v>
      </c>
      <c r="K11" s="28"/>
      <c r="L11" s="28"/>
      <c r="M11" s="28"/>
      <c r="N11" s="28"/>
      <c r="O11" s="29"/>
    </row>
    <row r="12" spans="2:15" s="21" customFormat="1" ht="13.8" x14ac:dyDescent="0.25">
      <c r="B12" s="44"/>
      <c r="C12" s="45"/>
      <c r="D12" s="52"/>
      <c r="E12" s="51"/>
      <c r="F12" s="193"/>
      <c r="G12" s="51"/>
      <c r="H12" s="51"/>
      <c r="I12" s="47"/>
      <c r="J12" s="49">
        <f t="shared" si="0"/>
        <v>0</v>
      </c>
      <c r="K12" s="28"/>
      <c r="L12" s="28"/>
      <c r="M12" s="28"/>
      <c r="N12" s="28"/>
      <c r="O12" s="29"/>
    </row>
    <row r="13" spans="2:15" s="21" customFormat="1" ht="13.8" x14ac:dyDescent="0.25">
      <c r="B13" s="44"/>
      <c r="C13" s="45"/>
      <c r="D13" s="52"/>
      <c r="E13" s="51"/>
      <c r="F13" s="193"/>
      <c r="G13" s="51"/>
      <c r="H13" s="51"/>
      <c r="I13" s="47"/>
      <c r="J13" s="305"/>
      <c r="K13" s="30"/>
      <c r="L13" s="30"/>
      <c r="M13" s="30"/>
      <c r="N13" s="30"/>
      <c r="O13" s="31"/>
    </row>
    <row r="14" spans="2:15" s="21" customFormat="1" ht="13.8" x14ac:dyDescent="0.25">
      <c r="B14" s="44"/>
      <c r="C14" s="45"/>
      <c r="D14" s="52"/>
      <c r="E14" s="51"/>
      <c r="F14" s="193"/>
      <c r="G14" s="51"/>
      <c r="H14" s="51"/>
      <c r="I14" s="47"/>
      <c r="J14" s="49">
        <f t="shared" si="0"/>
        <v>0</v>
      </c>
      <c r="K14" s="30"/>
      <c r="L14" s="30"/>
      <c r="M14" s="30"/>
      <c r="N14" s="30"/>
      <c r="O14" s="31"/>
    </row>
    <row r="15" spans="2:15" s="21" customFormat="1" ht="13.8" x14ac:dyDescent="0.25">
      <c r="B15" s="44"/>
      <c r="C15" s="45"/>
      <c r="D15" s="52"/>
      <c r="E15" s="51"/>
      <c r="F15" s="193"/>
      <c r="G15" s="51"/>
      <c r="H15" s="51"/>
      <c r="I15" s="47"/>
      <c r="J15" s="49">
        <f t="shared" si="0"/>
        <v>0</v>
      </c>
      <c r="K15" s="30"/>
      <c r="L15" s="30"/>
      <c r="M15" s="30"/>
      <c r="N15" s="30"/>
      <c r="O15" s="31"/>
    </row>
    <row r="16" spans="2:15" s="21" customFormat="1" ht="13.8" x14ac:dyDescent="0.25">
      <c r="B16" s="44"/>
      <c r="C16" s="45"/>
      <c r="D16" s="52"/>
      <c r="E16" s="51"/>
      <c r="F16" s="193"/>
      <c r="G16" s="51"/>
      <c r="H16" s="51"/>
      <c r="I16" s="47"/>
      <c r="J16" s="49">
        <f t="shared" si="0"/>
        <v>0</v>
      </c>
      <c r="K16" s="30"/>
      <c r="L16" s="30"/>
      <c r="M16" s="30"/>
      <c r="N16" s="30"/>
      <c r="O16" s="31"/>
    </row>
    <row r="17" spans="2:15" s="21" customFormat="1" ht="13.8" x14ac:dyDescent="0.25">
      <c r="B17" s="44"/>
      <c r="C17" s="45"/>
      <c r="D17" s="52"/>
      <c r="E17" s="51"/>
      <c r="F17" s="193"/>
      <c r="G17" s="51"/>
      <c r="H17" s="51"/>
      <c r="I17" s="47"/>
      <c r="J17" s="49">
        <f t="shared" si="0"/>
        <v>0</v>
      </c>
      <c r="K17" s="30"/>
      <c r="L17" s="30"/>
      <c r="M17" s="30"/>
      <c r="N17" s="30"/>
      <c r="O17" s="31"/>
    </row>
    <row r="18" spans="2:15" s="21" customFormat="1" ht="13.8" x14ac:dyDescent="0.25">
      <c r="B18" s="44"/>
      <c r="C18" s="45"/>
      <c r="D18" s="52"/>
      <c r="E18" s="51"/>
      <c r="F18" s="193"/>
      <c r="G18" s="51"/>
      <c r="H18" s="51"/>
      <c r="I18" s="47"/>
      <c r="J18" s="49">
        <f t="shared" si="0"/>
        <v>0</v>
      </c>
      <c r="K18" s="30"/>
      <c r="L18" s="30"/>
      <c r="M18" s="30"/>
      <c r="N18" s="30"/>
      <c r="O18" s="31"/>
    </row>
    <row r="19" spans="2:15" s="21" customFormat="1" ht="13.8" x14ac:dyDescent="0.25">
      <c r="B19" s="44"/>
      <c r="C19" s="45"/>
      <c r="D19" s="52"/>
      <c r="E19" s="51"/>
      <c r="F19" s="193"/>
      <c r="G19" s="51"/>
      <c r="H19" s="51"/>
      <c r="I19" s="47"/>
      <c r="J19" s="49">
        <f t="shared" si="0"/>
        <v>0</v>
      </c>
      <c r="K19" s="30"/>
      <c r="L19" s="30"/>
      <c r="M19" s="30"/>
      <c r="N19" s="30"/>
      <c r="O19" s="31"/>
    </row>
    <row r="20" spans="2:15" s="21" customFormat="1" ht="13.8" x14ac:dyDescent="0.25">
      <c r="B20" s="44"/>
      <c r="C20" s="45"/>
      <c r="D20" s="52"/>
      <c r="E20" s="51"/>
      <c r="F20" s="193"/>
      <c r="G20" s="51"/>
      <c r="H20" s="51"/>
      <c r="I20" s="47"/>
      <c r="J20" s="49">
        <f t="shared" si="0"/>
        <v>0</v>
      </c>
      <c r="K20" s="30"/>
      <c r="L20" s="30"/>
      <c r="M20" s="30"/>
      <c r="N20" s="30"/>
      <c r="O20" s="31"/>
    </row>
    <row r="21" spans="2:15" s="21" customFormat="1" ht="13.8" x14ac:dyDescent="0.25">
      <c r="B21" s="44"/>
      <c r="C21" s="45"/>
      <c r="D21" s="52"/>
      <c r="E21" s="51"/>
      <c r="F21" s="193"/>
      <c r="G21" s="51"/>
      <c r="H21" s="51"/>
      <c r="I21" s="47"/>
      <c r="J21" s="49">
        <f t="shared" si="0"/>
        <v>0</v>
      </c>
      <c r="K21" s="30"/>
      <c r="L21" s="30"/>
      <c r="M21" s="30"/>
      <c r="N21" s="30"/>
      <c r="O21" s="31"/>
    </row>
    <row r="22" spans="2:15" s="21" customFormat="1" ht="13.8" x14ac:dyDescent="0.25">
      <c r="B22" s="44"/>
      <c r="C22" s="45"/>
      <c r="D22" s="52"/>
      <c r="E22" s="51"/>
      <c r="F22" s="193"/>
      <c r="G22" s="51"/>
      <c r="H22" s="51"/>
      <c r="I22" s="47"/>
      <c r="J22" s="49">
        <f t="shared" si="0"/>
        <v>0</v>
      </c>
      <c r="K22" s="30"/>
      <c r="L22" s="30"/>
      <c r="M22" s="30"/>
      <c r="N22" s="30"/>
      <c r="O22" s="31"/>
    </row>
    <row r="23" spans="2:15" s="21" customFormat="1" ht="13.8" x14ac:dyDescent="0.25">
      <c r="B23" s="44"/>
      <c r="C23" s="45"/>
      <c r="D23" s="52"/>
      <c r="E23" s="51"/>
      <c r="F23" s="193"/>
      <c r="G23" s="51"/>
      <c r="H23" s="51"/>
      <c r="I23" s="47"/>
      <c r="J23" s="49">
        <f t="shared" si="0"/>
        <v>0</v>
      </c>
      <c r="K23" s="30"/>
      <c r="L23" s="30"/>
      <c r="M23" s="30"/>
      <c r="N23" s="30"/>
      <c r="O23" s="31"/>
    </row>
    <row r="24" spans="2:15" s="21" customFormat="1" ht="13.8" x14ac:dyDescent="0.25">
      <c r="B24" s="44"/>
      <c r="C24" s="45"/>
      <c r="D24" s="52"/>
      <c r="E24" s="51"/>
      <c r="F24" s="193"/>
      <c r="G24" s="51"/>
      <c r="H24" s="51"/>
      <c r="I24" s="47"/>
      <c r="J24" s="49">
        <f t="shared" si="0"/>
        <v>0</v>
      </c>
      <c r="K24" s="30"/>
      <c r="L24" s="30"/>
      <c r="M24" s="30"/>
      <c r="N24" s="30"/>
      <c r="O24" s="31"/>
    </row>
    <row r="25" spans="2:15" s="21" customFormat="1" ht="13.8" x14ac:dyDescent="0.25">
      <c r="B25" s="44"/>
      <c r="C25" s="45"/>
      <c r="D25" s="52"/>
      <c r="E25" s="51"/>
      <c r="F25" s="193"/>
      <c r="G25" s="51"/>
      <c r="H25" s="51"/>
      <c r="I25" s="47"/>
      <c r="J25" s="49">
        <f t="shared" si="0"/>
        <v>0</v>
      </c>
      <c r="K25" s="30"/>
      <c r="L25" s="30"/>
      <c r="M25" s="30"/>
      <c r="N25" s="30"/>
      <c r="O25" s="31"/>
    </row>
    <row r="26" spans="2:15" s="21" customFormat="1" ht="13.8" x14ac:dyDescent="0.25">
      <c r="B26" s="44"/>
      <c r="C26" s="45"/>
      <c r="D26" s="52"/>
      <c r="E26" s="51"/>
      <c r="F26" s="193"/>
      <c r="G26" s="51"/>
      <c r="H26" s="51"/>
      <c r="I26" s="47"/>
      <c r="J26" s="49">
        <f t="shared" si="0"/>
        <v>0</v>
      </c>
      <c r="K26" s="30"/>
      <c r="L26" s="30"/>
      <c r="M26" s="30"/>
      <c r="N26" s="30"/>
      <c r="O26" s="31"/>
    </row>
    <row r="27" spans="2:15" s="21" customFormat="1" ht="13.8" x14ac:dyDescent="0.25">
      <c r="B27" s="44"/>
      <c r="C27" s="45"/>
      <c r="D27" s="52"/>
      <c r="E27" s="51"/>
      <c r="F27" s="193"/>
      <c r="G27" s="51"/>
      <c r="H27" s="51"/>
      <c r="I27" s="47"/>
      <c r="J27" s="49">
        <f t="shared" si="0"/>
        <v>0</v>
      </c>
      <c r="K27" s="30"/>
      <c r="L27" s="30"/>
      <c r="M27" s="30"/>
      <c r="N27" s="30"/>
      <c r="O27" s="31"/>
    </row>
    <row r="28" spans="2:15" s="21" customFormat="1" ht="13.8" x14ac:dyDescent="0.25">
      <c r="B28" s="44"/>
      <c r="C28" s="45"/>
      <c r="D28" s="52"/>
      <c r="E28" s="51"/>
      <c r="F28" s="193"/>
      <c r="G28" s="51"/>
      <c r="H28" s="51"/>
      <c r="I28" s="47"/>
      <c r="J28" s="49">
        <f t="shared" si="0"/>
        <v>0</v>
      </c>
      <c r="K28" s="30"/>
      <c r="L28" s="30"/>
      <c r="M28" s="30"/>
      <c r="N28" s="30"/>
      <c r="O28" s="31"/>
    </row>
    <row r="29" spans="2:15" s="21" customFormat="1" ht="13.8" x14ac:dyDescent="0.25">
      <c r="B29" s="44"/>
      <c r="C29" s="45"/>
      <c r="D29" s="52"/>
      <c r="E29" s="51"/>
      <c r="F29" s="193"/>
      <c r="G29" s="51"/>
      <c r="H29" s="51"/>
      <c r="I29" s="47"/>
      <c r="J29" s="49">
        <f t="shared" si="0"/>
        <v>0</v>
      </c>
      <c r="K29" s="30"/>
      <c r="L29" s="30"/>
      <c r="M29" s="30"/>
      <c r="N29" s="30"/>
      <c r="O29" s="31"/>
    </row>
    <row r="30" spans="2:15" s="21" customFormat="1" ht="13.8" x14ac:dyDescent="0.25">
      <c r="B30" s="44"/>
      <c r="C30" s="45"/>
      <c r="D30" s="52"/>
      <c r="E30" s="51"/>
      <c r="F30" s="193"/>
      <c r="G30" s="51"/>
      <c r="H30" s="51"/>
      <c r="I30" s="47"/>
      <c r="J30" s="49">
        <f t="shared" si="0"/>
        <v>0</v>
      </c>
      <c r="K30" s="30"/>
      <c r="L30" s="30"/>
      <c r="M30" s="30"/>
      <c r="N30" s="30"/>
      <c r="O30" s="31"/>
    </row>
    <row r="31" spans="2:15" s="21" customFormat="1" ht="13.8" x14ac:dyDescent="0.25">
      <c r="B31" s="44"/>
      <c r="C31" s="45"/>
      <c r="D31" s="52"/>
      <c r="E31" s="51"/>
      <c r="F31" s="51"/>
      <c r="G31" s="51"/>
      <c r="H31" s="51"/>
      <c r="I31" s="47"/>
      <c r="J31" s="49"/>
      <c r="K31" s="30"/>
      <c r="L31" s="30"/>
      <c r="M31" s="30"/>
      <c r="N31" s="30"/>
      <c r="O31" s="31"/>
    </row>
    <row r="32" spans="2:15" s="21" customFormat="1" ht="13.8" x14ac:dyDescent="0.25">
      <c r="B32" s="44"/>
      <c r="C32" s="45"/>
      <c r="D32" s="52"/>
      <c r="E32" s="51"/>
      <c r="F32" s="51"/>
      <c r="G32" s="51"/>
      <c r="H32" s="51"/>
      <c r="I32" s="47"/>
      <c r="J32" s="49"/>
      <c r="K32" s="30"/>
      <c r="L32" s="30"/>
      <c r="M32" s="30"/>
      <c r="N32" s="30"/>
      <c r="O32" s="31"/>
    </row>
    <row r="33" spans="2:15" s="21" customFormat="1" ht="13.8" x14ac:dyDescent="0.25">
      <c r="B33" s="44"/>
      <c r="C33" s="45"/>
      <c r="D33" s="52"/>
      <c r="E33" s="51"/>
      <c r="F33" s="51"/>
      <c r="G33" s="51"/>
      <c r="H33" s="51"/>
      <c r="I33" s="47"/>
      <c r="J33" s="49"/>
      <c r="K33" s="30"/>
      <c r="L33" s="30"/>
      <c r="M33" s="30"/>
      <c r="N33" s="30"/>
      <c r="O33" s="31"/>
    </row>
    <row r="34" spans="2:15" s="21" customFormat="1" ht="13.8" x14ac:dyDescent="0.25">
      <c r="B34" s="44"/>
      <c r="C34" s="45"/>
      <c r="D34" s="52"/>
      <c r="E34" s="51"/>
      <c r="F34" s="51"/>
      <c r="G34" s="207"/>
      <c r="H34" s="51"/>
      <c r="I34" s="47"/>
      <c r="J34" s="49"/>
      <c r="K34" s="30"/>
      <c r="L34" s="30"/>
      <c r="M34" s="30"/>
      <c r="N34" s="30"/>
      <c r="O34" s="31"/>
    </row>
    <row r="35" spans="2:15" s="21" customFormat="1" ht="13.8" x14ac:dyDescent="0.25">
      <c r="B35" s="44"/>
      <c r="C35" s="45"/>
      <c r="D35" s="52"/>
      <c r="E35" s="51"/>
      <c r="F35" s="51"/>
      <c r="G35" s="51"/>
      <c r="H35" s="51"/>
      <c r="I35" s="47"/>
      <c r="J35" s="49"/>
      <c r="K35" s="30"/>
      <c r="L35" s="30"/>
      <c r="M35" s="30"/>
      <c r="N35" s="30"/>
      <c r="O35" s="31"/>
    </row>
    <row r="36" spans="2:15" s="21" customFormat="1" thickBot="1" x14ac:dyDescent="0.3">
      <c r="B36" s="388" t="s">
        <v>262</v>
      </c>
      <c r="C36" s="389"/>
      <c r="D36" s="390"/>
      <c r="E36" s="390"/>
      <c r="F36" s="390"/>
      <c r="G36" s="390"/>
      <c r="H36" s="390"/>
      <c r="I36" s="391"/>
      <c r="J36" s="50">
        <f>SUM(J10:J35)</f>
        <v>448.22</v>
      </c>
      <c r="K36" s="30"/>
      <c r="L36" s="30"/>
      <c r="M36" s="30"/>
      <c r="N36" s="30"/>
      <c r="O36" s="31"/>
    </row>
    <row r="37" spans="2:15" s="21" customFormat="1" hidden="1" thickBot="1" x14ac:dyDescent="0.3">
      <c r="B37" s="392" t="s">
        <v>263</v>
      </c>
      <c r="C37" s="393"/>
      <c r="D37" s="393"/>
      <c r="E37" s="393"/>
      <c r="F37" s="393"/>
      <c r="G37" s="393"/>
      <c r="H37" s="393"/>
      <c r="I37" s="394"/>
      <c r="J37" s="48"/>
      <c r="O37" s="32"/>
    </row>
    <row r="38" spans="2:15" s="21" customFormat="1" hidden="1" thickBot="1" x14ac:dyDescent="0.3">
      <c r="B38" s="388" t="s">
        <v>264</v>
      </c>
      <c r="C38" s="389"/>
      <c r="D38" s="389"/>
      <c r="E38" s="389"/>
      <c r="F38" s="389"/>
      <c r="G38" s="389"/>
      <c r="H38" s="389"/>
      <c r="I38" s="395"/>
      <c r="J38" s="35"/>
      <c r="O38" s="32"/>
    </row>
    <row r="39" spans="2:15" s="21" customFormat="1" ht="13.8" x14ac:dyDescent="0.25">
      <c r="B39" s="396" t="s">
        <v>272</v>
      </c>
      <c r="C39" s="397"/>
      <c r="D39" s="400"/>
      <c r="E39" s="400"/>
      <c r="F39" s="400"/>
      <c r="G39" s="400"/>
      <c r="H39" s="400"/>
      <c r="I39" s="400"/>
      <c r="J39" s="401"/>
      <c r="O39" s="32"/>
    </row>
    <row r="40" spans="2:15" s="21" customFormat="1" thickBot="1" x14ac:dyDescent="0.3">
      <c r="B40" s="398"/>
      <c r="C40" s="399"/>
      <c r="D40" s="402"/>
      <c r="E40" s="402"/>
      <c r="F40" s="402"/>
      <c r="G40" s="402"/>
      <c r="H40" s="402"/>
      <c r="I40" s="402"/>
      <c r="J40" s="403"/>
      <c r="O40" s="32"/>
    </row>
    <row r="41" spans="2:15" s="21" customFormat="1" ht="13.8" x14ac:dyDescent="0.25">
      <c r="B41" s="404" t="s">
        <v>265</v>
      </c>
      <c r="C41" s="405"/>
      <c r="D41" s="406"/>
      <c r="E41" s="405" t="s">
        <v>266</v>
      </c>
      <c r="F41" s="405"/>
      <c r="G41" s="406"/>
      <c r="H41" s="404" t="s">
        <v>267</v>
      </c>
      <c r="I41" s="405"/>
      <c r="J41" s="406"/>
      <c r="O41" s="32"/>
    </row>
    <row r="42" spans="2:15" s="21" customFormat="1" x14ac:dyDescent="0.3">
      <c r="B42" s="407"/>
      <c r="C42" s="407"/>
      <c r="D42" s="408"/>
      <c r="E42" s="409"/>
      <c r="F42" s="410"/>
      <c r="G42" s="411"/>
      <c r="H42" s="409"/>
      <c r="I42" s="410"/>
      <c r="J42" s="411"/>
      <c r="O42" s="32"/>
    </row>
    <row r="43" spans="2:15" s="21" customFormat="1" ht="15" customHeight="1" x14ac:dyDescent="0.3">
      <c r="B43" s="57"/>
      <c r="C43" s="58"/>
      <c r="D43" s="59"/>
      <c r="E43" s="409"/>
      <c r="F43" s="410"/>
      <c r="G43" s="411"/>
      <c r="H43" s="409"/>
      <c r="I43" s="410"/>
      <c r="J43" s="411"/>
      <c r="O43" s="32"/>
    </row>
    <row r="44" spans="2:15" s="21" customFormat="1" x14ac:dyDescent="0.3">
      <c r="B44" s="57"/>
      <c r="C44" s="58"/>
      <c r="D44" s="59"/>
      <c r="E44" s="382"/>
      <c r="F44" s="383"/>
      <c r="G44" s="384"/>
      <c r="H44" s="382"/>
      <c r="I44" s="383"/>
      <c r="J44" s="384"/>
      <c r="O44" s="32"/>
    </row>
    <row r="45" spans="2:15" s="21" customFormat="1" x14ac:dyDescent="0.3">
      <c r="B45" s="33"/>
      <c r="C45" s="34"/>
      <c r="D45" s="60"/>
      <c r="E45" s="382"/>
      <c r="F45" s="383"/>
      <c r="G45" s="384"/>
      <c r="H45" s="382"/>
      <c r="I45" s="383"/>
      <c r="J45" s="384"/>
      <c r="O45" s="32"/>
    </row>
    <row r="46" spans="2:15" s="21" customFormat="1" x14ac:dyDescent="0.3">
      <c r="B46" s="33"/>
      <c r="C46" s="34"/>
      <c r="D46" s="61"/>
      <c r="E46" s="382"/>
      <c r="F46" s="383"/>
      <c r="G46" s="384"/>
      <c r="H46" s="382"/>
      <c r="I46" s="383"/>
      <c r="J46" s="384"/>
      <c r="O46" s="32"/>
    </row>
    <row r="47" spans="2:15" s="21" customFormat="1" x14ac:dyDescent="0.3">
      <c r="B47" s="33"/>
      <c r="C47" s="34"/>
      <c r="D47" s="60"/>
      <c r="E47" s="382"/>
      <c r="F47" s="383"/>
      <c r="G47" s="384"/>
      <c r="H47" s="382"/>
      <c r="I47" s="383"/>
      <c r="J47" s="384"/>
      <c r="O47" s="32"/>
    </row>
    <row r="48" spans="2:15" s="21" customFormat="1" ht="15" thickBot="1" x14ac:dyDescent="0.35">
      <c r="B48" s="33"/>
      <c r="C48" s="34"/>
      <c r="D48" s="60"/>
      <c r="E48" s="385"/>
      <c r="F48" s="386"/>
      <c r="G48" s="387"/>
      <c r="H48" s="385"/>
      <c r="I48" s="386"/>
      <c r="J48" s="387"/>
      <c r="O48" s="32"/>
    </row>
  </sheetData>
  <mergeCells count="29">
    <mergeCell ref="B1:C4"/>
    <mergeCell ref="D1:N4"/>
    <mergeCell ref="O1:O4"/>
    <mergeCell ref="B6:C6"/>
    <mergeCell ref="E6:F6"/>
    <mergeCell ref="G6:L6"/>
    <mergeCell ref="N6:O6"/>
    <mergeCell ref="B7:J7"/>
    <mergeCell ref="K7:O9"/>
    <mergeCell ref="B8:B9"/>
    <mergeCell ref="C8:C9"/>
    <mergeCell ref="D8:H8"/>
    <mergeCell ref="I8:I9"/>
    <mergeCell ref="J8:J9"/>
    <mergeCell ref="E44:G48"/>
    <mergeCell ref="H44:J48"/>
    <mergeCell ref="B36:I36"/>
    <mergeCell ref="B37:I37"/>
    <mergeCell ref="B38:I38"/>
    <mergeCell ref="B39:C40"/>
    <mergeCell ref="D39:J40"/>
    <mergeCell ref="B41:D41"/>
    <mergeCell ref="E41:G41"/>
    <mergeCell ref="H41:J41"/>
    <mergeCell ref="B42:D42"/>
    <mergeCell ref="E42:G42"/>
    <mergeCell ref="H42:J42"/>
    <mergeCell ref="E43:G43"/>
    <mergeCell ref="H43:J43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43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0C93-8066-484B-AAFD-16A6B9FADE25}">
  <sheetPr>
    <tabColor theme="2" tint="-9.9978637043366805E-2"/>
    <pageSetUpPr fitToPage="1"/>
  </sheetPr>
  <dimension ref="B1:U48"/>
  <sheetViews>
    <sheetView view="pageBreakPreview" zoomScale="85" zoomScaleNormal="100" zoomScaleSheetLayoutView="85" workbookViewId="0">
      <selection activeCell="E21" sqref="E21"/>
    </sheetView>
  </sheetViews>
  <sheetFormatPr baseColWidth="10" defaultColWidth="11.44140625" defaultRowHeight="14.4" x14ac:dyDescent="0.3"/>
  <cols>
    <col min="1" max="1" width="4.44140625" style="33" customWidth="1"/>
    <col min="2" max="2" width="5" style="33" customWidth="1"/>
    <col min="3" max="3" width="28.44140625" style="34" customWidth="1"/>
    <col min="4" max="4" width="21" style="34" customWidth="1"/>
    <col min="5" max="5" width="20.44140625" style="34" customWidth="1"/>
    <col min="6" max="6" width="19.6640625" style="34" customWidth="1"/>
    <col min="7" max="7" width="15.33203125" style="34" customWidth="1"/>
    <col min="8" max="8" width="19" style="34" customWidth="1"/>
    <col min="9" max="9" width="15.109375" style="34" customWidth="1"/>
    <col min="10" max="10" width="31.6640625" style="34" customWidth="1"/>
    <col min="11" max="13" width="20.33203125" style="21" customWidth="1"/>
    <col min="14" max="14" width="31.109375" style="21" customWidth="1"/>
    <col min="15" max="15" width="27.88671875" style="21" customWidth="1"/>
    <col min="16" max="21" width="11.44140625" style="21"/>
    <col min="22" max="16384" width="11.44140625" style="33"/>
  </cols>
  <sheetData>
    <row r="1" spans="2:15" s="21" customFormat="1" ht="15.75" customHeight="1" x14ac:dyDescent="0.25">
      <c r="B1" s="428">
        <f>PRESUPUESTO!A1</f>
        <v>0</v>
      </c>
      <c r="C1" s="429"/>
      <c r="D1" s="434" t="s">
        <v>254</v>
      </c>
      <c r="E1" s="435"/>
      <c r="F1" s="435"/>
      <c r="G1" s="435"/>
      <c r="H1" s="435"/>
      <c r="I1" s="435"/>
      <c r="J1" s="435"/>
      <c r="K1" s="435"/>
      <c r="L1" s="435"/>
      <c r="M1" s="435"/>
      <c r="N1" s="436"/>
      <c r="O1" s="443" t="e" vm="2">
        <f>PRESUPUESTO!F1</f>
        <v>#VALUE!</v>
      </c>
    </row>
    <row r="2" spans="2:15" s="21" customFormat="1" ht="15.75" customHeight="1" x14ac:dyDescent="0.25">
      <c r="B2" s="430"/>
      <c r="C2" s="431"/>
      <c r="D2" s="437"/>
      <c r="E2" s="438"/>
      <c r="F2" s="438"/>
      <c r="G2" s="438"/>
      <c r="H2" s="438"/>
      <c r="I2" s="438"/>
      <c r="J2" s="438"/>
      <c r="K2" s="438"/>
      <c r="L2" s="438"/>
      <c r="M2" s="438"/>
      <c r="N2" s="439"/>
      <c r="O2" s="444"/>
    </row>
    <row r="3" spans="2:15" s="21" customFormat="1" ht="15.75" customHeight="1" x14ac:dyDescent="0.25">
      <c r="B3" s="430"/>
      <c r="C3" s="431"/>
      <c r="D3" s="437"/>
      <c r="E3" s="438"/>
      <c r="F3" s="438"/>
      <c r="G3" s="438"/>
      <c r="H3" s="438"/>
      <c r="I3" s="438"/>
      <c r="J3" s="438"/>
      <c r="K3" s="438"/>
      <c r="L3" s="438"/>
      <c r="M3" s="438"/>
      <c r="N3" s="439"/>
      <c r="O3" s="444"/>
    </row>
    <row r="4" spans="2:15" s="22" customFormat="1" ht="15.75" customHeight="1" thickBot="1" x14ac:dyDescent="0.35">
      <c r="B4" s="432"/>
      <c r="C4" s="433"/>
      <c r="D4" s="440"/>
      <c r="E4" s="441"/>
      <c r="F4" s="441"/>
      <c r="G4" s="441"/>
      <c r="H4" s="441"/>
      <c r="I4" s="441"/>
      <c r="J4" s="441"/>
      <c r="K4" s="441"/>
      <c r="L4" s="441"/>
      <c r="M4" s="441"/>
      <c r="N4" s="442"/>
      <c r="O4" s="445"/>
    </row>
    <row r="5" spans="2:15" s="22" customFormat="1" ht="6.75" customHeight="1" thickBot="1" x14ac:dyDescent="0.35">
      <c r="B5" s="23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6"/>
      <c r="O5" s="27"/>
    </row>
    <row r="6" spans="2:15" s="42" customFormat="1" ht="33.6" customHeight="1" thickBot="1" x14ac:dyDescent="0.35">
      <c r="B6" s="446" t="s">
        <v>255</v>
      </c>
      <c r="C6" s="447"/>
      <c r="D6" s="56" t="str" cm="1">
        <f t="array" aca="1" ref="D6" ca="1">RIGHT(CELL("nombrearchivo",D6),LEN(CELL("nombrearchivo",D6))-SEARCH("]",CELL("nombrearchivo",D6)))</f>
        <v>1,2</v>
      </c>
      <c r="E6" s="448" t="s">
        <v>62</v>
      </c>
      <c r="F6" s="449"/>
      <c r="G6" s="450" t="str">
        <f ca="1">VLOOKUP(D6,PRESUPUESTO!A8:E13,2,FALSE)</f>
        <v>Suministro, transporte, extendido y compactación de material granular (material de la zona) para afirmado de la vía. Incluye colocación por capas, humectación y compactación mecánica hasta obtener la densidad especificada.</v>
      </c>
      <c r="H6" s="450"/>
      <c r="I6" s="450"/>
      <c r="J6" s="450"/>
      <c r="K6" s="450"/>
      <c r="L6" s="451"/>
      <c r="M6" s="41" t="s">
        <v>80</v>
      </c>
      <c r="N6" s="452" t="str">
        <f ca="1">VLOOKUP(D6,PRESUPUESTO!A8:E13,3,FALSE)</f>
        <v>m³</v>
      </c>
      <c r="O6" s="453"/>
    </row>
    <row r="7" spans="2:15" s="21" customFormat="1" ht="13.8" x14ac:dyDescent="0.25">
      <c r="B7" s="412"/>
      <c r="C7" s="413"/>
      <c r="D7" s="414"/>
      <c r="E7" s="414"/>
      <c r="F7" s="414"/>
      <c r="G7" s="414"/>
      <c r="H7" s="414"/>
      <c r="I7" s="413"/>
      <c r="J7" s="415"/>
      <c r="K7" s="416" t="s">
        <v>256</v>
      </c>
      <c r="L7" s="416"/>
      <c r="M7" s="416"/>
      <c r="N7" s="416"/>
      <c r="O7" s="417"/>
    </row>
    <row r="8" spans="2:15" s="21" customFormat="1" ht="27.75" customHeight="1" x14ac:dyDescent="0.25">
      <c r="B8" s="422" t="s">
        <v>257</v>
      </c>
      <c r="C8" s="424" t="s">
        <v>62</v>
      </c>
      <c r="D8" s="383" t="s">
        <v>258</v>
      </c>
      <c r="E8" s="383"/>
      <c r="F8" s="383"/>
      <c r="G8" s="383"/>
      <c r="H8" s="383"/>
      <c r="I8" s="426" t="s">
        <v>259</v>
      </c>
      <c r="J8" s="427" t="s">
        <v>260</v>
      </c>
      <c r="K8" s="418"/>
      <c r="L8" s="418"/>
      <c r="M8" s="418"/>
      <c r="N8" s="418"/>
      <c r="O8" s="419"/>
    </row>
    <row r="9" spans="2:15" s="21" customFormat="1" ht="24.75" customHeight="1" thickBot="1" x14ac:dyDescent="0.3">
      <c r="B9" s="423"/>
      <c r="C9" s="425"/>
      <c r="D9" s="46" t="s">
        <v>268</v>
      </c>
      <c r="E9" s="46" t="s">
        <v>269</v>
      </c>
      <c r="F9" s="46" t="s">
        <v>270</v>
      </c>
      <c r="G9" s="36" t="s">
        <v>261</v>
      </c>
      <c r="H9" s="46" t="s">
        <v>271</v>
      </c>
      <c r="I9" s="426"/>
      <c r="J9" s="427"/>
      <c r="K9" s="420"/>
      <c r="L9" s="420"/>
      <c r="M9" s="420"/>
      <c r="N9" s="420"/>
      <c r="O9" s="421"/>
    </row>
    <row r="10" spans="2:15" s="21" customFormat="1" ht="13.8" x14ac:dyDescent="0.25">
      <c r="B10" s="44" t="s">
        <v>49</v>
      </c>
      <c r="C10" s="45"/>
      <c r="D10" s="306">
        <v>1120.55</v>
      </c>
      <c r="E10" s="304">
        <v>4</v>
      </c>
      <c r="F10" s="193">
        <v>0.05</v>
      </c>
      <c r="G10" s="51"/>
      <c r="H10" s="51"/>
      <c r="I10" s="47"/>
      <c r="J10" s="49">
        <f>+PRODUCT(D10:I10)</f>
        <v>224.11</v>
      </c>
      <c r="K10" s="28"/>
      <c r="L10" s="28"/>
      <c r="M10" s="28"/>
      <c r="N10" s="28"/>
      <c r="O10" s="29"/>
    </row>
    <row r="11" spans="2:15" s="21" customFormat="1" ht="13.8" x14ac:dyDescent="0.25">
      <c r="B11" s="44"/>
      <c r="C11" s="45"/>
      <c r="D11" s="52"/>
      <c r="E11" s="209"/>
      <c r="F11" s="193"/>
      <c r="G11" s="51"/>
      <c r="H11" s="51"/>
      <c r="I11" s="47"/>
      <c r="J11" s="305"/>
      <c r="K11" s="28"/>
      <c r="L11" s="28"/>
      <c r="M11" s="28"/>
      <c r="N11" s="28"/>
      <c r="O11" s="29"/>
    </row>
    <row r="12" spans="2:15" s="21" customFormat="1" ht="13.8" x14ac:dyDescent="0.25">
      <c r="B12" s="44"/>
      <c r="C12" s="45"/>
      <c r="D12" s="52"/>
      <c r="E12" s="51"/>
      <c r="F12" s="193"/>
      <c r="G12" s="51"/>
      <c r="H12" s="51"/>
      <c r="I12" s="47"/>
      <c r="J12" s="49">
        <f t="shared" ref="J12:J30" si="0">+PRODUCT(D12:I12)</f>
        <v>0</v>
      </c>
      <c r="K12" s="28"/>
      <c r="L12" s="28"/>
      <c r="M12" s="28"/>
      <c r="N12" s="28"/>
      <c r="O12" s="29"/>
    </row>
    <row r="13" spans="2:15" s="21" customFormat="1" ht="13.8" x14ac:dyDescent="0.25">
      <c r="B13" s="44"/>
      <c r="C13" s="45"/>
      <c r="D13" s="52"/>
      <c r="E13" s="51"/>
      <c r="F13" s="193"/>
      <c r="G13" s="51"/>
      <c r="H13" s="51"/>
      <c r="I13" s="47"/>
      <c r="J13" s="49">
        <f t="shared" si="0"/>
        <v>0</v>
      </c>
      <c r="K13" s="30"/>
      <c r="L13" s="30"/>
      <c r="M13" s="30"/>
      <c r="N13" s="30"/>
      <c r="O13" s="31"/>
    </row>
    <row r="14" spans="2:15" s="21" customFormat="1" ht="13.8" x14ac:dyDescent="0.25">
      <c r="B14" s="44"/>
      <c r="C14" s="45"/>
      <c r="D14" s="52"/>
      <c r="E14" s="51"/>
      <c r="F14" s="193"/>
      <c r="G14" s="51"/>
      <c r="H14" s="51"/>
      <c r="I14" s="47"/>
      <c r="J14" s="49">
        <f t="shared" si="0"/>
        <v>0</v>
      </c>
      <c r="K14" s="30"/>
      <c r="L14" s="30"/>
      <c r="M14" s="30"/>
      <c r="N14" s="30"/>
      <c r="O14" s="31"/>
    </row>
    <row r="15" spans="2:15" s="21" customFormat="1" ht="13.8" x14ac:dyDescent="0.25">
      <c r="B15" s="44"/>
      <c r="C15" s="45"/>
      <c r="D15" s="52"/>
      <c r="E15" s="51"/>
      <c r="F15" s="193"/>
      <c r="G15" s="51"/>
      <c r="H15" s="51"/>
      <c r="I15" s="47"/>
      <c r="J15" s="49">
        <f t="shared" si="0"/>
        <v>0</v>
      </c>
      <c r="K15" s="30"/>
      <c r="L15" s="30"/>
      <c r="M15" s="30"/>
      <c r="N15" s="30"/>
      <c r="O15" s="31"/>
    </row>
    <row r="16" spans="2:15" s="21" customFormat="1" ht="13.8" x14ac:dyDescent="0.25">
      <c r="B16" s="44"/>
      <c r="C16" s="45"/>
      <c r="D16" s="52"/>
      <c r="E16" s="51"/>
      <c r="F16" s="193"/>
      <c r="G16" s="51"/>
      <c r="H16" s="51"/>
      <c r="I16" s="47"/>
      <c r="J16" s="49">
        <f t="shared" si="0"/>
        <v>0</v>
      </c>
      <c r="K16" s="30"/>
      <c r="L16" s="30"/>
      <c r="M16" s="30"/>
      <c r="N16" s="30"/>
      <c r="O16" s="31"/>
    </row>
    <row r="17" spans="2:15" s="21" customFormat="1" ht="13.8" x14ac:dyDescent="0.25">
      <c r="B17" s="44"/>
      <c r="C17" s="45"/>
      <c r="D17" s="52"/>
      <c r="E17" s="51"/>
      <c r="F17" s="193"/>
      <c r="G17" s="51"/>
      <c r="H17" s="51"/>
      <c r="I17" s="47"/>
      <c r="J17" s="49">
        <f t="shared" si="0"/>
        <v>0</v>
      </c>
      <c r="K17" s="30"/>
      <c r="L17" s="30"/>
      <c r="M17" s="30"/>
      <c r="N17" s="30"/>
      <c r="O17" s="31"/>
    </row>
    <row r="18" spans="2:15" s="21" customFormat="1" ht="13.8" x14ac:dyDescent="0.25">
      <c r="B18" s="44"/>
      <c r="C18" s="45"/>
      <c r="D18" s="52"/>
      <c r="E18" s="51"/>
      <c r="F18" s="193"/>
      <c r="G18" s="51"/>
      <c r="H18" s="51"/>
      <c r="I18" s="47"/>
      <c r="J18" s="49">
        <f t="shared" si="0"/>
        <v>0</v>
      </c>
      <c r="K18" s="30"/>
      <c r="L18" s="30"/>
      <c r="M18" s="30"/>
      <c r="N18" s="30"/>
      <c r="O18" s="31"/>
    </row>
    <row r="19" spans="2:15" s="21" customFormat="1" ht="13.8" x14ac:dyDescent="0.25">
      <c r="B19" s="44"/>
      <c r="C19" s="45"/>
      <c r="D19" s="52"/>
      <c r="E19" s="51"/>
      <c r="F19" s="193"/>
      <c r="G19" s="51"/>
      <c r="H19" s="51"/>
      <c r="I19" s="47"/>
      <c r="J19" s="49">
        <f t="shared" si="0"/>
        <v>0</v>
      </c>
      <c r="K19" s="30"/>
      <c r="L19" s="30"/>
      <c r="M19" s="30"/>
      <c r="N19" s="30"/>
      <c r="O19" s="31"/>
    </row>
    <row r="20" spans="2:15" s="21" customFormat="1" ht="13.8" x14ac:dyDescent="0.25">
      <c r="B20" s="44"/>
      <c r="C20" s="45"/>
      <c r="D20" s="52"/>
      <c r="E20" s="51"/>
      <c r="F20" s="193"/>
      <c r="G20" s="51"/>
      <c r="H20" s="208"/>
      <c r="I20" s="47"/>
      <c r="J20" s="49">
        <f t="shared" si="0"/>
        <v>0</v>
      </c>
      <c r="K20" s="30"/>
      <c r="L20" s="30"/>
      <c r="M20" s="30"/>
      <c r="N20" s="30"/>
      <c r="O20" s="31"/>
    </row>
    <row r="21" spans="2:15" s="21" customFormat="1" ht="13.8" x14ac:dyDescent="0.25">
      <c r="B21" s="44"/>
      <c r="C21" s="45"/>
      <c r="D21" s="52"/>
      <c r="E21" s="51"/>
      <c r="F21" s="193"/>
      <c r="G21" s="51"/>
      <c r="H21" s="51"/>
      <c r="I21" s="47"/>
      <c r="J21" s="49">
        <f t="shared" si="0"/>
        <v>0</v>
      </c>
      <c r="K21" s="30"/>
      <c r="L21" s="30"/>
      <c r="M21" s="30"/>
      <c r="N21" s="30"/>
      <c r="O21" s="31"/>
    </row>
    <row r="22" spans="2:15" s="21" customFormat="1" ht="13.8" x14ac:dyDescent="0.25">
      <c r="B22" s="44"/>
      <c r="C22" s="45"/>
      <c r="D22" s="52"/>
      <c r="E22" s="51"/>
      <c r="F22" s="193"/>
      <c r="G22" s="51"/>
      <c r="H22" s="51"/>
      <c r="I22" s="47"/>
      <c r="J22" s="49">
        <f t="shared" si="0"/>
        <v>0</v>
      </c>
      <c r="K22" s="30"/>
      <c r="L22" s="30"/>
      <c r="M22" s="30"/>
      <c r="N22" s="30"/>
      <c r="O22" s="31"/>
    </row>
    <row r="23" spans="2:15" s="21" customFormat="1" ht="13.8" x14ac:dyDescent="0.25">
      <c r="B23" s="44"/>
      <c r="C23" s="45"/>
      <c r="D23" s="52"/>
      <c r="E23" s="51"/>
      <c r="F23" s="193"/>
      <c r="G23" s="51"/>
      <c r="H23" s="51"/>
      <c r="I23" s="47"/>
      <c r="J23" s="49">
        <f t="shared" si="0"/>
        <v>0</v>
      </c>
      <c r="K23" s="30"/>
      <c r="L23" s="30"/>
      <c r="M23" s="30"/>
      <c r="N23" s="30"/>
      <c r="O23" s="31"/>
    </row>
    <row r="24" spans="2:15" s="21" customFormat="1" ht="13.8" x14ac:dyDescent="0.25">
      <c r="B24" s="44"/>
      <c r="C24" s="45"/>
      <c r="D24" s="52"/>
      <c r="E24" s="51"/>
      <c r="F24" s="193"/>
      <c r="G24" s="51"/>
      <c r="H24" s="51"/>
      <c r="I24" s="47"/>
      <c r="J24" s="49">
        <f t="shared" si="0"/>
        <v>0</v>
      </c>
      <c r="K24" s="30"/>
      <c r="L24" s="30"/>
      <c r="M24" s="30"/>
      <c r="N24" s="30"/>
      <c r="O24" s="31"/>
    </row>
    <row r="25" spans="2:15" s="21" customFormat="1" ht="13.8" x14ac:dyDescent="0.25">
      <c r="B25" s="44"/>
      <c r="C25" s="45"/>
      <c r="D25" s="52"/>
      <c r="E25" s="51"/>
      <c r="F25" s="193"/>
      <c r="G25" s="51"/>
      <c r="H25" s="51"/>
      <c r="I25" s="47"/>
      <c r="J25" s="49">
        <f t="shared" si="0"/>
        <v>0</v>
      </c>
      <c r="K25" s="30"/>
      <c r="L25" s="30"/>
      <c r="M25" s="30"/>
      <c r="N25" s="30"/>
      <c r="O25" s="31"/>
    </row>
    <row r="26" spans="2:15" s="21" customFormat="1" ht="13.8" x14ac:dyDescent="0.25">
      <c r="B26" s="44"/>
      <c r="C26" s="45"/>
      <c r="D26" s="52"/>
      <c r="E26" s="51"/>
      <c r="F26" s="193"/>
      <c r="G26" s="51"/>
      <c r="H26" s="51"/>
      <c r="I26" s="47"/>
      <c r="J26" s="49">
        <f t="shared" si="0"/>
        <v>0</v>
      </c>
      <c r="K26" s="30"/>
      <c r="L26" s="30"/>
      <c r="M26" s="30"/>
      <c r="N26" s="30"/>
      <c r="O26" s="31"/>
    </row>
    <row r="27" spans="2:15" s="21" customFormat="1" ht="13.8" x14ac:dyDescent="0.25">
      <c r="B27" s="44"/>
      <c r="C27" s="45"/>
      <c r="D27" s="52"/>
      <c r="E27" s="51"/>
      <c r="F27" s="193"/>
      <c r="G27" s="51"/>
      <c r="H27" s="51"/>
      <c r="I27" s="47"/>
      <c r="J27" s="49">
        <f t="shared" si="0"/>
        <v>0</v>
      </c>
      <c r="K27" s="30"/>
      <c r="L27" s="30"/>
      <c r="M27" s="30"/>
      <c r="N27" s="30"/>
      <c r="O27" s="31"/>
    </row>
    <row r="28" spans="2:15" s="21" customFormat="1" ht="13.8" x14ac:dyDescent="0.25">
      <c r="B28" s="44"/>
      <c r="C28" s="45"/>
      <c r="D28" s="52"/>
      <c r="E28" s="51"/>
      <c r="F28" s="193"/>
      <c r="G28" s="51"/>
      <c r="H28" s="51"/>
      <c r="I28" s="47"/>
      <c r="J28" s="49">
        <f t="shared" si="0"/>
        <v>0</v>
      </c>
      <c r="K28" s="30"/>
      <c r="L28" s="30"/>
      <c r="M28" s="30"/>
      <c r="N28" s="30"/>
      <c r="O28" s="31"/>
    </row>
    <row r="29" spans="2:15" s="21" customFormat="1" ht="13.8" x14ac:dyDescent="0.25">
      <c r="B29" s="44"/>
      <c r="C29" s="45"/>
      <c r="D29" s="52"/>
      <c r="E29" s="51"/>
      <c r="F29" s="193"/>
      <c r="G29" s="51"/>
      <c r="H29" s="51"/>
      <c r="I29" s="47"/>
      <c r="J29" s="49">
        <f t="shared" si="0"/>
        <v>0</v>
      </c>
      <c r="K29" s="30"/>
      <c r="L29" s="30"/>
      <c r="M29" s="30"/>
      <c r="N29" s="30"/>
      <c r="O29" s="31"/>
    </row>
    <row r="30" spans="2:15" s="21" customFormat="1" ht="13.8" x14ac:dyDescent="0.25">
      <c r="B30" s="44"/>
      <c r="C30" s="45"/>
      <c r="D30" s="52"/>
      <c r="E30" s="51"/>
      <c r="F30" s="193"/>
      <c r="G30" s="51"/>
      <c r="H30" s="51"/>
      <c r="I30" s="47"/>
      <c r="J30" s="49">
        <f t="shared" si="0"/>
        <v>0</v>
      </c>
      <c r="K30" s="30"/>
      <c r="L30" s="30"/>
      <c r="M30" s="30"/>
      <c r="N30" s="30"/>
      <c r="O30" s="31"/>
    </row>
    <row r="31" spans="2:15" s="21" customFormat="1" ht="13.8" x14ac:dyDescent="0.25">
      <c r="B31" s="44"/>
      <c r="C31" s="45"/>
      <c r="D31" s="52"/>
      <c r="E31" s="51"/>
      <c r="F31" s="51"/>
      <c r="G31" s="51"/>
      <c r="H31" s="51"/>
      <c r="I31" s="47"/>
      <c r="J31" s="49"/>
      <c r="K31" s="30"/>
      <c r="L31" s="30"/>
      <c r="M31" s="30"/>
      <c r="N31" s="30"/>
      <c r="O31" s="31"/>
    </row>
    <row r="32" spans="2:15" s="21" customFormat="1" ht="13.8" x14ac:dyDescent="0.25">
      <c r="B32" s="44"/>
      <c r="C32" s="45"/>
      <c r="D32" s="52"/>
      <c r="E32" s="51"/>
      <c r="F32" s="51"/>
      <c r="G32" s="51"/>
      <c r="H32" s="51"/>
      <c r="I32" s="47"/>
      <c r="J32" s="49"/>
      <c r="K32" s="30"/>
      <c r="L32" s="30"/>
      <c r="M32" s="30"/>
      <c r="N32" s="30"/>
      <c r="O32" s="31"/>
    </row>
    <row r="33" spans="2:15" s="21" customFormat="1" ht="13.8" x14ac:dyDescent="0.25">
      <c r="B33" s="44"/>
      <c r="C33" s="45"/>
      <c r="D33" s="52"/>
      <c r="E33" s="51"/>
      <c r="F33" s="51"/>
      <c r="G33" s="51"/>
      <c r="H33" s="51"/>
      <c r="I33" s="47"/>
      <c r="J33" s="49"/>
      <c r="K33" s="30"/>
      <c r="L33" s="30"/>
      <c r="M33" s="30"/>
      <c r="N33" s="30"/>
      <c r="O33" s="31"/>
    </row>
    <row r="34" spans="2:15" s="21" customFormat="1" ht="13.8" x14ac:dyDescent="0.25">
      <c r="B34" s="44"/>
      <c r="C34" s="45"/>
      <c r="D34" s="52"/>
      <c r="E34" s="51"/>
      <c r="F34" s="51"/>
      <c r="G34" s="207"/>
      <c r="H34" s="51"/>
      <c r="I34" s="47"/>
      <c r="J34" s="49"/>
      <c r="K34" s="30"/>
      <c r="L34" s="30"/>
      <c r="M34" s="30"/>
      <c r="N34" s="30"/>
      <c r="O34" s="31"/>
    </row>
    <row r="35" spans="2:15" s="21" customFormat="1" ht="13.8" x14ac:dyDescent="0.25">
      <c r="B35" s="44"/>
      <c r="C35" s="45"/>
      <c r="D35" s="52"/>
      <c r="E35" s="51"/>
      <c r="F35" s="51"/>
      <c r="G35" s="51"/>
      <c r="H35" s="51"/>
      <c r="I35" s="47"/>
      <c r="J35" s="49"/>
      <c r="K35" s="30"/>
      <c r="L35" s="30"/>
      <c r="M35" s="30"/>
      <c r="N35" s="30"/>
      <c r="O35" s="31"/>
    </row>
    <row r="36" spans="2:15" s="21" customFormat="1" thickBot="1" x14ac:dyDescent="0.3">
      <c r="B36" s="388" t="s">
        <v>262</v>
      </c>
      <c r="C36" s="389"/>
      <c r="D36" s="390"/>
      <c r="E36" s="390"/>
      <c r="F36" s="390"/>
      <c r="G36" s="390"/>
      <c r="H36" s="390"/>
      <c r="I36" s="391"/>
      <c r="J36" s="50">
        <f>SUM(J10:J35)</f>
        <v>224.11</v>
      </c>
      <c r="K36" s="30"/>
      <c r="L36" s="30"/>
      <c r="M36" s="30"/>
      <c r="N36" s="30"/>
      <c r="O36" s="31"/>
    </row>
    <row r="37" spans="2:15" s="21" customFormat="1" hidden="1" thickBot="1" x14ac:dyDescent="0.3">
      <c r="B37" s="392" t="s">
        <v>263</v>
      </c>
      <c r="C37" s="393"/>
      <c r="D37" s="393"/>
      <c r="E37" s="393"/>
      <c r="F37" s="393"/>
      <c r="G37" s="393"/>
      <c r="H37" s="393"/>
      <c r="I37" s="394"/>
      <c r="J37" s="48"/>
      <c r="O37" s="32"/>
    </row>
    <row r="38" spans="2:15" s="21" customFormat="1" hidden="1" thickBot="1" x14ac:dyDescent="0.3">
      <c r="B38" s="388" t="s">
        <v>264</v>
      </c>
      <c r="C38" s="389"/>
      <c r="D38" s="389"/>
      <c r="E38" s="389"/>
      <c r="F38" s="389"/>
      <c r="G38" s="389"/>
      <c r="H38" s="389"/>
      <c r="I38" s="395"/>
      <c r="J38" s="35"/>
      <c r="O38" s="32"/>
    </row>
    <row r="39" spans="2:15" s="21" customFormat="1" ht="13.8" x14ac:dyDescent="0.25">
      <c r="B39" s="396" t="s">
        <v>272</v>
      </c>
      <c r="C39" s="397"/>
      <c r="D39" s="400"/>
      <c r="E39" s="400"/>
      <c r="F39" s="400"/>
      <c r="G39" s="400"/>
      <c r="H39" s="400"/>
      <c r="I39" s="400"/>
      <c r="J39" s="401"/>
      <c r="O39" s="32"/>
    </row>
    <row r="40" spans="2:15" s="21" customFormat="1" thickBot="1" x14ac:dyDescent="0.3">
      <c r="B40" s="398"/>
      <c r="C40" s="399"/>
      <c r="D40" s="402"/>
      <c r="E40" s="402"/>
      <c r="F40" s="402"/>
      <c r="G40" s="402"/>
      <c r="H40" s="402"/>
      <c r="I40" s="402"/>
      <c r="J40" s="403"/>
      <c r="O40" s="32"/>
    </row>
    <row r="41" spans="2:15" s="21" customFormat="1" ht="13.8" x14ac:dyDescent="0.25">
      <c r="B41" s="404" t="s">
        <v>265</v>
      </c>
      <c r="C41" s="405"/>
      <c r="D41" s="406"/>
      <c r="E41" s="405" t="s">
        <v>266</v>
      </c>
      <c r="F41" s="405"/>
      <c r="G41" s="406"/>
      <c r="H41" s="404" t="s">
        <v>267</v>
      </c>
      <c r="I41" s="405"/>
      <c r="J41" s="406"/>
      <c r="O41" s="32"/>
    </row>
    <row r="42" spans="2:15" s="21" customFormat="1" x14ac:dyDescent="0.3">
      <c r="B42" s="407"/>
      <c r="C42" s="407"/>
      <c r="D42" s="408"/>
      <c r="E42" s="409"/>
      <c r="F42" s="410"/>
      <c r="G42" s="411"/>
      <c r="H42" s="409"/>
      <c r="I42" s="410"/>
      <c r="J42" s="411"/>
      <c r="O42" s="32"/>
    </row>
    <row r="43" spans="2:15" s="21" customFormat="1" ht="15" customHeight="1" x14ac:dyDescent="0.3">
      <c r="B43" s="57"/>
      <c r="C43" s="58"/>
      <c r="D43" s="59"/>
      <c r="E43" s="409"/>
      <c r="F43" s="410"/>
      <c r="G43" s="411"/>
      <c r="H43" s="409"/>
      <c r="I43" s="410"/>
      <c r="J43" s="411"/>
      <c r="O43" s="32"/>
    </row>
    <row r="44" spans="2:15" s="21" customFormat="1" x14ac:dyDescent="0.3">
      <c r="B44" s="57"/>
      <c r="C44" s="58"/>
      <c r="D44" s="59"/>
      <c r="E44" s="382"/>
      <c r="F44" s="383"/>
      <c r="G44" s="384"/>
      <c r="H44" s="382"/>
      <c r="I44" s="383"/>
      <c r="J44" s="384"/>
      <c r="O44" s="32"/>
    </row>
    <row r="45" spans="2:15" s="21" customFormat="1" x14ac:dyDescent="0.3">
      <c r="B45" s="33"/>
      <c r="C45" s="34"/>
      <c r="D45" s="60"/>
      <c r="E45" s="382"/>
      <c r="F45" s="383"/>
      <c r="G45" s="384"/>
      <c r="H45" s="382"/>
      <c r="I45" s="383"/>
      <c r="J45" s="384"/>
      <c r="O45" s="32"/>
    </row>
    <row r="46" spans="2:15" s="21" customFormat="1" x14ac:dyDescent="0.3">
      <c r="B46" s="33"/>
      <c r="C46" s="34"/>
      <c r="D46" s="61"/>
      <c r="E46" s="382"/>
      <c r="F46" s="383"/>
      <c r="G46" s="384"/>
      <c r="H46" s="382"/>
      <c r="I46" s="383"/>
      <c r="J46" s="384"/>
      <c r="O46" s="32"/>
    </row>
    <row r="47" spans="2:15" s="21" customFormat="1" x14ac:dyDescent="0.3">
      <c r="B47" s="33"/>
      <c r="C47" s="34"/>
      <c r="D47" s="60"/>
      <c r="E47" s="382"/>
      <c r="F47" s="383"/>
      <c r="G47" s="384"/>
      <c r="H47" s="382"/>
      <c r="I47" s="383"/>
      <c r="J47" s="384"/>
      <c r="O47" s="32"/>
    </row>
    <row r="48" spans="2:15" s="21" customFormat="1" ht="15" thickBot="1" x14ac:dyDescent="0.35">
      <c r="B48" s="33"/>
      <c r="C48" s="34"/>
      <c r="D48" s="60"/>
      <c r="E48" s="385"/>
      <c r="F48" s="386"/>
      <c r="G48" s="387"/>
      <c r="H48" s="385"/>
      <c r="I48" s="386"/>
      <c r="J48" s="387"/>
      <c r="O48" s="32"/>
    </row>
  </sheetData>
  <mergeCells count="29">
    <mergeCell ref="B1:C4"/>
    <mergeCell ref="D1:N4"/>
    <mergeCell ref="O1:O4"/>
    <mergeCell ref="B6:C6"/>
    <mergeCell ref="E6:F6"/>
    <mergeCell ref="G6:L6"/>
    <mergeCell ref="N6:O6"/>
    <mergeCell ref="B7:J7"/>
    <mergeCell ref="K7:O9"/>
    <mergeCell ref="B8:B9"/>
    <mergeCell ref="C8:C9"/>
    <mergeCell ref="D8:H8"/>
    <mergeCell ref="I8:I9"/>
    <mergeCell ref="J8:J9"/>
    <mergeCell ref="E44:G48"/>
    <mergeCell ref="H44:J48"/>
    <mergeCell ref="B36:I36"/>
    <mergeCell ref="B37:I37"/>
    <mergeCell ref="B38:I38"/>
    <mergeCell ref="B39:C40"/>
    <mergeCell ref="D39:J40"/>
    <mergeCell ref="B41:D41"/>
    <mergeCell ref="E41:G41"/>
    <mergeCell ref="H41:J41"/>
    <mergeCell ref="B42:D42"/>
    <mergeCell ref="E42:G42"/>
    <mergeCell ref="H42:J42"/>
    <mergeCell ref="E43:G43"/>
    <mergeCell ref="H43:J43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43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24804-CF6F-48C8-A5DF-B56D7DCFBAD9}">
  <dimension ref="B2:X102"/>
  <sheetViews>
    <sheetView zoomScale="60" zoomScaleNormal="60" workbookViewId="0">
      <selection activeCell="U32" sqref="U32"/>
    </sheetView>
  </sheetViews>
  <sheetFormatPr baseColWidth="10" defaultColWidth="11.44140625" defaultRowHeight="14.4" x14ac:dyDescent="0.3"/>
  <cols>
    <col min="1" max="1" width="3" customWidth="1"/>
    <col min="2" max="2" width="11.33203125" style="76"/>
    <col min="3" max="3" width="13.88671875" style="76" bestFit="1" customWidth="1"/>
    <col min="4" max="4" width="11.33203125" style="76"/>
    <col min="5" max="5" width="22.5546875" style="76" customWidth="1"/>
    <col min="6" max="8" width="11.33203125" style="76"/>
    <col min="9" max="9" width="1.5546875" customWidth="1"/>
    <col min="10" max="10" width="22" bestFit="1" customWidth="1"/>
    <col min="11" max="11" width="25.88671875" bestFit="1" customWidth="1"/>
    <col min="12" max="12" width="11.109375" bestFit="1" customWidth="1"/>
    <col min="13" max="13" width="6.44140625" bestFit="1" customWidth="1"/>
    <col min="14" max="14" width="23.109375" bestFit="1" customWidth="1"/>
    <col min="15" max="15" width="1.33203125" customWidth="1"/>
    <col min="16" max="16" width="24.88671875" customWidth="1"/>
    <col min="17" max="17" width="12.88671875" customWidth="1"/>
    <col min="18" max="18" width="17.88671875" customWidth="1"/>
    <col min="19" max="19" width="1.109375" customWidth="1"/>
    <col min="20" max="20" width="16.44140625" customWidth="1"/>
    <col min="21" max="21" width="28.33203125" bestFit="1" customWidth="1"/>
    <col min="23" max="23" width="25.33203125" bestFit="1" customWidth="1"/>
  </cols>
  <sheetData>
    <row r="2" spans="2:24" ht="16.2" thickBot="1" x14ac:dyDescent="0.35">
      <c r="B2" s="471" t="s">
        <v>273</v>
      </c>
      <c r="C2" s="472"/>
      <c r="D2" s="472"/>
      <c r="E2" s="472"/>
      <c r="F2" s="472"/>
      <c r="G2" s="472"/>
      <c r="H2" s="473"/>
      <c r="J2" s="471" t="s">
        <v>356</v>
      </c>
      <c r="K2" s="472"/>
      <c r="L2" s="472"/>
      <c r="M2" s="472"/>
      <c r="N2" s="473"/>
      <c r="P2" s="471" t="s">
        <v>357</v>
      </c>
      <c r="Q2" s="472"/>
      <c r="R2" s="473"/>
      <c r="T2" s="474" t="s">
        <v>358</v>
      </c>
      <c r="U2" s="475"/>
      <c r="V2" s="475"/>
      <c r="W2" s="475"/>
      <c r="X2" s="476"/>
    </row>
    <row r="3" spans="2:24" ht="15.6" thickBot="1" x14ac:dyDescent="0.35">
      <c r="B3" s="477" t="s">
        <v>359</v>
      </c>
      <c r="C3" s="478"/>
      <c r="D3" s="71" t="s">
        <v>360</v>
      </c>
      <c r="E3" s="457" t="s">
        <v>361</v>
      </c>
      <c r="F3" s="71" t="s">
        <v>362</v>
      </c>
      <c r="G3" s="71" t="s">
        <v>363</v>
      </c>
      <c r="H3" s="71" t="s">
        <v>364</v>
      </c>
      <c r="J3" s="457" t="s">
        <v>365</v>
      </c>
      <c r="K3" s="457" t="s">
        <v>366</v>
      </c>
      <c r="L3" s="457" t="s">
        <v>367</v>
      </c>
      <c r="M3" s="71" t="s">
        <v>368</v>
      </c>
      <c r="N3" s="71" t="s">
        <v>369</v>
      </c>
      <c r="P3" s="77" t="s">
        <v>367</v>
      </c>
      <c r="Q3" s="72" t="s">
        <v>153</v>
      </c>
      <c r="R3" s="72" t="s">
        <v>370</v>
      </c>
      <c r="T3" s="457" t="s">
        <v>359</v>
      </c>
      <c r="U3" s="457" t="s">
        <v>371</v>
      </c>
      <c r="V3" s="457" t="s">
        <v>153</v>
      </c>
      <c r="W3" s="71" t="s">
        <v>372</v>
      </c>
      <c r="X3" s="71" t="s">
        <v>364</v>
      </c>
    </row>
    <row r="4" spans="2:24" ht="15.6" thickBot="1" x14ac:dyDescent="0.35">
      <c r="B4" s="77" t="s">
        <v>367</v>
      </c>
      <c r="C4" s="72" t="s">
        <v>373</v>
      </c>
      <c r="D4" s="72" t="s">
        <v>374</v>
      </c>
      <c r="E4" s="458"/>
      <c r="F4" s="72" t="s">
        <v>375</v>
      </c>
      <c r="G4" s="72" t="s">
        <v>376</v>
      </c>
      <c r="H4" s="72" t="s">
        <v>377</v>
      </c>
      <c r="J4" s="458"/>
      <c r="K4" s="458"/>
      <c r="L4" s="458"/>
      <c r="M4" s="72" t="s">
        <v>378</v>
      </c>
      <c r="N4" s="72" t="s">
        <v>378</v>
      </c>
      <c r="P4" s="82" t="s">
        <v>379</v>
      </c>
      <c r="Q4" s="73">
        <v>48</v>
      </c>
      <c r="R4" s="83" t="s">
        <v>315</v>
      </c>
      <c r="T4" s="458"/>
      <c r="U4" s="458"/>
      <c r="V4" s="458"/>
      <c r="W4" s="72" t="s">
        <v>378</v>
      </c>
      <c r="X4" s="72" t="s">
        <v>377</v>
      </c>
    </row>
    <row r="5" spans="2:24" ht="15.6" thickBot="1" x14ac:dyDescent="0.35">
      <c r="B5" s="459" t="s">
        <v>380</v>
      </c>
      <c r="C5" s="459" t="s">
        <v>381</v>
      </c>
      <c r="D5" s="78" t="s">
        <v>382</v>
      </c>
      <c r="E5" s="79" t="s">
        <v>274</v>
      </c>
      <c r="F5" s="78">
        <v>6.46</v>
      </c>
      <c r="G5" s="78">
        <v>0.128</v>
      </c>
      <c r="H5" s="78">
        <v>1002.13</v>
      </c>
      <c r="J5" s="461" t="s">
        <v>383</v>
      </c>
      <c r="K5" s="461" t="s">
        <v>384</v>
      </c>
      <c r="L5" s="459" t="s">
        <v>385</v>
      </c>
      <c r="M5" s="73">
        <v>9</v>
      </c>
      <c r="N5" s="73">
        <f>520</f>
        <v>520</v>
      </c>
      <c r="P5" s="82" t="s">
        <v>386</v>
      </c>
      <c r="Q5" s="73">
        <v>48</v>
      </c>
      <c r="R5" s="83" t="s">
        <v>321</v>
      </c>
      <c r="T5" s="461" t="s">
        <v>387</v>
      </c>
      <c r="U5" s="73" t="s">
        <v>282</v>
      </c>
      <c r="V5" s="73">
        <v>3</v>
      </c>
      <c r="W5" s="73" t="s">
        <v>283</v>
      </c>
      <c r="X5" s="74">
        <v>894.9</v>
      </c>
    </row>
    <row r="6" spans="2:24" ht="15.6" thickBot="1" x14ac:dyDescent="0.35">
      <c r="B6" s="460"/>
      <c r="C6" s="460"/>
      <c r="D6" s="78" t="s">
        <v>388</v>
      </c>
      <c r="E6" s="79" t="s">
        <v>274</v>
      </c>
      <c r="F6" s="78">
        <v>6.46</v>
      </c>
      <c r="G6" s="78">
        <v>0.128</v>
      </c>
      <c r="H6" s="78">
        <v>1002.13</v>
      </c>
      <c r="J6" s="462"/>
      <c r="K6" s="463"/>
      <c r="L6" s="464"/>
      <c r="M6" s="73">
        <v>10</v>
      </c>
      <c r="N6" s="73">
        <f>570</f>
        <v>570</v>
      </c>
      <c r="T6" s="462"/>
      <c r="U6" s="73" t="s">
        <v>284</v>
      </c>
      <c r="V6" s="73">
        <v>12</v>
      </c>
      <c r="W6" s="73" t="s">
        <v>285</v>
      </c>
      <c r="X6" s="74">
        <v>152.94</v>
      </c>
    </row>
    <row r="7" spans="2:24" ht="15.6" thickBot="1" x14ac:dyDescent="0.35">
      <c r="B7" s="460"/>
      <c r="C7" s="460"/>
      <c r="D7" s="78" t="s">
        <v>389</v>
      </c>
      <c r="E7" s="79" t="s">
        <v>274</v>
      </c>
      <c r="F7" s="78">
        <v>6.01</v>
      </c>
      <c r="G7" s="78">
        <v>0.11899999999999999</v>
      </c>
      <c r="H7" s="78">
        <v>932.32</v>
      </c>
      <c r="J7" s="462"/>
      <c r="K7" s="461" t="s">
        <v>384</v>
      </c>
      <c r="L7" s="459" t="s">
        <v>385</v>
      </c>
      <c r="M7" s="73">
        <v>10</v>
      </c>
      <c r="N7" s="73">
        <f>19120</f>
        <v>19120</v>
      </c>
      <c r="T7" s="463"/>
      <c r="U7" s="465" t="s">
        <v>390</v>
      </c>
      <c r="V7" s="466"/>
      <c r="W7" s="467"/>
      <c r="X7" s="75">
        <f>X5+X6</f>
        <v>1047.8399999999999</v>
      </c>
    </row>
    <row r="8" spans="2:24" ht="15.6" thickBot="1" x14ac:dyDescent="0.35">
      <c r="B8" s="460"/>
      <c r="C8" s="460"/>
      <c r="D8" s="78" t="s">
        <v>391</v>
      </c>
      <c r="E8" s="79" t="s">
        <v>275</v>
      </c>
      <c r="F8" s="78">
        <v>16.335000000000001</v>
      </c>
      <c r="G8" s="78">
        <v>0.14599999999999999</v>
      </c>
      <c r="H8" s="78">
        <v>1148.95</v>
      </c>
      <c r="J8" s="463"/>
      <c r="K8" s="463"/>
      <c r="L8" s="464"/>
      <c r="M8" s="73">
        <v>11</v>
      </c>
      <c r="N8" s="73">
        <f>1000</f>
        <v>1000</v>
      </c>
      <c r="T8" s="461" t="s">
        <v>392</v>
      </c>
      <c r="U8" s="73" t="s">
        <v>296</v>
      </c>
      <c r="V8" s="73">
        <v>48</v>
      </c>
      <c r="W8" s="73" t="s">
        <v>297</v>
      </c>
      <c r="X8" s="74">
        <v>872.14</v>
      </c>
    </row>
    <row r="9" spans="2:24" ht="15.6" thickBot="1" x14ac:dyDescent="0.35">
      <c r="B9" s="460"/>
      <c r="C9" s="460"/>
      <c r="D9" s="78" t="s">
        <v>393</v>
      </c>
      <c r="E9" s="79" t="s">
        <v>276</v>
      </c>
      <c r="F9" s="78">
        <v>10.49</v>
      </c>
      <c r="G9" s="78">
        <v>0.14199999999999999</v>
      </c>
      <c r="H9" s="78">
        <v>1116.58</v>
      </c>
      <c r="J9" s="468" t="s">
        <v>394</v>
      </c>
      <c r="K9" s="469"/>
      <c r="L9" s="469"/>
      <c r="M9" s="470"/>
      <c r="N9" s="81">
        <f>SUM(N5:N8)</f>
        <v>21210</v>
      </c>
      <c r="T9" s="463"/>
      <c r="U9" s="465" t="s">
        <v>390</v>
      </c>
      <c r="V9" s="466"/>
      <c r="W9" s="467"/>
      <c r="X9" s="75">
        <v>872.14</v>
      </c>
    </row>
    <row r="10" spans="2:24" ht="15.6" thickBot="1" x14ac:dyDescent="0.35">
      <c r="B10" s="460"/>
      <c r="C10" s="460"/>
      <c r="D10" s="78" t="s">
        <v>395</v>
      </c>
      <c r="E10" s="79" t="s">
        <v>277</v>
      </c>
      <c r="F10" s="78">
        <v>1.9350000000000001</v>
      </c>
      <c r="G10" s="78">
        <v>1.4999999999999999E-2</v>
      </c>
      <c r="H10" s="78">
        <v>116.98</v>
      </c>
      <c r="J10" s="468" t="s">
        <v>396</v>
      </c>
      <c r="K10" s="469"/>
      <c r="L10" s="469"/>
      <c r="M10" s="470"/>
      <c r="N10" s="81">
        <f>N9/100</f>
        <v>212.1</v>
      </c>
    </row>
    <row r="11" spans="2:24" ht="15" x14ac:dyDescent="0.3">
      <c r="B11" s="460"/>
      <c r="C11" s="460"/>
      <c r="D11" s="78" t="s">
        <v>397</v>
      </c>
      <c r="E11" s="79" t="s">
        <v>276</v>
      </c>
      <c r="F11" s="78">
        <v>10.49</v>
      </c>
      <c r="G11" s="78">
        <v>0.14199999999999999</v>
      </c>
      <c r="H11" s="78">
        <v>1116.58</v>
      </c>
      <c r="J11" s="76"/>
      <c r="K11" s="76"/>
      <c r="L11" s="76"/>
      <c r="M11" s="76"/>
      <c r="N11" s="76"/>
    </row>
    <row r="12" spans="2:24" ht="15" x14ac:dyDescent="0.3">
      <c r="B12" s="460"/>
      <c r="C12" s="460"/>
      <c r="D12" s="78" t="s">
        <v>398</v>
      </c>
      <c r="E12" s="79" t="s">
        <v>277</v>
      </c>
      <c r="F12" s="78">
        <v>1.9350000000000001</v>
      </c>
      <c r="G12" s="78">
        <v>1.4999999999999999E-2</v>
      </c>
      <c r="H12" s="78">
        <v>116.98</v>
      </c>
    </row>
    <row r="13" spans="2:24" ht="15" x14ac:dyDescent="0.3">
      <c r="B13" s="460"/>
      <c r="C13" s="460"/>
      <c r="D13" s="78" t="s">
        <v>399</v>
      </c>
      <c r="E13" s="79" t="s">
        <v>278</v>
      </c>
      <c r="F13" s="78">
        <v>1.948</v>
      </c>
      <c r="G13" s="78">
        <v>2.1999999999999999E-2</v>
      </c>
      <c r="H13" s="78">
        <v>173.09</v>
      </c>
    </row>
    <row r="14" spans="2:24" ht="15" x14ac:dyDescent="0.3">
      <c r="B14" s="460"/>
      <c r="C14" s="460"/>
      <c r="D14" s="78" t="s">
        <v>400</v>
      </c>
      <c r="E14" s="79" t="s">
        <v>275</v>
      </c>
      <c r="F14" s="78">
        <v>16.350999999999999</v>
      </c>
      <c r="G14" s="78">
        <v>0.14699999999999999</v>
      </c>
      <c r="H14" s="78">
        <v>1150.06</v>
      </c>
    </row>
    <row r="15" spans="2:24" ht="15" x14ac:dyDescent="0.3">
      <c r="B15" s="460"/>
      <c r="C15" s="460"/>
      <c r="D15" s="78" t="s">
        <v>401</v>
      </c>
      <c r="E15" s="79" t="s">
        <v>279</v>
      </c>
      <c r="F15" s="78">
        <v>1.948</v>
      </c>
      <c r="G15" s="78">
        <v>6.0000000000000001E-3</v>
      </c>
      <c r="H15" s="78">
        <v>47.1</v>
      </c>
    </row>
    <row r="16" spans="2:24" ht="15" x14ac:dyDescent="0.3">
      <c r="B16" s="460"/>
      <c r="C16" s="460"/>
      <c r="D16" s="78" t="s">
        <v>402</v>
      </c>
      <c r="E16" s="79" t="s">
        <v>280</v>
      </c>
      <c r="F16" s="78">
        <v>5.2450000000000001</v>
      </c>
      <c r="G16" s="78">
        <v>0.03</v>
      </c>
      <c r="H16" s="78">
        <v>238.8</v>
      </c>
    </row>
    <row r="17" spans="2:8" ht="15" x14ac:dyDescent="0.3">
      <c r="B17" s="460"/>
      <c r="C17" s="460"/>
      <c r="D17" s="78" t="s">
        <v>403</v>
      </c>
      <c r="E17" s="79" t="s">
        <v>280</v>
      </c>
      <c r="F17" s="78">
        <v>5.2450000000000001</v>
      </c>
      <c r="G17" s="78">
        <v>0.03</v>
      </c>
      <c r="H17" s="78">
        <v>238.8</v>
      </c>
    </row>
    <row r="18" spans="2:8" ht="15" x14ac:dyDescent="0.3">
      <c r="B18" s="460"/>
      <c r="C18" s="460"/>
      <c r="D18" s="78" t="s">
        <v>404</v>
      </c>
      <c r="E18" s="79" t="s">
        <v>279</v>
      </c>
      <c r="F18" s="78">
        <v>1.7470000000000001</v>
      </c>
      <c r="G18" s="78">
        <v>5.0000000000000001E-3</v>
      </c>
      <c r="H18" s="78">
        <v>42.23</v>
      </c>
    </row>
    <row r="19" spans="2:8" ht="15" x14ac:dyDescent="0.3">
      <c r="B19" s="460"/>
      <c r="C19" s="460"/>
      <c r="D19" s="78" t="s">
        <v>405</v>
      </c>
      <c r="E19" s="79" t="s">
        <v>279</v>
      </c>
      <c r="F19" s="78">
        <v>1.948</v>
      </c>
      <c r="G19" s="78">
        <v>6.0000000000000001E-3</v>
      </c>
      <c r="H19" s="78">
        <v>47.1</v>
      </c>
    </row>
    <row r="20" spans="2:8" ht="15" x14ac:dyDescent="0.3">
      <c r="B20" s="460"/>
      <c r="C20" s="460"/>
      <c r="D20" s="78" t="s">
        <v>406</v>
      </c>
      <c r="E20" s="79" t="s">
        <v>279</v>
      </c>
      <c r="F20" s="78">
        <v>1.7470000000000001</v>
      </c>
      <c r="G20" s="78">
        <v>5.0000000000000001E-3</v>
      </c>
      <c r="H20" s="78">
        <v>42.23</v>
      </c>
    </row>
    <row r="21" spans="2:8" ht="15" x14ac:dyDescent="0.3">
      <c r="B21" s="460"/>
      <c r="C21" s="460"/>
      <c r="D21" s="78" t="s">
        <v>407</v>
      </c>
      <c r="E21" s="79" t="s">
        <v>279</v>
      </c>
      <c r="F21" s="78">
        <v>1.7470000000000001</v>
      </c>
      <c r="G21" s="78">
        <v>5.0000000000000001E-3</v>
      </c>
      <c r="H21" s="78">
        <v>42.23</v>
      </c>
    </row>
    <row r="22" spans="2:8" ht="15" x14ac:dyDescent="0.3">
      <c r="B22" s="460"/>
      <c r="C22" s="460"/>
      <c r="D22" s="78" t="s">
        <v>408</v>
      </c>
      <c r="E22" s="79" t="s">
        <v>279</v>
      </c>
      <c r="F22" s="78">
        <v>1.948</v>
      </c>
      <c r="G22" s="78">
        <v>6.0000000000000001E-3</v>
      </c>
      <c r="H22" s="78">
        <v>47.1</v>
      </c>
    </row>
    <row r="23" spans="2:8" ht="15" x14ac:dyDescent="0.3">
      <c r="B23" s="460"/>
      <c r="C23" s="460"/>
      <c r="D23" s="78" t="s">
        <v>409</v>
      </c>
      <c r="E23" s="79" t="s">
        <v>279</v>
      </c>
      <c r="F23" s="78">
        <v>1.7470000000000001</v>
      </c>
      <c r="G23" s="78">
        <v>5.0000000000000001E-3</v>
      </c>
      <c r="H23" s="78">
        <v>42.23</v>
      </c>
    </row>
    <row r="24" spans="2:8" ht="15" x14ac:dyDescent="0.3">
      <c r="B24" s="460"/>
      <c r="C24" s="460"/>
      <c r="D24" s="78" t="s">
        <v>410</v>
      </c>
      <c r="E24" s="79" t="s">
        <v>279</v>
      </c>
      <c r="F24" s="78">
        <v>1.948</v>
      </c>
      <c r="G24" s="78">
        <v>6.0000000000000001E-3</v>
      </c>
      <c r="H24" s="78">
        <v>47.1</v>
      </c>
    </row>
    <row r="25" spans="2:8" ht="15" x14ac:dyDescent="0.3">
      <c r="B25" s="460"/>
      <c r="C25" s="460"/>
      <c r="D25" s="78" t="s">
        <v>411</v>
      </c>
      <c r="E25" s="79" t="s">
        <v>279</v>
      </c>
      <c r="F25" s="78">
        <v>1.948</v>
      </c>
      <c r="G25" s="78">
        <v>6.0000000000000001E-3</v>
      </c>
      <c r="H25" s="78">
        <v>47.1</v>
      </c>
    </row>
    <row r="26" spans="2:8" ht="15" x14ac:dyDescent="0.3">
      <c r="B26" s="460"/>
      <c r="C26" s="460"/>
      <c r="D26" s="78" t="s">
        <v>412</v>
      </c>
      <c r="E26" s="79" t="s">
        <v>279</v>
      </c>
      <c r="F26" s="78">
        <v>1.861</v>
      </c>
      <c r="G26" s="78">
        <v>6.0000000000000001E-3</v>
      </c>
      <c r="H26" s="78">
        <v>44.99</v>
      </c>
    </row>
    <row r="27" spans="2:8" ht="15" x14ac:dyDescent="0.3">
      <c r="B27" s="460"/>
      <c r="C27" s="460"/>
      <c r="D27" s="78" t="s">
        <v>413</v>
      </c>
      <c r="E27" s="79" t="s">
        <v>279</v>
      </c>
      <c r="F27" s="78">
        <v>1.748</v>
      </c>
      <c r="G27" s="78">
        <v>5.0000000000000001E-3</v>
      </c>
      <c r="H27" s="78">
        <v>42.27</v>
      </c>
    </row>
    <row r="28" spans="2:8" ht="15" x14ac:dyDescent="0.3">
      <c r="B28" s="460"/>
      <c r="C28" s="460"/>
      <c r="D28" s="78" t="s">
        <v>414</v>
      </c>
      <c r="E28" s="79" t="s">
        <v>279</v>
      </c>
      <c r="F28" s="78">
        <v>1.8720000000000001</v>
      </c>
      <c r="G28" s="78">
        <v>6.0000000000000001E-3</v>
      </c>
      <c r="H28" s="78">
        <v>45.27</v>
      </c>
    </row>
    <row r="29" spans="2:8" ht="15" x14ac:dyDescent="0.3">
      <c r="B29" s="460"/>
      <c r="C29" s="460"/>
      <c r="D29" s="78" t="s">
        <v>415</v>
      </c>
      <c r="E29" s="79" t="s">
        <v>279</v>
      </c>
      <c r="F29" s="78">
        <v>1.8839999999999999</v>
      </c>
      <c r="G29" s="78">
        <v>6.0000000000000001E-3</v>
      </c>
      <c r="H29" s="78">
        <v>45.56</v>
      </c>
    </row>
    <row r="30" spans="2:8" ht="15" x14ac:dyDescent="0.3">
      <c r="B30" s="460"/>
      <c r="C30" s="460"/>
      <c r="D30" s="78" t="s">
        <v>416</v>
      </c>
      <c r="E30" s="79" t="s">
        <v>279</v>
      </c>
      <c r="F30" s="78">
        <v>1.897</v>
      </c>
      <c r="G30" s="78">
        <v>6.0000000000000001E-3</v>
      </c>
      <c r="H30" s="78">
        <v>45.86</v>
      </c>
    </row>
    <row r="31" spans="2:8" ht="15" x14ac:dyDescent="0.3">
      <c r="B31" s="460"/>
      <c r="C31" s="460"/>
      <c r="D31" s="78" t="s">
        <v>417</v>
      </c>
      <c r="E31" s="79" t="s">
        <v>279</v>
      </c>
      <c r="F31" s="78">
        <v>1.748</v>
      </c>
      <c r="G31" s="78">
        <v>5.0000000000000001E-3</v>
      </c>
      <c r="H31" s="78">
        <v>42.27</v>
      </c>
    </row>
    <row r="32" spans="2:8" ht="15" x14ac:dyDescent="0.3">
      <c r="B32" s="460"/>
      <c r="C32" s="460"/>
      <c r="D32" s="78" t="s">
        <v>418</v>
      </c>
      <c r="E32" s="79" t="s">
        <v>279</v>
      </c>
      <c r="F32" s="78">
        <v>1.748</v>
      </c>
      <c r="G32" s="78">
        <v>5.0000000000000001E-3</v>
      </c>
      <c r="H32" s="78">
        <v>42.27</v>
      </c>
    </row>
    <row r="33" spans="2:8" ht="15" x14ac:dyDescent="0.3">
      <c r="B33" s="460"/>
      <c r="C33" s="460"/>
      <c r="D33" s="78" t="s">
        <v>419</v>
      </c>
      <c r="E33" s="79" t="s">
        <v>279</v>
      </c>
      <c r="F33" s="78">
        <v>1.909</v>
      </c>
      <c r="G33" s="78">
        <v>6.0000000000000001E-3</v>
      </c>
      <c r="H33" s="78">
        <v>46.16</v>
      </c>
    </row>
    <row r="34" spans="2:8" ht="15" x14ac:dyDescent="0.3">
      <c r="B34" s="460"/>
      <c r="C34" s="460"/>
      <c r="D34" s="78" t="s">
        <v>420</v>
      </c>
      <c r="E34" s="79" t="s">
        <v>279</v>
      </c>
      <c r="F34" s="78">
        <v>1.748</v>
      </c>
      <c r="G34" s="78">
        <v>5.0000000000000001E-3</v>
      </c>
      <c r="H34" s="78">
        <v>42.27</v>
      </c>
    </row>
    <row r="35" spans="2:8" ht="15" x14ac:dyDescent="0.3">
      <c r="B35" s="460"/>
      <c r="C35" s="460"/>
      <c r="D35" s="78" t="s">
        <v>421</v>
      </c>
      <c r="E35" s="79" t="s">
        <v>279</v>
      </c>
      <c r="F35" s="78">
        <v>1.9219999999999999</v>
      </c>
      <c r="G35" s="78">
        <v>6.0000000000000001E-3</v>
      </c>
      <c r="H35" s="78">
        <v>46.48</v>
      </c>
    </row>
    <row r="36" spans="2:8" ht="15" x14ac:dyDescent="0.3">
      <c r="B36" s="460"/>
      <c r="C36" s="460"/>
      <c r="D36" s="78" t="s">
        <v>422</v>
      </c>
      <c r="E36" s="79" t="s">
        <v>279</v>
      </c>
      <c r="F36" s="78">
        <v>1.9430000000000001</v>
      </c>
      <c r="G36" s="78">
        <v>6.0000000000000001E-3</v>
      </c>
      <c r="H36" s="78">
        <v>46.97</v>
      </c>
    </row>
    <row r="37" spans="2:8" ht="15" x14ac:dyDescent="0.3">
      <c r="B37" s="460"/>
      <c r="C37" s="460"/>
      <c r="D37" s="78" t="s">
        <v>423</v>
      </c>
      <c r="E37" s="79" t="s">
        <v>279</v>
      </c>
      <c r="F37" s="78">
        <v>1.9219999999999999</v>
      </c>
      <c r="G37" s="78">
        <v>6.0000000000000001E-3</v>
      </c>
      <c r="H37" s="78">
        <v>46.48</v>
      </c>
    </row>
    <row r="38" spans="2:8" ht="15" x14ac:dyDescent="0.3">
      <c r="B38" s="460"/>
      <c r="C38" s="460"/>
      <c r="D38" s="78" t="s">
        <v>424</v>
      </c>
      <c r="E38" s="79" t="s">
        <v>279</v>
      </c>
      <c r="F38" s="78">
        <v>1.748</v>
      </c>
      <c r="G38" s="78">
        <v>5.0000000000000001E-3</v>
      </c>
      <c r="H38" s="78">
        <v>42.27</v>
      </c>
    </row>
    <row r="39" spans="2:8" ht="15" x14ac:dyDescent="0.3">
      <c r="B39" s="460"/>
      <c r="C39" s="460"/>
      <c r="D39" s="78" t="s">
        <v>425</v>
      </c>
      <c r="E39" s="79" t="s">
        <v>279</v>
      </c>
      <c r="F39" s="78">
        <v>1.748</v>
      </c>
      <c r="G39" s="78">
        <v>5.0000000000000001E-3</v>
      </c>
      <c r="H39" s="78">
        <v>42.27</v>
      </c>
    </row>
    <row r="40" spans="2:8" ht="15" x14ac:dyDescent="0.3">
      <c r="B40" s="460"/>
      <c r="C40" s="460"/>
      <c r="D40" s="78" t="s">
        <v>426</v>
      </c>
      <c r="E40" s="79" t="s">
        <v>279</v>
      </c>
      <c r="F40" s="78">
        <v>1.748</v>
      </c>
      <c r="G40" s="78">
        <v>5.0000000000000001E-3</v>
      </c>
      <c r="H40" s="78">
        <v>42.27</v>
      </c>
    </row>
    <row r="41" spans="2:8" ht="15" x14ac:dyDescent="0.3">
      <c r="B41" s="460"/>
      <c r="C41" s="460"/>
      <c r="D41" s="78" t="s">
        <v>427</v>
      </c>
      <c r="E41" s="79" t="s">
        <v>279</v>
      </c>
      <c r="F41" s="78">
        <v>1.857</v>
      </c>
      <c r="G41" s="78">
        <v>6.0000000000000001E-3</v>
      </c>
      <c r="H41" s="78">
        <v>44.9</v>
      </c>
    </row>
    <row r="42" spans="2:8" ht="15" x14ac:dyDescent="0.3">
      <c r="B42" s="460"/>
      <c r="C42" s="460"/>
      <c r="D42" s="78" t="s">
        <v>428</v>
      </c>
      <c r="E42" s="79" t="s">
        <v>279</v>
      </c>
      <c r="F42" s="78">
        <v>1.909</v>
      </c>
      <c r="G42" s="78">
        <v>6.0000000000000001E-3</v>
      </c>
      <c r="H42" s="78">
        <v>46.16</v>
      </c>
    </row>
    <row r="43" spans="2:8" ht="15" x14ac:dyDescent="0.3">
      <c r="B43" s="460"/>
      <c r="C43" s="460"/>
      <c r="D43" s="78" t="s">
        <v>429</v>
      </c>
      <c r="E43" s="79" t="s">
        <v>279</v>
      </c>
      <c r="F43" s="78">
        <v>1.748</v>
      </c>
      <c r="G43" s="78">
        <v>5.0000000000000001E-3</v>
      </c>
      <c r="H43" s="78">
        <v>42.27</v>
      </c>
    </row>
    <row r="44" spans="2:8" ht="15" x14ac:dyDescent="0.3">
      <c r="B44" s="460"/>
      <c r="C44" s="460"/>
      <c r="D44" s="78" t="s">
        <v>430</v>
      </c>
      <c r="E44" s="79" t="s">
        <v>279</v>
      </c>
      <c r="F44" s="78">
        <v>1.748</v>
      </c>
      <c r="G44" s="78">
        <v>5.0000000000000001E-3</v>
      </c>
      <c r="H44" s="78">
        <v>42.27</v>
      </c>
    </row>
    <row r="45" spans="2:8" ht="15" x14ac:dyDescent="0.3">
      <c r="B45" s="460"/>
      <c r="C45" s="460"/>
      <c r="D45" s="78" t="s">
        <v>431</v>
      </c>
      <c r="E45" s="79" t="s">
        <v>279</v>
      </c>
      <c r="F45" s="78">
        <v>1.857</v>
      </c>
      <c r="G45" s="78">
        <v>6.0000000000000001E-3</v>
      </c>
      <c r="H45" s="78">
        <v>44.9</v>
      </c>
    </row>
    <row r="46" spans="2:8" ht="15" x14ac:dyDescent="0.3">
      <c r="B46" s="460"/>
      <c r="C46" s="460"/>
      <c r="D46" s="78" t="s">
        <v>432</v>
      </c>
      <c r="E46" s="79" t="s">
        <v>279</v>
      </c>
      <c r="F46" s="78">
        <v>1.897</v>
      </c>
      <c r="G46" s="78">
        <v>6.0000000000000001E-3</v>
      </c>
      <c r="H46" s="78">
        <v>45.86</v>
      </c>
    </row>
    <row r="47" spans="2:8" ht="15" x14ac:dyDescent="0.3">
      <c r="B47" s="460"/>
      <c r="C47" s="460"/>
      <c r="D47" s="78" t="s">
        <v>433</v>
      </c>
      <c r="E47" s="79" t="s">
        <v>279</v>
      </c>
      <c r="F47" s="78">
        <v>1.8839999999999999</v>
      </c>
      <c r="G47" s="78">
        <v>6.0000000000000001E-3</v>
      </c>
      <c r="H47" s="78">
        <v>45.56</v>
      </c>
    </row>
    <row r="48" spans="2:8" ht="15" x14ac:dyDescent="0.3">
      <c r="B48" s="460"/>
      <c r="C48" s="460"/>
      <c r="D48" s="78" t="s">
        <v>434</v>
      </c>
      <c r="E48" s="79" t="s">
        <v>279</v>
      </c>
      <c r="F48" s="78">
        <v>1.748</v>
      </c>
      <c r="G48" s="78">
        <v>5.0000000000000001E-3</v>
      </c>
      <c r="H48" s="78">
        <v>42.27</v>
      </c>
    </row>
    <row r="49" spans="2:8" ht="15" x14ac:dyDescent="0.3">
      <c r="B49" s="460"/>
      <c r="C49" s="460"/>
      <c r="D49" s="78" t="s">
        <v>435</v>
      </c>
      <c r="E49" s="79" t="s">
        <v>279</v>
      </c>
      <c r="F49" s="78">
        <v>1.748</v>
      </c>
      <c r="G49" s="78">
        <v>5.0000000000000001E-3</v>
      </c>
      <c r="H49" s="78">
        <v>42.27</v>
      </c>
    </row>
    <row r="50" spans="2:8" ht="15" x14ac:dyDescent="0.3">
      <c r="B50" s="460"/>
      <c r="C50" s="460"/>
      <c r="D50" s="78" t="s">
        <v>436</v>
      </c>
      <c r="E50" s="79" t="s">
        <v>279</v>
      </c>
      <c r="F50" s="78">
        <v>1.857</v>
      </c>
      <c r="G50" s="78">
        <v>6.0000000000000001E-3</v>
      </c>
      <c r="H50" s="78">
        <v>44.9</v>
      </c>
    </row>
    <row r="51" spans="2:8" ht="15" x14ac:dyDescent="0.3">
      <c r="B51" s="460"/>
      <c r="C51" s="460"/>
      <c r="D51" s="78" t="s">
        <v>437</v>
      </c>
      <c r="E51" s="79" t="s">
        <v>279</v>
      </c>
      <c r="F51" s="78">
        <v>1.8720000000000001</v>
      </c>
      <c r="G51" s="78">
        <v>6.0000000000000001E-3</v>
      </c>
      <c r="H51" s="78">
        <v>45.27</v>
      </c>
    </row>
    <row r="52" spans="2:8" ht="15" x14ac:dyDescent="0.3">
      <c r="B52" s="460"/>
      <c r="C52" s="460"/>
      <c r="D52" s="78" t="s">
        <v>438</v>
      </c>
      <c r="E52" s="79" t="s">
        <v>279</v>
      </c>
      <c r="F52" s="78">
        <v>1.748</v>
      </c>
      <c r="G52" s="78">
        <v>5.0000000000000001E-3</v>
      </c>
      <c r="H52" s="78">
        <v>42.27</v>
      </c>
    </row>
    <row r="53" spans="2:8" ht="15" x14ac:dyDescent="0.3">
      <c r="B53" s="460"/>
      <c r="C53" s="460"/>
      <c r="D53" s="78" t="s">
        <v>439</v>
      </c>
      <c r="E53" s="79" t="s">
        <v>279</v>
      </c>
      <c r="F53" s="78">
        <v>1.857</v>
      </c>
      <c r="G53" s="78">
        <v>6.0000000000000001E-3</v>
      </c>
      <c r="H53" s="78">
        <v>44.9</v>
      </c>
    </row>
    <row r="54" spans="2:8" ht="15" x14ac:dyDescent="0.3">
      <c r="B54" s="460"/>
      <c r="C54" s="460"/>
      <c r="D54" s="78" t="s">
        <v>440</v>
      </c>
      <c r="E54" s="79" t="s">
        <v>279</v>
      </c>
      <c r="F54" s="78">
        <v>1.861</v>
      </c>
      <c r="G54" s="78">
        <v>6.0000000000000001E-3</v>
      </c>
      <c r="H54" s="78">
        <v>44.99</v>
      </c>
    </row>
    <row r="55" spans="2:8" ht="15" x14ac:dyDescent="0.3">
      <c r="B55" s="460"/>
      <c r="C55" s="460"/>
      <c r="D55" s="78" t="s">
        <v>441</v>
      </c>
      <c r="E55" s="79" t="s">
        <v>279</v>
      </c>
      <c r="F55" s="78">
        <v>1.857</v>
      </c>
      <c r="G55" s="78">
        <v>6.0000000000000001E-3</v>
      </c>
      <c r="H55" s="78">
        <v>44.9</v>
      </c>
    </row>
    <row r="56" spans="2:8" ht="15" x14ac:dyDescent="0.3">
      <c r="B56" s="460"/>
      <c r="C56" s="460"/>
      <c r="D56" s="78" t="s">
        <v>442</v>
      </c>
      <c r="E56" s="79" t="s">
        <v>275</v>
      </c>
      <c r="F56" s="78">
        <v>16.350999999999999</v>
      </c>
      <c r="G56" s="78">
        <v>0.14699999999999999</v>
      </c>
      <c r="H56" s="78">
        <v>1150.06</v>
      </c>
    </row>
    <row r="57" spans="2:8" ht="15" x14ac:dyDescent="0.3">
      <c r="B57" s="460"/>
      <c r="C57" s="460"/>
      <c r="D57" s="78" t="s">
        <v>443</v>
      </c>
      <c r="E57" s="79" t="s">
        <v>279</v>
      </c>
      <c r="F57" s="78">
        <v>2.0609999999999999</v>
      </c>
      <c r="G57" s="78">
        <v>6.0000000000000001E-3</v>
      </c>
      <c r="H57" s="78">
        <v>49.83</v>
      </c>
    </row>
    <row r="58" spans="2:8" ht="15" x14ac:dyDescent="0.3">
      <c r="B58" s="460"/>
      <c r="C58" s="460"/>
      <c r="D58" s="78" t="s">
        <v>444</v>
      </c>
      <c r="E58" s="79" t="s">
        <v>279</v>
      </c>
      <c r="F58" s="78">
        <v>1.748</v>
      </c>
      <c r="G58" s="78">
        <v>5.0000000000000001E-3</v>
      </c>
      <c r="H58" s="78">
        <v>42.26</v>
      </c>
    </row>
    <row r="59" spans="2:8" ht="15" x14ac:dyDescent="0.3">
      <c r="B59" s="460"/>
      <c r="C59" s="460"/>
      <c r="D59" s="78" t="s">
        <v>445</v>
      </c>
      <c r="E59" s="79" t="s">
        <v>277</v>
      </c>
      <c r="F59" s="78">
        <v>1.857</v>
      </c>
      <c r="G59" s="78">
        <v>1.4E-2</v>
      </c>
      <c r="H59" s="78">
        <v>112.27</v>
      </c>
    </row>
    <row r="60" spans="2:8" ht="15" x14ac:dyDescent="0.3">
      <c r="B60" s="460"/>
      <c r="C60" s="460"/>
      <c r="D60" s="78" t="s">
        <v>446</v>
      </c>
      <c r="E60" s="79" t="s">
        <v>279</v>
      </c>
      <c r="F60" s="78">
        <v>2.0529999999999999</v>
      </c>
      <c r="G60" s="78">
        <v>6.0000000000000001E-3</v>
      </c>
      <c r="H60" s="78">
        <v>49.63</v>
      </c>
    </row>
    <row r="61" spans="2:8" ht="15" x14ac:dyDescent="0.3">
      <c r="B61" s="460"/>
      <c r="C61" s="460"/>
      <c r="D61" s="78" t="s">
        <v>447</v>
      </c>
      <c r="E61" s="79" t="s">
        <v>277</v>
      </c>
      <c r="F61" s="78">
        <v>2.0009999999999999</v>
      </c>
      <c r="G61" s="78">
        <v>1.4999999999999999E-2</v>
      </c>
      <c r="H61" s="78">
        <v>120.95</v>
      </c>
    </row>
    <row r="62" spans="2:8" ht="15" x14ac:dyDescent="0.3">
      <c r="B62" s="460"/>
      <c r="C62" s="460"/>
      <c r="D62" s="78" t="s">
        <v>448</v>
      </c>
      <c r="E62" s="79" t="s">
        <v>279</v>
      </c>
      <c r="F62" s="78">
        <v>2.0350000000000001</v>
      </c>
      <c r="G62" s="78">
        <v>6.0000000000000001E-3</v>
      </c>
      <c r="H62" s="78">
        <v>49.21</v>
      </c>
    </row>
    <row r="63" spans="2:8" ht="15" x14ac:dyDescent="0.3">
      <c r="B63" s="460"/>
      <c r="C63" s="460"/>
      <c r="D63" s="78" t="s">
        <v>449</v>
      </c>
      <c r="E63" s="79" t="s">
        <v>279</v>
      </c>
      <c r="F63" s="78">
        <v>2.012</v>
      </c>
      <c r="G63" s="78">
        <v>6.0000000000000001E-3</v>
      </c>
      <c r="H63" s="78">
        <v>48.65</v>
      </c>
    </row>
    <row r="64" spans="2:8" ht="15" x14ac:dyDescent="0.3">
      <c r="B64" s="460"/>
      <c r="C64" s="460"/>
      <c r="D64" s="78" t="s">
        <v>450</v>
      </c>
      <c r="E64" s="79" t="s">
        <v>279</v>
      </c>
      <c r="F64" s="78">
        <v>1.992</v>
      </c>
      <c r="G64" s="78">
        <v>6.0000000000000001E-3</v>
      </c>
      <c r="H64" s="78">
        <v>48.17</v>
      </c>
    </row>
    <row r="65" spans="2:8" ht="15" x14ac:dyDescent="0.3">
      <c r="B65" s="460"/>
      <c r="C65" s="460"/>
      <c r="D65" s="78" t="s">
        <v>451</v>
      </c>
      <c r="E65" s="79" t="s">
        <v>279</v>
      </c>
      <c r="F65" s="78">
        <v>1.968</v>
      </c>
      <c r="G65" s="78">
        <v>6.0000000000000001E-3</v>
      </c>
      <c r="H65" s="78">
        <v>47.58</v>
      </c>
    </row>
    <row r="66" spans="2:8" ht="15" x14ac:dyDescent="0.3">
      <c r="B66" s="460"/>
      <c r="C66" s="460"/>
      <c r="D66" s="78" t="s">
        <v>452</v>
      </c>
      <c r="E66" s="79" t="s">
        <v>279</v>
      </c>
      <c r="F66" s="78">
        <v>1.946</v>
      </c>
      <c r="G66" s="78">
        <v>6.0000000000000001E-3</v>
      </c>
      <c r="H66" s="78">
        <v>47.05</v>
      </c>
    </row>
    <row r="67" spans="2:8" ht="15" x14ac:dyDescent="0.3">
      <c r="B67" s="460"/>
      <c r="C67" s="460"/>
      <c r="D67" s="78" t="s">
        <v>453</v>
      </c>
      <c r="E67" s="79" t="s">
        <v>279</v>
      </c>
      <c r="F67" s="78">
        <v>1.8120000000000001</v>
      </c>
      <c r="G67" s="78">
        <v>6.0000000000000001E-3</v>
      </c>
      <c r="H67" s="78">
        <v>43.81</v>
      </c>
    </row>
    <row r="68" spans="2:8" ht="15" x14ac:dyDescent="0.3">
      <c r="B68" s="460"/>
      <c r="C68" s="460"/>
      <c r="D68" s="78" t="s">
        <v>454</v>
      </c>
      <c r="E68" s="79" t="s">
        <v>279</v>
      </c>
      <c r="F68" s="78">
        <v>1.8280000000000001</v>
      </c>
      <c r="G68" s="78">
        <v>6.0000000000000001E-3</v>
      </c>
      <c r="H68" s="78">
        <v>44.19</v>
      </c>
    </row>
    <row r="69" spans="2:8" ht="15" x14ac:dyDescent="0.3">
      <c r="B69" s="460"/>
      <c r="C69" s="460"/>
      <c r="D69" s="78" t="s">
        <v>455</v>
      </c>
      <c r="E69" s="79" t="s">
        <v>279</v>
      </c>
      <c r="F69" s="78">
        <v>1.843</v>
      </c>
      <c r="G69" s="78">
        <v>6.0000000000000001E-3</v>
      </c>
      <c r="H69" s="78">
        <v>44.57</v>
      </c>
    </row>
    <row r="70" spans="2:8" ht="15" x14ac:dyDescent="0.3">
      <c r="B70" s="460"/>
      <c r="C70" s="460"/>
      <c r="D70" s="78" t="s">
        <v>456</v>
      </c>
      <c r="E70" s="79" t="s">
        <v>279</v>
      </c>
      <c r="F70" s="78">
        <v>1.8580000000000001</v>
      </c>
      <c r="G70" s="78">
        <v>6.0000000000000001E-3</v>
      </c>
      <c r="H70" s="78">
        <v>44.92</v>
      </c>
    </row>
    <row r="71" spans="2:8" ht="15" x14ac:dyDescent="0.3">
      <c r="B71" s="460"/>
      <c r="C71" s="460"/>
      <c r="D71" s="78" t="s">
        <v>457</v>
      </c>
      <c r="E71" s="79" t="s">
        <v>279</v>
      </c>
      <c r="F71" s="78">
        <v>1.877</v>
      </c>
      <c r="G71" s="78">
        <v>6.0000000000000001E-3</v>
      </c>
      <c r="H71" s="78">
        <v>45.39</v>
      </c>
    </row>
    <row r="72" spans="2:8" ht="15" x14ac:dyDescent="0.3">
      <c r="B72" s="460"/>
      <c r="C72" s="460"/>
      <c r="D72" s="78" t="s">
        <v>458</v>
      </c>
      <c r="E72" s="79" t="s">
        <v>281</v>
      </c>
      <c r="F72" s="78">
        <v>1.8959999999999999</v>
      </c>
      <c r="G72" s="78">
        <v>7.0000000000000001E-3</v>
      </c>
      <c r="H72" s="78">
        <v>54.77</v>
      </c>
    </row>
    <row r="73" spans="2:8" ht="15" x14ac:dyDescent="0.3">
      <c r="B73" s="460"/>
      <c r="C73" s="460"/>
      <c r="D73" s="78" t="s">
        <v>459</v>
      </c>
      <c r="E73" s="79" t="s">
        <v>279</v>
      </c>
      <c r="F73" s="78">
        <v>1.7470000000000001</v>
      </c>
      <c r="G73" s="78">
        <v>5.0000000000000001E-3</v>
      </c>
      <c r="H73" s="78">
        <v>42.23</v>
      </c>
    </row>
    <row r="74" spans="2:8" ht="15" x14ac:dyDescent="0.3">
      <c r="B74" s="460"/>
      <c r="C74" s="460"/>
      <c r="D74" s="78" t="s">
        <v>460</v>
      </c>
      <c r="E74" s="79" t="s">
        <v>279</v>
      </c>
      <c r="F74" s="78">
        <v>1.748</v>
      </c>
      <c r="G74" s="78">
        <v>5.0000000000000001E-3</v>
      </c>
      <c r="H74" s="78">
        <v>42.27</v>
      </c>
    </row>
    <row r="75" spans="2:8" ht="15" x14ac:dyDescent="0.3">
      <c r="B75" s="460"/>
      <c r="C75" s="460"/>
      <c r="D75" s="78" t="s">
        <v>461</v>
      </c>
      <c r="E75" s="79" t="s">
        <v>279</v>
      </c>
      <c r="F75" s="78">
        <v>1.748</v>
      </c>
      <c r="G75" s="78">
        <v>5.0000000000000001E-3</v>
      </c>
      <c r="H75" s="78">
        <v>42.27</v>
      </c>
    </row>
    <row r="76" spans="2:8" ht="15" x14ac:dyDescent="0.3">
      <c r="B76" s="460"/>
      <c r="C76" s="460"/>
      <c r="D76" s="78" t="s">
        <v>462</v>
      </c>
      <c r="E76" s="79" t="s">
        <v>279</v>
      </c>
      <c r="F76" s="78">
        <v>1.7470000000000001</v>
      </c>
      <c r="G76" s="78">
        <v>5.0000000000000001E-3</v>
      </c>
      <c r="H76" s="78">
        <v>42.23</v>
      </c>
    </row>
    <row r="77" spans="2:8" ht="15" x14ac:dyDescent="0.3">
      <c r="B77" s="460"/>
      <c r="C77" s="460"/>
      <c r="D77" s="78" t="s">
        <v>463</v>
      </c>
      <c r="E77" s="79" t="s">
        <v>279</v>
      </c>
      <c r="F77" s="78">
        <v>1.748</v>
      </c>
      <c r="G77" s="78">
        <v>5.0000000000000001E-3</v>
      </c>
      <c r="H77" s="78">
        <v>42.27</v>
      </c>
    </row>
    <row r="78" spans="2:8" ht="15" x14ac:dyDescent="0.3">
      <c r="B78" s="460"/>
      <c r="C78" s="460"/>
      <c r="D78" s="78" t="s">
        <v>464</v>
      </c>
      <c r="E78" s="79" t="s">
        <v>279</v>
      </c>
      <c r="F78" s="78">
        <v>1.7470000000000001</v>
      </c>
      <c r="G78" s="78">
        <v>5.0000000000000001E-3</v>
      </c>
      <c r="H78" s="78">
        <v>42.23</v>
      </c>
    </row>
    <row r="79" spans="2:8" ht="15" x14ac:dyDescent="0.3">
      <c r="B79" s="460"/>
      <c r="C79" s="460"/>
      <c r="D79" s="78" t="s">
        <v>465</v>
      </c>
      <c r="E79" s="79" t="s">
        <v>279</v>
      </c>
      <c r="F79" s="78">
        <v>1.748</v>
      </c>
      <c r="G79" s="78">
        <v>5.0000000000000001E-3</v>
      </c>
      <c r="H79" s="78">
        <v>42.27</v>
      </c>
    </row>
    <row r="80" spans="2:8" ht="15" x14ac:dyDescent="0.3">
      <c r="B80" s="460"/>
      <c r="C80" s="460"/>
      <c r="D80" s="78" t="s">
        <v>466</v>
      </c>
      <c r="E80" s="79" t="s">
        <v>279</v>
      </c>
      <c r="F80" s="78">
        <v>1.7470000000000001</v>
      </c>
      <c r="G80" s="78">
        <v>5.0000000000000001E-3</v>
      </c>
      <c r="H80" s="78">
        <v>42.23</v>
      </c>
    </row>
    <row r="81" spans="2:8" ht="15" x14ac:dyDescent="0.3">
      <c r="B81" s="460"/>
      <c r="C81" s="460"/>
      <c r="D81" s="78" t="s">
        <v>467</v>
      </c>
      <c r="E81" s="79" t="s">
        <v>279</v>
      </c>
      <c r="F81" s="78">
        <v>3.4929999999999999</v>
      </c>
      <c r="G81" s="78">
        <v>1.0999999999999999E-2</v>
      </c>
      <c r="H81" s="78">
        <v>84.46</v>
      </c>
    </row>
    <row r="82" spans="2:8" ht="15" x14ac:dyDescent="0.3">
      <c r="B82" s="460"/>
      <c r="C82" s="460"/>
      <c r="D82" s="78" t="s">
        <v>468</v>
      </c>
      <c r="E82" s="79" t="s">
        <v>279</v>
      </c>
      <c r="F82" s="78">
        <v>1.748</v>
      </c>
      <c r="G82" s="78">
        <v>5.0000000000000001E-3</v>
      </c>
      <c r="H82" s="78">
        <v>42.27</v>
      </c>
    </row>
    <row r="83" spans="2:8" ht="15" x14ac:dyDescent="0.3">
      <c r="B83" s="460"/>
      <c r="C83" s="460"/>
      <c r="D83" s="78" t="s">
        <v>469</v>
      </c>
      <c r="E83" s="79" t="s">
        <v>279</v>
      </c>
      <c r="F83" s="78">
        <v>1.748</v>
      </c>
      <c r="G83" s="78">
        <v>5.0000000000000001E-3</v>
      </c>
      <c r="H83" s="78">
        <v>42.27</v>
      </c>
    </row>
    <row r="84" spans="2:8" ht="15" x14ac:dyDescent="0.3">
      <c r="B84" s="460"/>
      <c r="C84" s="460"/>
      <c r="D84" s="78" t="s">
        <v>470</v>
      </c>
      <c r="E84" s="79" t="s">
        <v>280</v>
      </c>
      <c r="F84" s="78">
        <v>5.24</v>
      </c>
      <c r="G84" s="78">
        <v>0.03</v>
      </c>
      <c r="H84" s="78">
        <v>238.58</v>
      </c>
    </row>
    <row r="85" spans="2:8" ht="15" x14ac:dyDescent="0.3">
      <c r="B85" s="460"/>
      <c r="C85" s="460"/>
      <c r="D85" s="78" t="s">
        <v>471</v>
      </c>
      <c r="E85" s="79" t="s">
        <v>279</v>
      </c>
      <c r="F85" s="78">
        <v>1.748</v>
      </c>
      <c r="G85" s="78">
        <v>5.0000000000000001E-3</v>
      </c>
      <c r="H85" s="78">
        <v>42.27</v>
      </c>
    </row>
    <row r="86" spans="2:8" ht="15" x14ac:dyDescent="0.3">
      <c r="B86" s="460"/>
      <c r="C86" s="460"/>
      <c r="D86" s="78" t="s">
        <v>472</v>
      </c>
      <c r="E86" s="79" t="s">
        <v>279</v>
      </c>
      <c r="F86" s="78">
        <v>1.748</v>
      </c>
      <c r="G86" s="78">
        <v>5.0000000000000001E-3</v>
      </c>
      <c r="H86" s="78">
        <v>42.27</v>
      </c>
    </row>
    <row r="87" spans="2:8" ht="15" x14ac:dyDescent="0.3">
      <c r="B87" s="460"/>
      <c r="C87" s="460"/>
      <c r="D87" s="78" t="s">
        <v>473</v>
      </c>
      <c r="E87" s="79" t="s">
        <v>279</v>
      </c>
      <c r="F87" s="78">
        <v>1.7470000000000001</v>
      </c>
      <c r="G87" s="78">
        <v>5.0000000000000001E-3</v>
      </c>
      <c r="H87" s="78">
        <v>42.23</v>
      </c>
    </row>
    <row r="88" spans="2:8" ht="15" x14ac:dyDescent="0.3">
      <c r="B88" s="460"/>
      <c r="C88" s="460"/>
      <c r="D88" s="78" t="s">
        <v>474</v>
      </c>
      <c r="E88" s="79" t="s">
        <v>279</v>
      </c>
      <c r="F88" s="78">
        <v>1.7470000000000001</v>
      </c>
      <c r="G88" s="78">
        <v>5.0000000000000001E-3</v>
      </c>
      <c r="H88" s="78">
        <v>42.23</v>
      </c>
    </row>
    <row r="89" spans="2:8" ht="15" x14ac:dyDescent="0.3">
      <c r="B89" s="460"/>
      <c r="C89" s="460"/>
      <c r="D89" s="78" t="s">
        <v>475</v>
      </c>
      <c r="E89" s="79" t="s">
        <v>279</v>
      </c>
      <c r="F89" s="78">
        <v>1.748</v>
      </c>
      <c r="G89" s="78">
        <v>5.0000000000000001E-3</v>
      </c>
      <c r="H89" s="78">
        <v>42.27</v>
      </c>
    </row>
    <row r="90" spans="2:8" ht="15" x14ac:dyDescent="0.3">
      <c r="B90" s="460"/>
      <c r="C90" s="460"/>
      <c r="D90" s="78" t="s">
        <v>476</v>
      </c>
      <c r="E90" s="79" t="s">
        <v>279</v>
      </c>
      <c r="F90" s="78">
        <v>1.748</v>
      </c>
      <c r="G90" s="78">
        <v>5.0000000000000001E-3</v>
      </c>
      <c r="H90" s="78">
        <v>42.27</v>
      </c>
    </row>
    <row r="91" spans="2:8" ht="15" x14ac:dyDescent="0.3">
      <c r="B91" s="460"/>
      <c r="C91" s="460"/>
      <c r="D91" s="78" t="s">
        <v>477</v>
      </c>
      <c r="E91" s="79" t="s">
        <v>279</v>
      </c>
      <c r="F91" s="78">
        <v>3.4969999999999999</v>
      </c>
      <c r="G91" s="78">
        <v>1.0999999999999999E-2</v>
      </c>
      <c r="H91" s="78">
        <v>84.54</v>
      </c>
    </row>
    <row r="92" spans="2:8" ht="15" x14ac:dyDescent="0.3">
      <c r="B92" s="460"/>
      <c r="C92" s="460"/>
      <c r="D92" s="78" t="s">
        <v>478</v>
      </c>
      <c r="E92" s="79" t="s">
        <v>276</v>
      </c>
      <c r="F92" s="78">
        <v>1.7470000000000001</v>
      </c>
      <c r="G92" s="78">
        <v>2.4E-2</v>
      </c>
      <c r="H92" s="78">
        <v>185.93</v>
      </c>
    </row>
    <row r="93" spans="2:8" ht="15" x14ac:dyDescent="0.3">
      <c r="B93" s="460"/>
      <c r="C93" s="460"/>
      <c r="D93" s="78" t="s">
        <v>479</v>
      </c>
      <c r="E93" s="79" t="s">
        <v>276</v>
      </c>
      <c r="F93" s="78">
        <v>1.7470000000000001</v>
      </c>
      <c r="G93" s="78">
        <v>2.4E-2</v>
      </c>
      <c r="H93" s="78">
        <v>185.93</v>
      </c>
    </row>
    <row r="94" spans="2:8" ht="15" x14ac:dyDescent="0.3">
      <c r="B94" s="460"/>
      <c r="C94" s="460"/>
      <c r="D94" s="78" t="s">
        <v>480</v>
      </c>
      <c r="E94" s="79" t="s">
        <v>276</v>
      </c>
      <c r="F94" s="78">
        <v>1.7470000000000001</v>
      </c>
      <c r="G94" s="78">
        <v>2.4E-2</v>
      </c>
      <c r="H94" s="78">
        <v>185.93</v>
      </c>
    </row>
    <row r="95" spans="2:8" ht="15" x14ac:dyDescent="0.3">
      <c r="B95" s="460"/>
      <c r="C95" s="460"/>
      <c r="D95" s="78" t="s">
        <v>481</v>
      </c>
      <c r="E95" s="79" t="s">
        <v>276</v>
      </c>
      <c r="F95" s="78">
        <v>1.7470000000000001</v>
      </c>
      <c r="G95" s="78">
        <v>2.4E-2</v>
      </c>
      <c r="H95" s="78">
        <v>185.93</v>
      </c>
    </row>
    <row r="96" spans="2:8" ht="15" x14ac:dyDescent="0.3">
      <c r="B96" s="460"/>
      <c r="C96" s="460"/>
      <c r="D96" s="78" t="s">
        <v>482</v>
      </c>
      <c r="E96" s="79" t="s">
        <v>276</v>
      </c>
      <c r="F96" s="78">
        <v>1.7470000000000001</v>
      </c>
      <c r="G96" s="78">
        <v>2.4E-2</v>
      </c>
      <c r="H96" s="78">
        <v>185.93</v>
      </c>
    </row>
    <row r="97" spans="2:8" ht="15" x14ac:dyDescent="0.3">
      <c r="B97" s="460"/>
      <c r="C97" s="460"/>
      <c r="D97" s="78" t="s">
        <v>483</v>
      </c>
      <c r="E97" s="79" t="s">
        <v>276</v>
      </c>
      <c r="F97" s="78">
        <v>1.7470000000000001</v>
      </c>
      <c r="G97" s="78">
        <v>2.4E-2</v>
      </c>
      <c r="H97" s="78">
        <v>185.93</v>
      </c>
    </row>
    <row r="98" spans="2:8" ht="15" x14ac:dyDescent="0.3">
      <c r="B98" s="460"/>
      <c r="C98" s="460"/>
      <c r="D98" s="78" t="s">
        <v>484</v>
      </c>
      <c r="E98" s="79" t="s">
        <v>279</v>
      </c>
      <c r="F98" s="78">
        <v>1.8220000000000001</v>
      </c>
      <c r="G98" s="78">
        <v>6.0000000000000001E-3</v>
      </c>
      <c r="H98" s="78">
        <v>44.04</v>
      </c>
    </row>
    <row r="99" spans="2:8" ht="15" x14ac:dyDescent="0.3">
      <c r="B99" s="460"/>
      <c r="C99" s="460"/>
      <c r="D99" s="78" t="s">
        <v>485</v>
      </c>
      <c r="E99" s="79" t="s">
        <v>279</v>
      </c>
      <c r="F99" s="78">
        <v>1.9930000000000001</v>
      </c>
      <c r="G99" s="78">
        <v>6.0000000000000001E-3</v>
      </c>
      <c r="H99" s="78">
        <v>48.18</v>
      </c>
    </row>
    <row r="100" spans="2:8" ht="15" x14ac:dyDescent="0.3">
      <c r="B100" s="460"/>
      <c r="C100" s="460"/>
      <c r="D100" s="78" t="s">
        <v>486</v>
      </c>
      <c r="E100" s="79" t="s">
        <v>278</v>
      </c>
      <c r="F100" s="78">
        <v>1.9239999999999999</v>
      </c>
      <c r="G100" s="78">
        <v>2.1999999999999999E-2</v>
      </c>
      <c r="H100" s="78">
        <v>170.94</v>
      </c>
    </row>
    <row r="101" spans="2:8" ht="15.6" thickBot="1" x14ac:dyDescent="0.35">
      <c r="B101" s="460"/>
      <c r="C101" s="460"/>
      <c r="D101" s="78" t="s">
        <v>487</v>
      </c>
      <c r="E101" s="79" t="s">
        <v>279</v>
      </c>
      <c r="F101" s="78">
        <v>2.0089999999999999</v>
      </c>
      <c r="G101" s="78">
        <v>6.0000000000000001E-3</v>
      </c>
      <c r="H101" s="78">
        <v>48.57</v>
      </c>
    </row>
    <row r="102" spans="2:8" ht="16.2" thickBot="1" x14ac:dyDescent="0.35">
      <c r="B102" s="454" t="s">
        <v>488</v>
      </c>
      <c r="C102" s="455"/>
      <c r="D102" s="455"/>
      <c r="E102" s="455"/>
      <c r="F102" s="455"/>
      <c r="G102" s="456"/>
      <c r="H102" s="80">
        <f>SUM(H5:H101)</f>
        <v>14639.450000000004</v>
      </c>
    </row>
  </sheetData>
  <mergeCells count="26">
    <mergeCell ref="B2:H2"/>
    <mergeCell ref="J2:N2"/>
    <mergeCell ref="P2:R2"/>
    <mergeCell ref="T2:X2"/>
    <mergeCell ref="B3:C3"/>
    <mergeCell ref="E3:E4"/>
    <mergeCell ref="J3:J4"/>
    <mergeCell ref="K3:K4"/>
    <mergeCell ref="L3:L4"/>
    <mergeCell ref="T3:T4"/>
    <mergeCell ref="B102:G102"/>
    <mergeCell ref="U3:U4"/>
    <mergeCell ref="V3:V4"/>
    <mergeCell ref="B5:B101"/>
    <mergeCell ref="C5:C101"/>
    <mergeCell ref="J5:J8"/>
    <mergeCell ref="K5:K6"/>
    <mergeCell ref="L5:L6"/>
    <mergeCell ref="T5:T7"/>
    <mergeCell ref="K7:K8"/>
    <mergeCell ref="L7:L8"/>
    <mergeCell ref="U7:W7"/>
    <mergeCell ref="T8:T9"/>
    <mergeCell ref="J9:M9"/>
    <mergeCell ref="U9:W9"/>
    <mergeCell ref="J10:M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DAD59-92EB-4FE5-B634-E9D3EF0B0257}">
  <dimension ref="B2:X231"/>
  <sheetViews>
    <sheetView workbookViewId="0">
      <selection activeCell="Z33" sqref="Z33"/>
    </sheetView>
  </sheetViews>
  <sheetFormatPr baseColWidth="10" defaultColWidth="11.44140625" defaultRowHeight="14.4" x14ac:dyDescent="0.3"/>
  <cols>
    <col min="1" max="1" width="2.109375" customWidth="1"/>
    <col min="2" max="3" width="11.33203125" style="76"/>
    <col min="4" max="4" width="12.6640625" style="76" bestFit="1" customWidth="1"/>
    <col min="5" max="5" width="19" style="76" customWidth="1"/>
    <col min="6" max="8" width="11.33203125" style="76"/>
    <col min="9" max="9" width="1.44140625" customWidth="1"/>
    <col min="10" max="10" width="22" bestFit="1" customWidth="1"/>
    <col min="11" max="11" width="23.5546875" bestFit="1" customWidth="1"/>
    <col min="12" max="12" width="11.109375" bestFit="1" customWidth="1"/>
    <col min="13" max="13" width="6.44140625" bestFit="1" customWidth="1"/>
    <col min="14" max="14" width="23.109375" bestFit="1" customWidth="1"/>
    <col min="15" max="15" width="2.33203125" customWidth="1"/>
    <col min="16" max="16" width="15.33203125" customWidth="1"/>
    <col min="17" max="17" width="13.88671875" customWidth="1"/>
    <col min="18" max="18" width="16.44140625" customWidth="1"/>
    <col min="19" max="19" width="1" customWidth="1"/>
    <col min="20" max="20" width="12.88671875" bestFit="1" customWidth="1"/>
    <col min="21" max="21" width="28.33203125" bestFit="1" customWidth="1"/>
    <col min="23" max="23" width="25.33203125" bestFit="1" customWidth="1"/>
    <col min="24" max="24" width="10.33203125" bestFit="1" customWidth="1"/>
  </cols>
  <sheetData>
    <row r="2" spans="2:24" ht="16.2" thickBot="1" x14ac:dyDescent="0.35">
      <c r="B2" s="471" t="s">
        <v>489</v>
      </c>
      <c r="C2" s="472"/>
      <c r="D2" s="472"/>
      <c r="E2" s="472"/>
      <c r="F2" s="472"/>
      <c r="G2" s="472"/>
      <c r="H2" s="473"/>
      <c r="J2" s="474" t="s">
        <v>490</v>
      </c>
      <c r="K2" s="475"/>
      <c r="L2" s="475"/>
      <c r="M2" s="475"/>
      <c r="N2" s="476"/>
      <c r="P2" s="474" t="s">
        <v>357</v>
      </c>
      <c r="Q2" s="475"/>
      <c r="R2" s="476"/>
      <c r="T2" s="474" t="s">
        <v>491</v>
      </c>
      <c r="U2" s="475"/>
      <c r="V2" s="475"/>
      <c r="W2" s="475"/>
      <c r="X2" s="476"/>
    </row>
    <row r="3" spans="2:24" ht="15.6" thickBot="1" x14ac:dyDescent="0.35">
      <c r="B3" s="477" t="s">
        <v>359</v>
      </c>
      <c r="C3" s="478"/>
      <c r="D3" s="71" t="s">
        <v>360</v>
      </c>
      <c r="E3" s="457" t="s">
        <v>361</v>
      </c>
      <c r="F3" s="71" t="s">
        <v>362</v>
      </c>
      <c r="G3" s="71" t="s">
        <v>363</v>
      </c>
      <c r="H3" s="71" t="s">
        <v>364</v>
      </c>
      <c r="J3" s="494" t="s">
        <v>365</v>
      </c>
      <c r="K3" s="494" t="s">
        <v>366</v>
      </c>
      <c r="L3" s="494" t="s">
        <v>367</v>
      </c>
      <c r="M3" s="64" t="s">
        <v>368</v>
      </c>
      <c r="N3" s="64" t="s">
        <v>369</v>
      </c>
      <c r="P3" s="65" t="s">
        <v>367</v>
      </c>
      <c r="Q3" s="66" t="s">
        <v>153</v>
      </c>
      <c r="R3" s="66" t="s">
        <v>370</v>
      </c>
      <c r="T3" s="494" t="s">
        <v>359</v>
      </c>
      <c r="U3" s="494" t="s">
        <v>371</v>
      </c>
      <c r="V3" s="494" t="s">
        <v>153</v>
      </c>
      <c r="W3" s="64" t="s">
        <v>372</v>
      </c>
      <c r="X3" s="64" t="s">
        <v>364</v>
      </c>
    </row>
    <row r="4" spans="2:24" ht="15.6" thickBot="1" x14ac:dyDescent="0.35">
      <c r="B4" s="77" t="s">
        <v>367</v>
      </c>
      <c r="C4" s="72" t="s">
        <v>373</v>
      </c>
      <c r="D4" s="72" t="s">
        <v>374</v>
      </c>
      <c r="E4" s="458"/>
      <c r="F4" s="72" t="s">
        <v>375</v>
      </c>
      <c r="G4" s="72" t="s">
        <v>376</v>
      </c>
      <c r="H4" s="72" t="s">
        <v>377</v>
      </c>
      <c r="J4" s="495"/>
      <c r="K4" s="495"/>
      <c r="L4" s="495"/>
      <c r="M4" s="66" t="s">
        <v>378</v>
      </c>
      <c r="N4" s="66" t="s">
        <v>378</v>
      </c>
      <c r="P4" s="461" t="s">
        <v>379</v>
      </c>
      <c r="Q4" s="73">
        <v>108</v>
      </c>
      <c r="R4" s="83" t="s">
        <v>316</v>
      </c>
      <c r="T4" s="495"/>
      <c r="U4" s="495"/>
      <c r="V4" s="495"/>
      <c r="W4" s="66" t="s">
        <v>378</v>
      </c>
      <c r="X4" s="66" t="s">
        <v>377</v>
      </c>
    </row>
    <row r="5" spans="2:24" ht="30.6" thickBot="1" x14ac:dyDescent="0.35">
      <c r="B5" s="84" t="s">
        <v>380</v>
      </c>
      <c r="C5" s="85" t="s">
        <v>387</v>
      </c>
      <c r="D5" s="78" t="s">
        <v>492</v>
      </c>
      <c r="E5" s="79" t="s">
        <v>322</v>
      </c>
      <c r="F5" s="78">
        <v>3</v>
      </c>
      <c r="G5" s="78">
        <v>3.7999999999999999E-2</v>
      </c>
      <c r="H5" s="78">
        <v>296.73</v>
      </c>
      <c r="J5" s="461" t="s">
        <v>493</v>
      </c>
      <c r="K5" s="461" t="s">
        <v>384</v>
      </c>
      <c r="L5" s="459" t="s">
        <v>385</v>
      </c>
      <c r="M5" s="73">
        <v>6</v>
      </c>
      <c r="N5" s="73">
        <v>20708</v>
      </c>
      <c r="P5" s="462"/>
      <c r="Q5" s="73">
        <v>64</v>
      </c>
      <c r="R5" s="83" t="s">
        <v>317</v>
      </c>
      <c r="T5" s="488" t="s">
        <v>387</v>
      </c>
      <c r="U5" s="461" t="s">
        <v>282</v>
      </c>
      <c r="V5" s="73">
        <v>1</v>
      </c>
      <c r="W5" s="73" t="s">
        <v>286</v>
      </c>
      <c r="X5" s="74">
        <v>33.65</v>
      </c>
    </row>
    <row r="6" spans="2:24" ht="15.6" thickBot="1" x14ac:dyDescent="0.35">
      <c r="B6" s="86" t="s">
        <v>494</v>
      </c>
      <c r="C6" s="79" t="s">
        <v>494</v>
      </c>
      <c r="D6" s="78" t="s">
        <v>495</v>
      </c>
      <c r="E6" s="79" t="s">
        <v>322</v>
      </c>
      <c r="F6" s="78">
        <v>3</v>
      </c>
      <c r="G6" s="78">
        <v>3.7999999999999999E-2</v>
      </c>
      <c r="H6" s="78">
        <v>296.73</v>
      </c>
      <c r="J6" s="462"/>
      <c r="K6" s="462"/>
      <c r="L6" s="460"/>
      <c r="M6" s="73">
        <v>10</v>
      </c>
      <c r="N6" s="73">
        <v>7972</v>
      </c>
      <c r="P6" s="463"/>
      <c r="Q6" s="73">
        <v>40</v>
      </c>
      <c r="R6" s="83" t="s">
        <v>496</v>
      </c>
      <c r="T6" s="489"/>
      <c r="U6" s="462"/>
      <c r="V6" s="73">
        <v>6</v>
      </c>
      <c r="W6" s="73" t="s">
        <v>287</v>
      </c>
      <c r="X6" s="74">
        <v>224.31</v>
      </c>
    </row>
    <row r="7" spans="2:24" ht="15.6" thickBot="1" x14ac:dyDescent="0.35">
      <c r="B7" s="86" t="s">
        <v>494</v>
      </c>
      <c r="C7" s="79" t="s">
        <v>494</v>
      </c>
      <c r="D7" s="78" t="s">
        <v>497</v>
      </c>
      <c r="E7" s="79" t="s">
        <v>322</v>
      </c>
      <c r="F7" s="78">
        <v>3</v>
      </c>
      <c r="G7" s="78">
        <v>3.7999999999999999E-2</v>
      </c>
      <c r="H7" s="78">
        <v>296.73</v>
      </c>
      <c r="J7" s="462"/>
      <c r="K7" s="462"/>
      <c r="L7" s="464"/>
      <c r="M7" s="73">
        <v>13</v>
      </c>
      <c r="N7" s="73">
        <v>722</v>
      </c>
      <c r="P7" s="461" t="s">
        <v>386</v>
      </c>
      <c r="Q7" s="73">
        <v>108</v>
      </c>
      <c r="R7" s="83" t="s">
        <v>318</v>
      </c>
      <c r="T7" s="489"/>
      <c r="U7" s="462"/>
      <c r="V7" s="73">
        <v>1</v>
      </c>
      <c r="W7" s="73" t="s">
        <v>288</v>
      </c>
      <c r="X7" s="74">
        <v>45.24</v>
      </c>
    </row>
    <row r="8" spans="2:24" ht="15.6" thickBot="1" x14ac:dyDescent="0.35">
      <c r="B8" s="86" t="s">
        <v>494</v>
      </c>
      <c r="C8" s="79" t="s">
        <v>494</v>
      </c>
      <c r="D8" s="78" t="s">
        <v>498</v>
      </c>
      <c r="E8" s="79" t="s">
        <v>322</v>
      </c>
      <c r="F8" s="78">
        <v>3</v>
      </c>
      <c r="G8" s="78">
        <v>3.7999999999999999E-2</v>
      </c>
      <c r="H8" s="78">
        <v>296.73</v>
      </c>
      <c r="J8" s="462"/>
      <c r="K8" s="462"/>
      <c r="L8" s="459" t="s">
        <v>385</v>
      </c>
      <c r="M8" s="73">
        <v>3</v>
      </c>
      <c r="N8" s="73">
        <v>8710</v>
      </c>
      <c r="P8" s="462"/>
      <c r="Q8" s="73">
        <v>64</v>
      </c>
      <c r="R8" s="83" t="s">
        <v>319</v>
      </c>
      <c r="T8" s="489"/>
      <c r="U8" s="462"/>
      <c r="V8" s="73">
        <v>4</v>
      </c>
      <c r="W8" s="73" t="s">
        <v>289</v>
      </c>
      <c r="X8" s="74">
        <v>219.33</v>
      </c>
    </row>
    <row r="9" spans="2:24" ht="15.6" thickBot="1" x14ac:dyDescent="0.35">
      <c r="B9" s="86" t="s">
        <v>494</v>
      </c>
      <c r="C9" s="79" t="s">
        <v>494</v>
      </c>
      <c r="D9" s="78" t="s">
        <v>499</v>
      </c>
      <c r="E9" s="79" t="s">
        <v>322</v>
      </c>
      <c r="F9" s="78">
        <v>3</v>
      </c>
      <c r="G9" s="78">
        <v>3.7999999999999999E-2</v>
      </c>
      <c r="H9" s="78">
        <v>296.73</v>
      </c>
      <c r="J9" s="462"/>
      <c r="K9" s="462"/>
      <c r="L9" s="460"/>
      <c r="M9" s="73">
        <v>6</v>
      </c>
      <c r="N9" s="73">
        <v>340</v>
      </c>
      <c r="P9" s="463"/>
      <c r="Q9" s="73">
        <v>40</v>
      </c>
      <c r="R9" s="83" t="s">
        <v>320</v>
      </c>
      <c r="T9" s="489"/>
      <c r="U9" s="462"/>
      <c r="V9" s="73">
        <v>6</v>
      </c>
      <c r="W9" s="73" t="s">
        <v>290</v>
      </c>
      <c r="X9" s="74">
        <v>430.68</v>
      </c>
    </row>
    <row r="10" spans="2:24" ht="15.6" thickBot="1" x14ac:dyDescent="0.35">
      <c r="B10" s="86" t="s">
        <v>494</v>
      </c>
      <c r="C10" s="79" t="s">
        <v>494</v>
      </c>
      <c r="D10" s="78" t="s">
        <v>500</v>
      </c>
      <c r="E10" s="79" t="s">
        <v>323</v>
      </c>
      <c r="F10" s="78">
        <v>3.01</v>
      </c>
      <c r="G10" s="78">
        <v>1.2E-2</v>
      </c>
      <c r="H10" s="78">
        <v>92.4</v>
      </c>
      <c r="J10" s="463"/>
      <c r="K10" s="463"/>
      <c r="L10" s="464"/>
      <c r="M10" s="73">
        <v>11</v>
      </c>
      <c r="N10" s="73">
        <v>11453</v>
      </c>
      <c r="T10" s="489"/>
      <c r="U10" s="462"/>
      <c r="V10" s="73">
        <v>2</v>
      </c>
      <c r="W10" s="73" t="s">
        <v>291</v>
      </c>
      <c r="X10" s="74">
        <v>120.63</v>
      </c>
    </row>
    <row r="11" spans="2:24" ht="15.6" thickBot="1" x14ac:dyDescent="0.35">
      <c r="B11" s="86" t="s">
        <v>494</v>
      </c>
      <c r="C11" s="79" t="s">
        <v>494</v>
      </c>
      <c r="D11" s="78" t="s">
        <v>501</v>
      </c>
      <c r="E11" s="79" t="s">
        <v>323</v>
      </c>
      <c r="F11" s="78">
        <v>3.01</v>
      </c>
      <c r="G11" s="78">
        <v>1.2E-2</v>
      </c>
      <c r="H11" s="78">
        <v>92.4</v>
      </c>
      <c r="J11" s="461" t="s">
        <v>383</v>
      </c>
      <c r="K11" s="461" t="s">
        <v>384</v>
      </c>
      <c r="L11" s="459" t="s">
        <v>385</v>
      </c>
      <c r="M11" s="73">
        <v>6</v>
      </c>
      <c r="N11" s="73">
        <v>2937</v>
      </c>
      <c r="T11" s="489"/>
      <c r="U11" s="462"/>
      <c r="V11" s="73">
        <v>1</v>
      </c>
      <c r="W11" s="73" t="s">
        <v>292</v>
      </c>
      <c r="X11" s="74">
        <v>67.290000000000006</v>
      </c>
    </row>
    <row r="12" spans="2:24" ht="15.6" thickBot="1" x14ac:dyDescent="0.35">
      <c r="B12" s="86" t="s">
        <v>494</v>
      </c>
      <c r="C12" s="79" t="s">
        <v>494</v>
      </c>
      <c r="D12" s="78" t="s">
        <v>502</v>
      </c>
      <c r="E12" s="79" t="s">
        <v>324</v>
      </c>
      <c r="F12" s="78">
        <v>3.01</v>
      </c>
      <c r="G12" s="78">
        <v>1.6E-2</v>
      </c>
      <c r="H12" s="78">
        <v>127.14</v>
      </c>
      <c r="J12" s="462"/>
      <c r="K12" s="462"/>
      <c r="L12" s="460"/>
      <c r="M12" s="73">
        <v>10</v>
      </c>
      <c r="N12" s="73">
        <v>45383</v>
      </c>
      <c r="T12" s="489"/>
      <c r="U12" s="462"/>
      <c r="V12" s="73">
        <v>4</v>
      </c>
      <c r="W12" s="73" t="s">
        <v>293</v>
      </c>
      <c r="X12" s="74">
        <v>336.97</v>
      </c>
    </row>
    <row r="13" spans="2:24" ht="15.6" thickBot="1" x14ac:dyDescent="0.35">
      <c r="B13" s="86" t="s">
        <v>494</v>
      </c>
      <c r="C13" s="79" t="s">
        <v>494</v>
      </c>
      <c r="D13" s="78" t="s">
        <v>503</v>
      </c>
      <c r="E13" s="79" t="s">
        <v>324</v>
      </c>
      <c r="F13" s="78">
        <v>3.01</v>
      </c>
      <c r="G13" s="78">
        <v>1.6E-2</v>
      </c>
      <c r="H13" s="78">
        <v>127.14</v>
      </c>
      <c r="J13" s="462"/>
      <c r="K13" s="462"/>
      <c r="L13" s="464"/>
      <c r="M13" s="73">
        <v>13</v>
      </c>
      <c r="N13" s="73">
        <v>4050</v>
      </c>
      <c r="T13" s="489"/>
      <c r="U13" s="462"/>
      <c r="V13" s="73">
        <v>1</v>
      </c>
      <c r="W13" s="73" t="s">
        <v>294</v>
      </c>
      <c r="X13" s="74">
        <v>49.85</v>
      </c>
    </row>
    <row r="14" spans="2:24" ht="15.6" thickBot="1" x14ac:dyDescent="0.35">
      <c r="B14" s="86" t="s">
        <v>494</v>
      </c>
      <c r="C14" s="79" t="s">
        <v>494</v>
      </c>
      <c r="D14" s="78" t="s">
        <v>504</v>
      </c>
      <c r="E14" s="79" t="s">
        <v>323</v>
      </c>
      <c r="F14" s="78">
        <v>3.01</v>
      </c>
      <c r="G14" s="78">
        <v>1.2E-2</v>
      </c>
      <c r="H14" s="78">
        <v>92.4</v>
      </c>
      <c r="J14" s="462"/>
      <c r="K14" s="462"/>
      <c r="L14" s="459" t="s">
        <v>385</v>
      </c>
      <c r="M14" s="73">
        <v>6</v>
      </c>
      <c r="N14" s="73">
        <v>2537</v>
      </c>
      <c r="T14" s="489"/>
      <c r="U14" s="463"/>
      <c r="V14" s="73">
        <v>1</v>
      </c>
      <c r="W14" s="73" t="s">
        <v>295</v>
      </c>
      <c r="X14" s="74">
        <v>122.13</v>
      </c>
    </row>
    <row r="15" spans="2:24" ht="15.6" thickBot="1" x14ac:dyDescent="0.35">
      <c r="B15" s="86" t="s">
        <v>494</v>
      </c>
      <c r="C15" s="79" t="s">
        <v>494</v>
      </c>
      <c r="D15" s="78" t="s">
        <v>505</v>
      </c>
      <c r="E15" s="79" t="s">
        <v>325</v>
      </c>
      <c r="F15" s="78">
        <v>3.01</v>
      </c>
      <c r="G15" s="78">
        <v>1.9E-2</v>
      </c>
      <c r="H15" s="78">
        <v>147.93</v>
      </c>
      <c r="J15" s="462"/>
      <c r="K15" s="462"/>
      <c r="L15" s="460"/>
      <c r="M15" s="73">
        <v>10</v>
      </c>
      <c r="N15" s="73">
        <v>1548</v>
      </c>
      <c r="T15" s="489"/>
      <c r="U15" s="461" t="s">
        <v>506</v>
      </c>
      <c r="V15" s="73">
        <v>2</v>
      </c>
      <c r="W15" s="73" t="s">
        <v>337</v>
      </c>
      <c r="X15" s="74">
        <v>3.99</v>
      </c>
    </row>
    <row r="16" spans="2:24" ht="15.6" thickBot="1" x14ac:dyDescent="0.35">
      <c r="B16" s="86" t="s">
        <v>494</v>
      </c>
      <c r="C16" s="79" t="s">
        <v>494</v>
      </c>
      <c r="D16" s="78" t="s">
        <v>507</v>
      </c>
      <c r="E16" s="79" t="s">
        <v>323</v>
      </c>
      <c r="F16" s="78">
        <v>3.01</v>
      </c>
      <c r="G16" s="78">
        <v>1.2E-2</v>
      </c>
      <c r="H16" s="78">
        <v>92.4</v>
      </c>
      <c r="J16" s="462"/>
      <c r="K16" s="462"/>
      <c r="L16" s="460"/>
      <c r="M16" s="73">
        <v>11</v>
      </c>
      <c r="N16" s="73">
        <v>22907</v>
      </c>
      <c r="T16" s="489"/>
      <c r="U16" s="462"/>
      <c r="V16" s="73">
        <v>2</v>
      </c>
      <c r="W16" s="73" t="s">
        <v>338</v>
      </c>
      <c r="X16" s="74">
        <v>4.04</v>
      </c>
    </row>
    <row r="17" spans="2:24" ht="15.6" thickBot="1" x14ac:dyDescent="0.35">
      <c r="B17" s="86" t="s">
        <v>494</v>
      </c>
      <c r="C17" s="79" t="s">
        <v>494</v>
      </c>
      <c r="D17" s="78" t="s">
        <v>508</v>
      </c>
      <c r="E17" s="79" t="s">
        <v>324</v>
      </c>
      <c r="F17" s="78">
        <v>3.01</v>
      </c>
      <c r="G17" s="78">
        <v>1.6E-2</v>
      </c>
      <c r="H17" s="78">
        <v>127.14</v>
      </c>
      <c r="J17" s="462"/>
      <c r="K17" s="462"/>
      <c r="L17" s="460"/>
      <c r="M17" s="78">
        <v>15</v>
      </c>
      <c r="N17" s="78">
        <v>5471</v>
      </c>
      <c r="T17" s="489"/>
      <c r="U17" s="462"/>
      <c r="V17" s="73">
        <v>12</v>
      </c>
      <c r="W17" s="73" t="s">
        <v>339</v>
      </c>
      <c r="X17" s="74">
        <v>39.49</v>
      </c>
    </row>
    <row r="18" spans="2:24" ht="16.2" thickBot="1" x14ac:dyDescent="0.35">
      <c r="B18" s="86" t="s">
        <v>494</v>
      </c>
      <c r="C18" s="79" t="s">
        <v>494</v>
      </c>
      <c r="D18" s="78" t="s">
        <v>509</v>
      </c>
      <c r="E18" s="79" t="s">
        <v>323</v>
      </c>
      <c r="F18" s="78">
        <v>3.01</v>
      </c>
      <c r="G18" s="78">
        <v>1.2E-2</v>
      </c>
      <c r="H18" s="78">
        <v>92.4</v>
      </c>
      <c r="J18" s="485" t="s">
        <v>510</v>
      </c>
      <c r="K18" s="486"/>
      <c r="L18" s="486"/>
      <c r="M18" s="487"/>
      <c r="N18" s="68">
        <f>SUM(N5:N10)</f>
        <v>49905</v>
      </c>
      <c r="T18" s="489"/>
      <c r="U18" s="462"/>
      <c r="V18" s="73">
        <v>2</v>
      </c>
      <c r="W18" s="73" t="s">
        <v>340</v>
      </c>
      <c r="X18" s="74">
        <v>4.49</v>
      </c>
    </row>
    <row r="19" spans="2:24" ht="16.2" thickBot="1" x14ac:dyDescent="0.35">
      <c r="B19" s="86" t="s">
        <v>494</v>
      </c>
      <c r="C19" s="79" t="s">
        <v>494</v>
      </c>
      <c r="D19" s="78" t="s">
        <v>511</v>
      </c>
      <c r="E19" s="79" t="s">
        <v>324</v>
      </c>
      <c r="F19" s="78">
        <v>3.01</v>
      </c>
      <c r="G19" s="78">
        <v>1.6E-2</v>
      </c>
      <c r="H19" s="78">
        <v>127.14</v>
      </c>
      <c r="J19" s="491" t="s">
        <v>512</v>
      </c>
      <c r="K19" s="492"/>
      <c r="L19" s="492"/>
      <c r="M19" s="493"/>
      <c r="N19" s="69">
        <f>SUM(N11:N17)</f>
        <v>84833</v>
      </c>
      <c r="T19" s="489"/>
      <c r="U19" s="462"/>
      <c r="V19" s="73">
        <v>12</v>
      </c>
      <c r="W19" s="73" t="s">
        <v>341</v>
      </c>
      <c r="X19" s="74">
        <v>61.3</v>
      </c>
    </row>
    <row r="20" spans="2:24" ht="15.6" thickBot="1" x14ac:dyDescent="0.35">
      <c r="B20" s="86" t="s">
        <v>494</v>
      </c>
      <c r="C20" s="79" t="s">
        <v>494</v>
      </c>
      <c r="D20" s="78" t="s">
        <v>513</v>
      </c>
      <c r="E20" s="79" t="s">
        <v>323</v>
      </c>
      <c r="F20" s="78">
        <v>3.01</v>
      </c>
      <c r="G20" s="78">
        <v>1.2E-2</v>
      </c>
      <c r="H20" s="78">
        <v>92.4</v>
      </c>
      <c r="T20" s="489"/>
      <c r="U20" s="462"/>
      <c r="V20" s="73">
        <v>6</v>
      </c>
      <c r="W20" s="73" t="s">
        <v>342</v>
      </c>
      <c r="X20" s="74">
        <v>33.65</v>
      </c>
    </row>
    <row r="21" spans="2:24" ht="15.6" thickBot="1" x14ac:dyDescent="0.35">
      <c r="B21" s="86" t="s">
        <v>494</v>
      </c>
      <c r="C21" s="79" t="s">
        <v>494</v>
      </c>
      <c r="D21" s="78" t="s">
        <v>514</v>
      </c>
      <c r="E21" s="79" t="s">
        <v>324</v>
      </c>
      <c r="F21" s="78">
        <v>3.01</v>
      </c>
      <c r="G21" s="78">
        <v>1.6E-2</v>
      </c>
      <c r="H21" s="78">
        <v>127.14</v>
      </c>
      <c r="T21" s="489"/>
      <c r="U21" s="462"/>
      <c r="V21" s="73">
        <v>4</v>
      </c>
      <c r="W21" s="73" t="s">
        <v>343</v>
      </c>
      <c r="X21" s="74">
        <v>20.39</v>
      </c>
    </row>
    <row r="22" spans="2:24" ht="15.6" thickBot="1" x14ac:dyDescent="0.35">
      <c r="B22" s="86" t="s">
        <v>494</v>
      </c>
      <c r="C22" s="79" t="s">
        <v>494</v>
      </c>
      <c r="D22" s="78" t="s">
        <v>515</v>
      </c>
      <c r="E22" s="79" t="s">
        <v>323</v>
      </c>
      <c r="F22" s="78">
        <v>3.01</v>
      </c>
      <c r="G22" s="78">
        <v>1.2E-2</v>
      </c>
      <c r="H22" s="78">
        <v>92.4</v>
      </c>
      <c r="T22" s="489"/>
      <c r="U22" s="462"/>
      <c r="V22" s="73">
        <v>2</v>
      </c>
      <c r="W22" s="73" t="s">
        <v>344</v>
      </c>
      <c r="X22" s="74">
        <v>14.58</v>
      </c>
    </row>
    <row r="23" spans="2:24" ht="15.6" thickBot="1" x14ac:dyDescent="0.35">
      <c r="B23" s="86" t="s">
        <v>494</v>
      </c>
      <c r="C23" s="79" t="s">
        <v>494</v>
      </c>
      <c r="D23" s="78" t="s">
        <v>516</v>
      </c>
      <c r="E23" s="79" t="s">
        <v>324</v>
      </c>
      <c r="F23" s="78">
        <v>3.01</v>
      </c>
      <c r="G23" s="78">
        <v>1.6E-2</v>
      </c>
      <c r="H23" s="78">
        <v>127.14</v>
      </c>
      <c r="T23" s="489"/>
      <c r="U23" s="462"/>
      <c r="V23" s="73">
        <v>2</v>
      </c>
      <c r="W23" s="73" t="s">
        <v>345</v>
      </c>
      <c r="X23" s="74">
        <v>15.13</v>
      </c>
    </row>
    <row r="24" spans="2:24" ht="15.6" thickBot="1" x14ac:dyDescent="0.35">
      <c r="B24" s="86" t="s">
        <v>494</v>
      </c>
      <c r="C24" s="79" t="s">
        <v>494</v>
      </c>
      <c r="D24" s="78" t="s">
        <v>517</v>
      </c>
      <c r="E24" s="79" t="s">
        <v>323</v>
      </c>
      <c r="F24" s="78">
        <v>3.01</v>
      </c>
      <c r="G24" s="78">
        <v>1.2E-2</v>
      </c>
      <c r="H24" s="78">
        <v>92.4</v>
      </c>
      <c r="T24" s="489"/>
      <c r="U24" s="462"/>
      <c r="V24" s="73">
        <v>8</v>
      </c>
      <c r="W24" s="73" t="s">
        <v>346</v>
      </c>
      <c r="X24" s="74">
        <v>35.89</v>
      </c>
    </row>
    <row r="25" spans="2:24" ht="15.6" thickBot="1" x14ac:dyDescent="0.35">
      <c r="B25" s="86" t="s">
        <v>494</v>
      </c>
      <c r="C25" s="79" t="s">
        <v>494</v>
      </c>
      <c r="D25" s="78" t="s">
        <v>518</v>
      </c>
      <c r="E25" s="79" t="s">
        <v>324</v>
      </c>
      <c r="F25" s="78">
        <v>3.01</v>
      </c>
      <c r="G25" s="78">
        <v>1.6E-2</v>
      </c>
      <c r="H25" s="78">
        <v>127.14</v>
      </c>
      <c r="T25" s="489"/>
      <c r="U25" s="463"/>
      <c r="V25" s="73">
        <v>2</v>
      </c>
      <c r="W25" s="73" t="s">
        <v>347</v>
      </c>
      <c r="X25" s="74">
        <v>20.16</v>
      </c>
    </row>
    <row r="26" spans="2:24" ht="15.6" thickBot="1" x14ac:dyDescent="0.35">
      <c r="B26" s="86" t="s">
        <v>494</v>
      </c>
      <c r="C26" s="79" t="s">
        <v>494</v>
      </c>
      <c r="D26" s="78" t="s">
        <v>519</v>
      </c>
      <c r="E26" s="79" t="s">
        <v>323</v>
      </c>
      <c r="F26" s="78">
        <v>3.01</v>
      </c>
      <c r="G26" s="78">
        <v>1.2E-2</v>
      </c>
      <c r="H26" s="78">
        <v>92.4</v>
      </c>
      <c r="T26" s="489"/>
      <c r="U26" s="461" t="s">
        <v>284</v>
      </c>
      <c r="V26" s="73">
        <v>4</v>
      </c>
      <c r="W26" s="73" t="s">
        <v>348</v>
      </c>
      <c r="X26" s="74">
        <v>0.9</v>
      </c>
    </row>
    <row r="27" spans="2:24" ht="15.6" thickBot="1" x14ac:dyDescent="0.35">
      <c r="B27" s="86" t="s">
        <v>494</v>
      </c>
      <c r="C27" s="79" t="s">
        <v>494</v>
      </c>
      <c r="D27" s="78" t="s">
        <v>520</v>
      </c>
      <c r="E27" s="79" t="s">
        <v>324</v>
      </c>
      <c r="F27" s="78">
        <v>3.01</v>
      </c>
      <c r="G27" s="78">
        <v>1.6E-2</v>
      </c>
      <c r="H27" s="78">
        <v>127.14</v>
      </c>
      <c r="T27" s="489"/>
      <c r="U27" s="462"/>
      <c r="V27" s="73">
        <v>24</v>
      </c>
      <c r="W27" s="73" t="s">
        <v>349</v>
      </c>
      <c r="X27" s="74">
        <v>11.12</v>
      </c>
    </row>
    <row r="28" spans="2:24" ht="15.6" thickBot="1" x14ac:dyDescent="0.35">
      <c r="B28" s="86" t="s">
        <v>494</v>
      </c>
      <c r="C28" s="79" t="s">
        <v>494</v>
      </c>
      <c r="D28" s="78" t="s">
        <v>521</v>
      </c>
      <c r="E28" s="79" t="s">
        <v>326</v>
      </c>
      <c r="F28" s="78">
        <v>3.01</v>
      </c>
      <c r="G28" s="78">
        <v>1.4E-2</v>
      </c>
      <c r="H28" s="78">
        <v>108.47</v>
      </c>
      <c r="T28" s="489"/>
      <c r="U28" s="462"/>
      <c r="V28" s="73">
        <v>4</v>
      </c>
      <c r="W28" s="73" t="s">
        <v>350</v>
      </c>
      <c r="X28" s="74">
        <v>1.31</v>
      </c>
    </row>
    <row r="29" spans="2:24" ht="15.6" thickBot="1" x14ac:dyDescent="0.35">
      <c r="B29" s="86" t="s">
        <v>494</v>
      </c>
      <c r="C29" s="79" t="s">
        <v>494</v>
      </c>
      <c r="D29" s="78" t="s">
        <v>522</v>
      </c>
      <c r="E29" s="79" t="s">
        <v>324</v>
      </c>
      <c r="F29" s="78">
        <v>3.01</v>
      </c>
      <c r="G29" s="78">
        <v>1.6E-2</v>
      </c>
      <c r="H29" s="78">
        <v>127.14</v>
      </c>
      <c r="T29" s="489"/>
      <c r="U29" s="462"/>
      <c r="V29" s="73">
        <v>8</v>
      </c>
      <c r="W29" s="73" t="s">
        <v>351</v>
      </c>
      <c r="X29" s="74">
        <v>6.06</v>
      </c>
    </row>
    <row r="30" spans="2:24" ht="15.6" thickBot="1" x14ac:dyDescent="0.35">
      <c r="B30" s="86" t="s">
        <v>494</v>
      </c>
      <c r="C30" s="79" t="s">
        <v>494</v>
      </c>
      <c r="D30" s="78" t="s">
        <v>523</v>
      </c>
      <c r="E30" s="79" t="s">
        <v>323</v>
      </c>
      <c r="F30" s="78">
        <v>3.01</v>
      </c>
      <c r="G30" s="78">
        <v>1.2E-2</v>
      </c>
      <c r="H30" s="78">
        <v>92.4</v>
      </c>
      <c r="T30" s="489"/>
      <c r="U30" s="462"/>
      <c r="V30" s="73">
        <v>4</v>
      </c>
      <c r="W30" s="73" t="s">
        <v>352</v>
      </c>
      <c r="X30" s="74">
        <v>5.59</v>
      </c>
    </row>
    <row r="31" spans="2:24" ht="15.6" thickBot="1" x14ac:dyDescent="0.35">
      <c r="B31" s="86" t="s">
        <v>494</v>
      </c>
      <c r="C31" s="79" t="s">
        <v>494</v>
      </c>
      <c r="D31" s="78" t="s">
        <v>524</v>
      </c>
      <c r="E31" s="79" t="s">
        <v>323</v>
      </c>
      <c r="F31" s="78">
        <v>3.01</v>
      </c>
      <c r="G31" s="78">
        <v>1.2E-2</v>
      </c>
      <c r="H31" s="78">
        <v>92.4</v>
      </c>
      <c r="T31" s="489"/>
      <c r="U31" s="462"/>
      <c r="V31" s="73">
        <v>8</v>
      </c>
      <c r="W31" s="73" t="s">
        <v>353</v>
      </c>
      <c r="X31" s="74">
        <v>6.17</v>
      </c>
    </row>
    <row r="32" spans="2:24" ht="15.6" thickBot="1" x14ac:dyDescent="0.35">
      <c r="B32" s="86" t="s">
        <v>494</v>
      </c>
      <c r="C32" s="79" t="s">
        <v>494</v>
      </c>
      <c r="D32" s="78" t="s">
        <v>525</v>
      </c>
      <c r="E32" s="79" t="s">
        <v>327</v>
      </c>
      <c r="F32" s="78">
        <v>2.25</v>
      </c>
      <c r="G32" s="78">
        <v>5.0000000000000001E-3</v>
      </c>
      <c r="H32" s="78">
        <v>42.21</v>
      </c>
      <c r="T32" s="489"/>
      <c r="U32" s="462"/>
      <c r="V32" s="73">
        <v>16</v>
      </c>
      <c r="W32" s="73" t="s">
        <v>354</v>
      </c>
      <c r="X32" s="74">
        <v>12.16</v>
      </c>
    </row>
    <row r="33" spans="2:24" ht="15.6" thickBot="1" x14ac:dyDescent="0.35">
      <c r="B33" s="86" t="s">
        <v>494</v>
      </c>
      <c r="C33" s="79" t="s">
        <v>494</v>
      </c>
      <c r="D33" s="78" t="s">
        <v>526</v>
      </c>
      <c r="E33" s="79" t="s">
        <v>328</v>
      </c>
      <c r="F33" s="78">
        <v>2.25</v>
      </c>
      <c r="G33" s="78">
        <v>6.0000000000000001E-3</v>
      </c>
      <c r="H33" s="78">
        <v>50.34</v>
      </c>
      <c r="T33" s="489"/>
      <c r="U33" s="463"/>
      <c r="V33" s="73">
        <v>4</v>
      </c>
      <c r="W33" s="73" t="s">
        <v>355</v>
      </c>
      <c r="X33" s="74">
        <v>7.35</v>
      </c>
    </row>
    <row r="34" spans="2:24" ht="15.6" thickBot="1" x14ac:dyDescent="0.35">
      <c r="B34" s="86" t="s">
        <v>494</v>
      </c>
      <c r="C34" s="79" t="s">
        <v>494</v>
      </c>
      <c r="D34" s="78" t="s">
        <v>527</v>
      </c>
      <c r="E34" s="79" t="s">
        <v>328</v>
      </c>
      <c r="F34" s="78">
        <v>2.25</v>
      </c>
      <c r="G34" s="78">
        <v>6.0000000000000001E-3</v>
      </c>
      <c r="H34" s="78">
        <v>50.34</v>
      </c>
      <c r="T34" s="490"/>
      <c r="U34" s="479" t="s">
        <v>390</v>
      </c>
      <c r="V34" s="480"/>
      <c r="W34" s="481"/>
      <c r="X34" s="67">
        <v>1953.83</v>
      </c>
    </row>
    <row r="35" spans="2:24" ht="15.6" thickBot="1" x14ac:dyDescent="0.35">
      <c r="B35" s="86" t="s">
        <v>494</v>
      </c>
      <c r="C35" s="79" t="s">
        <v>494</v>
      </c>
      <c r="D35" s="78" t="s">
        <v>528</v>
      </c>
      <c r="E35" s="79" t="s">
        <v>328</v>
      </c>
      <c r="F35" s="78">
        <v>2.25</v>
      </c>
      <c r="G35" s="78">
        <v>6.0000000000000001E-3</v>
      </c>
      <c r="H35" s="78">
        <v>50.34</v>
      </c>
      <c r="T35" s="461" t="s">
        <v>392</v>
      </c>
      <c r="U35" s="461" t="s">
        <v>296</v>
      </c>
      <c r="V35" s="73">
        <v>28</v>
      </c>
      <c r="W35" s="73" t="s">
        <v>298</v>
      </c>
      <c r="X35" s="74">
        <v>90.78</v>
      </c>
    </row>
    <row r="36" spans="2:24" ht="15.6" thickBot="1" x14ac:dyDescent="0.35">
      <c r="B36" s="86" t="s">
        <v>494</v>
      </c>
      <c r="C36" s="79" t="s">
        <v>494</v>
      </c>
      <c r="D36" s="78" t="s">
        <v>529</v>
      </c>
      <c r="E36" s="79" t="s">
        <v>328</v>
      </c>
      <c r="F36" s="78">
        <v>2.25</v>
      </c>
      <c r="G36" s="78">
        <v>6.0000000000000001E-3</v>
      </c>
      <c r="H36" s="78">
        <v>50.34</v>
      </c>
      <c r="T36" s="462"/>
      <c r="U36" s="462"/>
      <c r="V36" s="73">
        <v>32</v>
      </c>
      <c r="W36" s="73" t="s">
        <v>299</v>
      </c>
      <c r="X36" s="74">
        <v>94.63</v>
      </c>
    </row>
    <row r="37" spans="2:24" ht="15.6" thickBot="1" x14ac:dyDescent="0.35">
      <c r="B37" s="86" t="s">
        <v>494</v>
      </c>
      <c r="C37" s="79" t="s">
        <v>494</v>
      </c>
      <c r="D37" s="78" t="s">
        <v>530</v>
      </c>
      <c r="E37" s="79" t="s">
        <v>329</v>
      </c>
      <c r="F37" s="78">
        <v>2.25</v>
      </c>
      <c r="G37" s="78">
        <v>5.0000000000000001E-3</v>
      </c>
      <c r="H37" s="78">
        <v>35.5</v>
      </c>
      <c r="T37" s="462"/>
      <c r="U37" s="462"/>
      <c r="V37" s="73">
        <v>8</v>
      </c>
      <c r="W37" s="73" t="s">
        <v>300</v>
      </c>
      <c r="X37" s="74">
        <v>27.31</v>
      </c>
    </row>
    <row r="38" spans="2:24" ht="15.6" thickBot="1" x14ac:dyDescent="0.35">
      <c r="B38" s="86" t="s">
        <v>494</v>
      </c>
      <c r="C38" s="79" t="s">
        <v>494</v>
      </c>
      <c r="D38" s="78" t="s">
        <v>531</v>
      </c>
      <c r="E38" s="79" t="s">
        <v>329</v>
      </c>
      <c r="F38" s="78">
        <v>2.25</v>
      </c>
      <c r="G38" s="78">
        <v>5.0000000000000001E-3</v>
      </c>
      <c r="H38" s="78">
        <v>35.5</v>
      </c>
      <c r="T38" s="462"/>
      <c r="U38" s="462"/>
      <c r="V38" s="73">
        <v>16</v>
      </c>
      <c r="W38" s="73" t="s">
        <v>301</v>
      </c>
      <c r="X38" s="74">
        <v>49.44</v>
      </c>
    </row>
    <row r="39" spans="2:24" ht="15.6" thickBot="1" x14ac:dyDescent="0.35">
      <c r="B39" s="86" t="s">
        <v>494</v>
      </c>
      <c r="C39" s="79" t="s">
        <v>494</v>
      </c>
      <c r="D39" s="78" t="s">
        <v>532</v>
      </c>
      <c r="E39" s="79" t="s">
        <v>329</v>
      </c>
      <c r="F39" s="78">
        <v>2.25</v>
      </c>
      <c r="G39" s="78">
        <v>5.0000000000000001E-3</v>
      </c>
      <c r="H39" s="78">
        <v>35.5</v>
      </c>
      <c r="T39" s="462"/>
      <c r="U39" s="462"/>
      <c r="V39" s="73">
        <v>8</v>
      </c>
      <c r="W39" s="73" t="s">
        <v>302</v>
      </c>
      <c r="X39" s="74">
        <v>28.37</v>
      </c>
    </row>
    <row r="40" spans="2:24" ht="15.6" thickBot="1" x14ac:dyDescent="0.35">
      <c r="B40" s="86" t="s">
        <v>494</v>
      </c>
      <c r="C40" s="79" t="s">
        <v>494</v>
      </c>
      <c r="D40" s="78" t="s">
        <v>533</v>
      </c>
      <c r="E40" s="79" t="s">
        <v>329</v>
      </c>
      <c r="F40" s="78">
        <v>2.25</v>
      </c>
      <c r="G40" s="78">
        <v>5.0000000000000001E-3</v>
      </c>
      <c r="H40" s="78">
        <v>35.5</v>
      </c>
      <c r="T40" s="462"/>
      <c r="U40" s="462"/>
      <c r="V40" s="73">
        <v>16</v>
      </c>
      <c r="W40" s="73" t="s">
        <v>303</v>
      </c>
      <c r="X40" s="74">
        <v>57.06</v>
      </c>
    </row>
    <row r="41" spans="2:24" ht="15.6" thickBot="1" x14ac:dyDescent="0.35">
      <c r="B41" s="86" t="s">
        <v>494</v>
      </c>
      <c r="C41" s="79" t="s">
        <v>494</v>
      </c>
      <c r="D41" s="78" t="s">
        <v>534</v>
      </c>
      <c r="E41" s="79" t="s">
        <v>328</v>
      </c>
      <c r="F41" s="78">
        <v>2.25</v>
      </c>
      <c r="G41" s="78">
        <v>6.0000000000000001E-3</v>
      </c>
      <c r="H41" s="78">
        <v>50.34</v>
      </c>
      <c r="T41" s="462"/>
      <c r="U41" s="462"/>
      <c r="V41" s="73">
        <v>8</v>
      </c>
      <c r="W41" s="73" t="s">
        <v>304</v>
      </c>
      <c r="X41" s="74">
        <v>38.47</v>
      </c>
    </row>
    <row r="42" spans="2:24" ht="15.6" thickBot="1" x14ac:dyDescent="0.35">
      <c r="B42" s="86" t="s">
        <v>494</v>
      </c>
      <c r="C42" s="79" t="s">
        <v>494</v>
      </c>
      <c r="D42" s="78" t="s">
        <v>535</v>
      </c>
      <c r="E42" s="79" t="s">
        <v>330</v>
      </c>
      <c r="F42" s="78">
        <v>2.25</v>
      </c>
      <c r="G42" s="78">
        <v>2E-3</v>
      </c>
      <c r="H42" s="78">
        <v>18.190000000000001</v>
      </c>
      <c r="T42" s="462"/>
      <c r="U42" s="462"/>
      <c r="V42" s="73">
        <v>24</v>
      </c>
      <c r="W42" s="73" t="s">
        <v>305</v>
      </c>
      <c r="X42" s="74">
        <v>105.87</v>
      </c>
    </row>
    <row r="43" spans="2:24" ht="15.6" thickBot="1" x14ac:dyDescent="0.35">
      <c r="B43" s="86" t="s">
        <v>494</v>
      </c>
      <c r="C43" s="79" t="s">
        <v>494</v>
      </c>
      <c r="D43" s="78" t="s">
        <v>536</v>
      </c>
      <c r="E43" s="79" t="s">
        <v>330</v>
      </c>
      <c r="F43" s="78">
        <v>2.25</v>
      </c>
      <c r="G43" s="78">
        <v>2E-3</v>
      </c>
      <c r="H43" s="78">
        <v>18.190000000000001</v>
      </c>
      <c r="T43" s="462"/>
      <c r="U43" s="462"/>
      <c r="V43" s="73">
        <v>8</v>
      </c>
      <c r="W43" s="73" t="s">
        <v>306</v>
      </c>
      <c r="X43" s="74">
        <v>33.700000000000003</v>
      </c>
    </row>
    <row r="44" spans="2:24" ht="15.6" thickBot="1" x14ac:dyDescent="0.35">
      <c r="B44" s="86" t="s">
        <v>494</v>
      </c>
      <c r="C44" s="79" t="s">
        <v>494</v>
      </c>
      <c r="D44" s="78" t="s">
        <v>537</v>
      </c>
      <c r="E44" s="79" t="s">
        <v>330</v>
      </c>
      <c r="F44" s="78">
        <v>2.25</v>
      </c>
      <c r="G44" s="78">
        <v>2E-3</v>
      </c>
      <c r="H44" s="78">
        <v>18.190000000000001</v>
      </c>
      <c r="T44" s="462"/>
      <c r="U44" s="462"/>
      <c r="V44" s="73">
        <v>8</v>
      </c>
      <c r="W44" s="73" t="s">
        <v>307</v>
      </c>
      <c r="X44" s="74">
        <v>32.11</v>
      </c>
    </row>
    <row r="45" spans="2:24" ht="15.6" thickBot="1" x14ac:dyDescent="0.35">
      <c r="B45" s="86" t="s">
        <v>494</v>
      </c>
      <c r="C45" s="79" t="s">
        <v>494</v>
      </c>
      <c r="D45" s="78" t="s">
        <v>538</v>
      </c>
      <c r="E45" s="79" t="s">
        <v>330</v>
      </c>
      <c r="F45" s="78">
        <v>2.25</v>
      </c>
      <c r="G45" s="78">
        <v>2E-3</v>
      </c>
      <c r="H45" s="78">
        <v>18.190000000000001</v>
      </c>
      <c r="T45" s="462"/>
      <c r="U45" s="462"/>
      <c r="V45" s="73">
        <v>8</v>
      </c>
      <c r="W45" s="73" t="s">
        <v>308</v>
      </c>
      <c r="X45" s="74">
        <v>41.64</v>
      </c>
    </row>
    <row r="46" spans="2:24" ht="15.6" thickBot="1" x14ac:dyDescent="0.35">
      <c r="B46" s="86" t="s">
        <v>494</v>
      </c>
      <c r="C46" s="79" t="s">
        <v>494</v>
      </c>
      <c r="D46" s="78" t="s">
        <v>539</v>
      </c>
      <c r="E46" s="79" t="s">
        <v>329</v>
      </c>
      <c r="F46" s="78">
        <v>2.25</v>
      </c>
      <c r="G46" s="78">
        <v>5.0000000000000001E-3</v>
      </c>
      <c r="H46" s="78">
        <v>35.5</v>
      </c>
      <c r="T46" s="462"/>
      <c r="U46" s="462"/>
      <c r="V46" s="73">
        <v>8</v>
      </c>
      <c r="W46" s="73" t="s">
        <v>309</v>
      </c>
      <c r="X46" s="74">
        <v>36.68</v>
      </c>
    </row>
    <row r="47" spans="2:24" ht="15.6" thickBot="1" x14ac:dyDescent="0.35">
      <c r="B47" s="86" t="s">
        <v>494</v>
      </c>
      <c r="C47" s="79" t="s">
        <v>494</v>
      </c>
      <c r="D47" s="78" t="s">
        <v>540</v>
      </c>
      <c r="E47" s="79" t="s">
        <v>329</v>
      </c>
      <c r="F47" s="78">
        <v>2.25</v>
      </c>
      <c r="G47" s="78">
        <v>5.0000000000000001E-3</v>
      </c>
      <c r="H47" s="78">
        <v>35.5</v>
      </c>
      <c r="T47" s="462"/>
      <c r="U47" s="462"/>
      <c r="V47" s="73">
        <v>8</v>
      </c>
      <c r="W47" s="73" t="s">
        <v>310</v>
      </c>
      <c r="X47" s="74">
        <v>48.29</v>
      </c>
    </row>
    <row r="48" spans="2:24" ht="15.6" thickBot="1" x14ac:dyDescent="0.35">
      <c r="B48" s="86" t="s">
        <v>494</v>
      </c>
      <c r="C48" s="79" t="s">
        <v>494</v>
      </c>
      <c r="D48" s="78" t="s">
        <v>541</v>
      </c>
      <c r="E48" s="79" t="s">
        <v>329</v>
      </c>
      <c r="F48" s="78">
        <v>2.25</v>
      </c>
      <c r="G48" s="78">
        <v>5.0000000000000001E-3</v>
      </c>
      <c r="H48" s="78">
        <v>35.5</v>
      </c>
      <c r="T48" s="462"/>
      <c r="U48" s="462"/>
      <c r="V48" s="73">
        <v>8</v>
      </c>
      <c r="W48" s="73" t="s">
        <v>311</v>
      </c>
      <c r="X48" s="74">
        <v>46.28</v>
      </c>
    </row>
    <row r="49" spans="2:24" ht="15.6" thickBot="1" x14ac:dyDescent="0.35">
      <c r="B49" s="86" t="s">
        <v>494</v>
      </c>
      <c r="C49" s="79" t="s">
        <v>494</v>
      </c>
      <c r="D49" s="78" t="s">
        <v>542</v>
      </c>
      <c r="E49" s="79" t="s">
        <v>329</v>
      </c>
      <c r="F49" s="78">
        <v>2.25</v>
      </c>
      <c r="G49" s="78">
        <v>5.0000000000000001E-3</v>
      </c>
      <c r="H49" s="78">
        <v>35.5</v>
      </c>
      <c r="T49" s="462"/>
      <c r="U49" s="462"/>
      <c r="V49" s="73">
        <v>8</v>
      </c>
      <c r="W49" s="73" t="s">
        <v>312</v>
      </c>
      <c r="X49" s="74">
        <v>52.31</v>
      </c>
    </row>
    <row r="50" spans="2:24" ht="15.6" thickBot="1" x14ac:dyDescent="0.35">
      <c r="B50" s="86" t="s">
        <v>494</v>
      </c>
      <c r="C50" s="79" t="s">
        <v>494</v>
      </c>
      <c r="D50" s="78" t="s">
        <v>543</v>
      </c>
      <c r="E50" s="79" t="s">
        <v>329</v>
      </c>
      <c r="F50" s="78">
        <v>2.25</v>
      </c>
      <c r="G50" s="78">
        <v>5.0000000000000001E-3</v>
      </c>
      <c r="H50" s="78">
        <v>35.5</v>
      </c>
      <c r="T50" s="462"/>
      <c r="U50" s="462"/>
      <c r="V50" s="73">
        <v>8</v>
      </c>
      <c r="W50" s="73" t="s">
        <v>313</v>
      </c>
      <c r="X50" s="74">
        <v>54.32</v>
      </c>
    </row>
    <row r="51" spans="2:24" ht="15.6" thickBot="1" x14ac:dyDescent="0.35">
      <c r="B51" s="86" t="s">
        <v>494</v>
      </c>
      <c r="C51" s="79" t="s">
        <v>494</v>
      </c>
      <c r="D51" s="78" t="s">
        <v>544</v>
      </c>
      <c r="E51" s="79" t="s">
        <v>331</v>
      </c>
      <c r="F51" s="78">
        <v>3</v>
      </c>
      <c r="G51" s="78">
        <v>2E-3</v>
      </c>
      <c r="H51" s="78">
        <v>17.899999999999999</v>
      </c>
      <c r="T51" s="462"/>
      <c r="U51" s="463"/>
      <c r="V51" s="73">
        <v>8</v>
      </c>
      <c r="W51" s="73" t="s">
        <v>314</v>
      </c>
      <c r="X51" s="74">
        <v>58.6</v>
      </c>
    </row>
    <row r="52" spans="2:24" ht="15.6" thickBot="1" x14ac:dyDescent="0.35">
      <c r="B52" s="86" t="s">
        <v>494</v>
      </c>
      <c r="C52" s="79" t="s">
        <v>494</v>
      </c>
      <c r="D52" s="78" t="s">
        <v>545</v>
      </c>
      <c r="E52" s="79" t="s">
        <v>330</v>
      </c>
      <c r="F52" s="78">
        <v>2.25</v>
      </c>
      <c r="G52" s="78">
        <v>2E-3</v>
      </c>
      <c r="H52" s="78">
        <v>18.190000000000001</v>
      </c>
      <c r="T52" s="462"/>
      <c r="U52" s="482" t="s">
        <v>390</v>
      </c>
      <c r="V52" s="483"/>
      <c r="W52" s="484"/>
      <c r="X52" s="88">
        <v>895.86</v>
      </c>
    </row>
    <row r="53" spans="2:24" ht="16.2" thickBot="1" x14ac:dyDescent="0.35">
      <c r="B53" s="86" t="s">
        <v>494</v>
      </c>
      <c r="C53" s="79" t="s">
        <v>494</v>
      </c>
      <c r="D53" s="78" t="s">
        <v>546</v>
      </c>
      <c r="E53" s="79" t="s">
        <v>331</v>
      </c>
      <c r="F53" s="78">
        <v>3</v>
      </c>
      <c r="G53" s="78">
        <v>2E-3</v>
      </c>
      <c r="H53" s="78">
        <v>17.899999999999999</v>
      </c>
      <c r="T53" s="485" t="s">
        <v>547</v>
      </c>
      <c r="U53" s="486"/>
      <c r="V53" s="486"/>
      <c r="W53" s="487"/>
      <c r="X53" s="70">
        <f>X52+X34</f>
        <v>2849.69</v>
      </c>
    </row>
    <row r="54" spans="2:24" ht="15" x14ac:dyDescent="0.3">
      <c r="B54" s="86" t="s">
        <v>494</v>
      </c>
      <c r="C54" s="79" t="s">
        <v>494</v>
      </c>
      <c r="D54" s="78" t="s">
        <v>548</v>
      </c>
      <c r="E54" s="79" t="s">
        <v>330</v>
      </c>
      <c r="F54" s="78">
        <v>2.25</v>
      </c>
      <c r="G54" s="78">
        <v>2E-3</v>
      </c>
      <c r="H54" s="78">
        <v>18.190000000000001</v>
      </c>
    </row>
    <row r="55" spans="2:24" ht="15" x14ac:dyDescent="0.3">
      <c r="B55" s="86" t="s">
        <v>494</v>
      </c>
      <c r="C55" s="79" t="s">
        <v>494</v>
      </c>
      <c r="D55" s="78" t="s">
        <v>549</v>
      </c>
      <c r="E55" s="79" t="s">
        <v>331</v>
      </c>
      <c r="F55" s="78">
        <v>3</v>
      </c>
      <c r="G55" s="78">
        <v>2E-3</v>
      </c>
      <c r="H55" s="78">
        <v>17.899999999999999</v>
      </c>
    </row>
    <row r="56" spans="2:24" ht="15" x14ac:dyDescent="0.3">
      <c r="B56" s="86" t="s">
        <v>494</v>
      </c>
      <c r="C56" s="79" t="s">
        <v>494</v>
      </c>
      <c r="D56" s="78" t="s">
        <v>550</v>
      </c>
      <c r="E56" s="79" t="s">
        <v>330</v>
      </c>
      <c r="F56" s="78">
        <v>2.25</v>
      </c>
      <c r="G56" s="78">
        <v>2E-3</v>
      </c>
      <c r="H56" s="78">
        <v>18.190000000000001</v>
      </c>
    </row>
    <row r="57" spans="2:24" ht="15" x14ac:dyDescent="0.3">
      <c r="B57" s="86" t="s">
        <v>494</v>
      </c>
      <c r="C57" s="79" t="s">
        <v>494</v>
      </c>
      <c r="D57" s="78" t="s">
        <v>551</v>
      </c>
      <c r="E57" s="79" t="s">
        <v>331</v>
      </c>
      <c r="F57" s="78">
        <v>3</v>
      </c>
      <c r="G57" s="78">
        <v>2E-3</v>
      </c>
      <c r="H57" s="78">
        <v>17.899999999999999</v>
      </c>
    </row>
    <row r="58" spans="2:24" ht="15" x14ac:dyDescent="0.3">
      <c r="B58" s="86" t="s">
        <v>494</v>
      </c>
      <c r="C58" s="79" t="s">
        <v>494</v>
      </c>
      <c r="D58" s="78" t="s">
        <v>552</v>
      </c>
      <c r="E58" s="79" t="s">
        <v>330</v>
      </c>
      <c r="F58" s="78">
        <v>2.25</v>
      </c>
      <c r="G58" s="78">
        <v>2E-3</v>
      </c>
      <c r="H58" s="78">
        <v>18.190000000000001</v>
      </c>
    </row>
    <row r="59" spans="2:24" ht="15" x14ac:dyDescent="0.3">
      <c r="B59" s="86" t="s">
        <v>494</v>
      </c>
      <c r="C59" s="79" t="s">
        <v>494</v>
      </c>
      <c r="D59" s="78" t="s">
        <v>553</v>
      </c>
      <c r="E59" s="79" t="s">
        <v>331</v>
      </c>
      <c r="F59" s="78">
        <v>3</v>
      </c>
      <c r="G59" s="78">
        <v>2E-3</v>
      </c>
      <c r="H59" s="78">
        <v>17.899999999999999</v>
      </c>
    </row>
    <row r="60" spans="2:24" ht="15" x14ac:dyDescent="0.3">
      <c r="B60" s="86" t="s">
        <v>494</v>
      </c>
      <c r="C60" s="79" t="s">
        <v>494</v>
      </c>
      <c r="D60" s="78" t="s">
        <v>554</v>
      </c>
      <c r="E60" s="79" t="s">
        <v>330</v>
      </c>
      <c r="F60" s="78">
        <v>2.25</v>
      </c>
      <c r="G60" s="78">
        <v>2E-3</v>
      </c>
      <c r="H60" s="78">
        <v>18.190000000000001</v>
      </c>
    </row>
    <row r="61" spans="2:24" ht="15" x14ac:dyDescent="0.3">
      <c r="B61" s="86" t="s">
        <v>494</v>
      </c>
      <c r="C61" s="79" t="s">
        <v>494</v>
      </c>
      <c r="D61" s="78" t="s">
        <v>555</v>
      </c>
      <c r="E61" s="79" t="s">
        <v>323</v>
      </c>
      <c r="F61" s="78">
        <v>3</v>
      </c>
      <c r="G61" s="78">
        <v>1.2E-2</v>
      </c>
      <c r="H61" s="78">
        <v>92.08</v>
      </c>
    </row>
    <row r="62" spans="2:24" ht="15" x14ac:dyDescent="0.3">
      <c r="B62" s="86" t="s">
        <v>494</v>
      </c>
      <c r="C62" s="79" t="s">
        <v>494</v>
      </c>
      <c r="D62" s="78" t="s">
        <v>556</v>
      </c>
      <c r="E62" s="79" t="s">
        <v>332</v>
      </c>
      <c r="F62" s="78">
        <v>2.25</v>
      </c>
      <c r="G62" s="78">
        <v>8.0000000000000002E-3</v>
      </c>
      <c r="H62" s="78">
        <v>58.99</v>
      </c>
    </row>
    <row r="63" spans="2:24" ht="15" x14ac:dyDescent="0.3">
      <c r="B63" s="86" t="s">
        <v>494</v>
      </c>
      <c r="C63" s="79" t="s">
        <v>494</v>
      </c>
      <c r="D63" s="78" t="s">
        <v>557</v>
      </c>
      <c r="E63" s="79" t="s">
        <v>332</v>
      </c>
      <c r="F63" s="78">
        <v>3</v>
      </c>
      <c r="G63" s="78">
        <v>0.01</v>
      </c>
      <c r="H63" s="78">
        <v>78.66</v>
      </c>
    </row>
    <row r="64" spans="2:24" ht="15" x14ac:dyDescent="0.3">
      <c r="B64" s="86" t="s">
        <v>494</v>
      </c>
      <c r="C64" s="79" t="s">
        <v>494</v>
      </c>
      <c r="D64" s="78" t="s">
        <v>558</v>
      </c>
      <c r="E64" s="79" t="s">
        <v>332</v>
      </c>
      <c r="F64" s="78">
        <v>2.25</v>
      </c>
      <c r="G64" s="78">
        <v>8.0000000000000002E-3</v>
      </c>
      <c r="H64" s="78">
        <v>58.99</v>
      </c>
    </row>
    <row r="65" spans="2:8" ht="15" x14ac:dyDescent="0.3">
      <c r="B65" s="86" t="s">
        <v>494</v>
      </c>
      <c r="C65" s="79" t="s">
        <v>494</v>
      </c>
      <c r="D65" s="78" t="s">
        <v>559</v>
      </c>
      <c r="E65" s="79" t="s">
        <v>332</v>
      </c>
      <c r="F65" s="78">
        <v>3</v>
      </c>
      <c r="G65" s="78">
        <v>0.01</v>
      </c>
      <c r="H65" s="78">
        <v>78.66</v>
      </c>
    </row>
    <row r="66" spans="2:8" ht="15" x14ac:dyDescent="0.3">
      <c r="B66" s="86" t="s">
        <v>494</v>
      </c>
      <c r="C66" s="79" t="s">
        <v>494</v>
      </c>
      <c r="D66" s="78" t="s">
        <v>560</v>
      </c>
      <c r="E66" s="79" t="s">
        <v>332</v>
      </c>
      <c r="F66" s="78">
        <v>2.25</v>
      </c>
      <c r="G66" s="78">
        <v>8.0000000000000002E-3</v>
      </c>
      <c r="H66" s="78">
        <v>58.99</v>
      </c>
    </row>
    <row r="67" spans="2:8" ht="15" x14ac:dyDescent="0.3">
      <c r="B67" s="86" t="s">
        <v>494</v>
      </c>
      <c r="C67" s="79" t="s">
        <v>494</v>
      </c>
      <c r="D67" s="78" t="s">
        <v>561</v>
      </c>
      <c r="E67" s="79" t="s">
        <v>332</v>
      </c>
      <c r="F67" s="78">
        <v>3</v>
      </c>
      <c r="G67" s="78">
        <v>0.01</v>
      </c>
      <c r="H67" s="78">
        <v>78.66</v>
      </c>
    </row>
    <row r="68" spans="2:8" ht="15" x14ac:dyDescent="0.3">
      <c r="B68" s="86" t="s">
        <v>494</v>
      </c>
      <c r="C68" s="79" t="s">
        <v>494</v>
      </c>
      <c r="D68" s="78" t="s">
        <v>562</v>
      </c>
      <c r="E68" s="79" t="s">
        <v>332</v>
      </c>
      <c r="F68" s="78">
        <v>2.25</v>
      </c>
      <c r="G68" s="78">
        <v>8.0000000000000002E-3</v>
      </c>
      <c r="H68" s="78">
        <v>58.99</v>
      </c>
    </row>
    <row r="69" spans="2:8" ht="15" x14ac:dyDescent="0.3">
      <c r="B69" s="86" t="s">
        <v>494</v>
      </c>
      <c r="C69" s="79" t="s">
        <v>494</v>
      </c>
      <c r="D69" s="78" t="s">
        <v>563</v>
      </c>
      <c r="E69" s="79" t="s">
        <v>332</v>
      </c>
      <c r="F69" s="78">
        <v>3</v>
      </c>
      <c r="G69" s="78">
        <v>0.01</v>
      </c>
      <c r="H69" s="78">
        <v>78.66</v>
      </c>
    </row>
    <row r="70" spans="2:8" ht="15" x14ac:dyDescent="0.3">
      <c r="B70" s="86" t="s">
        <v>494</v>
      </c>
      <c r="C70" s="79" t="s">
        <v>494</v>
      </c>
      <c r="D70" s="78" t="s">
        <v>564</v>
      </c>
      <c r="E70" s="79" t="s">
        <v>323</v>
      </c>
      <c r="F70" s="78">
        <v>2.25</v>
      </c>
      <c r="G70" s="78">
        <v>8.9999999999999993E-3</v>
      </c>
      <c r="H70" s="78">
        <v>69.06</v>
      </c>
    </row>
    <row r="71" spans="2:8" ht="15" x14ac:dyDescent="0.3">
      <c r="B71" s="86" t="s">
        <v>494</v>
      </c>
      <c r="C71" s="79" t="s">
        <v>494</v>
      </c>
      <c r="D71" s="78" t="s">
        <v>565</v>
      </c>
      <c r="E71" s="79" t="s">
        <v>331</v>
      </c>
      <c r="F71" s="78">
        <v>3</v>
      </c>
      <c r="G71" s="78">
        <v>2E-3</v>
      </c>
      <c r="H71" s="78">
        <v>17.899999999999999</v>
      </c>
    </row>
    <row r="72" spans="2:8" ht="15" x14ac:dyDescent="0.3">
      <c r="B72" s="86" t="s">
        <v>494</v>
      </c>
      <c r="C72" s="79" t="s">
        <v>494</v>
      </c>
      <c r="D72" s="78" t="s">
        <v>566</v>
      </c>
      <c r="E72" s="79" t="s">
        <v>331</v>
      </c>
      <c r="F72" s="78">
        <v>2.25</v>
      </c>
      <c r="G72" s="78">
        <v>2E-3</v>
      </c>
      <c r="H72" s="78">
        <v>13.42</v>
      </c>
    </row>
    <row r="73" spans="2:8" ht="15" x14ac:dyDescent="0.3">
      <c r="B73" s="86" t="s">
        <v>494</v>
      </c>
      <c r="C73" s="79" t="s">
        <v>494</v>
      </c>
      <c r="D73" s="78" t="s">
        <v>567</v>
      </c>
      <c r="E73" s="79" t="s">
        <v>331</v>
      </c>
      <c r="F73" s="78">
        <v>3</v>
      </c>
      <c r="G73" s="78">
        <v>2E-3</v>
      </c>
      <c r="H73" s="78">
        <v>17.899999999999999</v>
      </c>
    </row>
    <row r="74" spans="2:8" ht="15" x14ac:dyDescent="0.3">
      <c r="B74" s="86" t="s">
        <v>494</v>
      </c>
      <c r="C74" s="79" t="s">
        <v>494</v>
      </c>
      <c r="D74" s="78" t="s">
        <v>568</v>
      </c>
      <c r="E74" s="79" t="s">
        <v>331</v>
      </c>
      <c r="F74" s="78">
        <v>2.25</v>
      </c>
      <c r="G74" s="78">
        <v>2E-3</v>
      </c>
      <c r="H74" s="78">
        <v>13.42</v>
      </c>
    </row>
    <row r="75" spans="2:8" ht="15" x14ac:dyDescent="0.3">
      <c r="B75" s="86" t="s">
        <v>494</v>
      </c>
      <c r="C75" s="79" t="s">
        <v>494</v>
      </c>
      <c r="D75" s="78" t="s">
        <v>569</v>
      </c>
      <c r="E75" s="79" t="s">
        <v>331</v>
      </c>
      <c r="F75" s="78">
        <v>3</v>
      </c>
      <c r="G75" s="78">
        <v>2E-3</v>
      </c>
      <c r="H75" s="78">
        <v>17.899999999999999</v>
      </c>
    </row>
    <row r="76" spans="2:8" ht="15" x14ac:dyDescent="0.3">
      <c r="B76" s="86" t="s">
        <v>494</v>
      </c>
      <c r="C76" s="79" t="s">
        <v>494</v>
      </c>
      <c r="D76" s="78" t="s">
        <v>570</v>
      </c>
      <c r="E76" s="79" t="s">
        <v>331</v>
      </c>
      <c r="F76" s="78">
        <v>2.25</v>
      </c>
      <c r="G76" s="78">
        <v>2E-3</v>
      </c>
      <c r="H76" s="78">
        <v>13.42</v>
      </c>
    </row>
    <row r="77" spans="2:8" ht="15" x14ac:dyDescent="0.3">
      <c r="B77" s="86" t="s">
        <v>494</v>
      </c>
      <c r="C77" s="79" t="s">
        <v>494</v>
      </c>
      <c r="D77" s="78" t="s">
        <v>571</v>
      </c>
      <c r="E77" s="79" t="s">
        <v>331</v>
      </c>
      <c r="F77" s="78">
        <v>3</v>
      </c>
      <c r="G77" s="78">
        <v>2E-3</v>
      </c>
      <c r="H77" s="78">
        <v>17.899999999999999</v>
      </c>
    </row>
    <row r="78" spans="2:8" ht="15" x14ac:dyDescent="0.3">
      <c r="B78" s="86" t="s">
        <v>494</v>
      </c>
      <c r="C78" s="79" t="s">
        <v>494</v>
      </c>
      <c r="D78" s="78" t="s">
        <v>572</v>
      </c>
      <c r="E78" s="79" t="s">
        <v>331</v>
      </c>
      <c r="F78" s="78">
        <v>2.25</v>
      </c>
      <c r="G78" s="78">
        <v>2E-3</v>
      </c>
      <c r="H78" s="78">
        <v>13.42</v>
      </c>
    </row>
    <row r="79" spans="2:8" ht="15" x14ac:dyDescent="0.3">
      <c r="B79" s="86" t="s">
        <v>494</v>
      </c>
      <c r="C79" s="79" t="s">
        <v>494</v>
      </c>
      <c r="D79" s="78" t="s">
        <v>573</v>
      </c>
      <c r="E79" s="79" t="s">
        <v>331</v>
      </c>
      <c r="F79" s="78">
        <v>3</v>
      </c>
      <c r="G79" s="78">
        <v>2E-3</v>
      </c>
      <c r="H79" s="78">
        <v>17.899999999999999</v>
      </c>
    </row>
    <row r="80" spans="2:8" ht="15" x14ac:dyDescent="0.3">
      <c r="B80" s="86" t="s">
        <v>494</v>
      </c>
      <c r="C80" s="79" t="s">
        <v>494</v>
      </c>
      <c r="D80" s="78" t="s">
        <v>574</v>
      </c>
      <c r="E80" s="79" t="s">
        <v>331</v>
      </c>
      <c r="F80" s="78">
        <v>2.25</v>
      </c>
      <c r="G80" s="78">
        <v>2E-3</v>
      </c>
      <c r="H80" s="78">
        <v>13.42</v>
      </c>
    </row>
    <row r="81" spans="2:8" ht="15" x14ac:dyDescent="0.3">
      <c r="B81" s="86" t="s">
        <v>494</v>
      </c>
      <c r="C81" s="79" t="s">
        <v>494</v>
      </c>
      <c r="D81" s="78" t="s">
        <v>575</v>
      </c>
      <c r="E81" s="79" t="s">
        <v>327</v>
      </c>
      <c r="F81" s="78">
        <v>3</v>
      </c>
      <c r="G81" s="78">
        <v>7.0000000000000001E-3</v>
      </c>
      <c r="H81" s="78">
        <v>56.28</v>
      </c>
    </row>
    <row r="82" spans="2:8" ht="15" x14ac:dyDescent="0.3">
      <c r="B82" s="86" t="s">
        <v>494</v>
      </c>
      <c r="C82" s="79" t="s">
        <v>494</v>
      </c>
      <c r="D82" s="78" t="s">
        <v>576</v>
      </c>
      <c r="E82" s="79" t="s">
        <v>327</v>
      </c>
      <c r="F82" s="78">
        <v>2.25</v>
      </c>
      <c r="G82" s="78">
        <v>5.0000000000000001E-3</v>
      </c>
      <c r="H82" s="78">
        <v>42.21</v>
      </c>
    </row>
    <row r="83" spans="2:8" ht="15" x14ac:dyDescent="0.3">
      <c r="B83" s="86" t="s">
        <v>494</v>
      </c>
      <c r="C83" s="79" t="s">
        <v>494</v>
      </c>
      <c r="D83" s="78" t="s">
        <v>577</v>
      </c>
      <c r="E83" s="79" t="s">
        <v>327</v>
      </c>
      <c r="F83" s="78">
        <v>3</v>
      </c>
      <c r="G83" s="78">
        <v>7.0000000000000001E-3</v>
      </c>
      <c r="H83" s="78">
        <v>56.28</v>
      </c>
    </row>
    <row r="84" spans="2:8" ht="15" x14ac:dyDescent="0.3">
      <c r="B84" s="86" t="s">
        <v>494</v>
      </c>
      <c r="C84" s="79" t="s">
        <v>494</v>
      </c>
      <c r="D84" s="78" t="s">
        <v>578</v>
      </c>
      <c r="E84" s="79" t="s">
        <v>327</v>
      </c>
      <c r="F84" s="78">
        <v>2.25</v>
      </c>
      <c r="G84" s="78">
        <v>5.0000000000000001E-3</v>
      </c>
      <c r="H84" s="78">
        <v>42.21</v>
      </c>
    </row>
    <row r="85" spans="2:8" ht="15" x14ac:dyDescent="0.3">
      <c r="B85" s="86" t="s">
        <v>494</v>
      </c>
      <c r="C85" s="79" t="s">
        <v>494</v>
      </c>
      <c r="D85" s="78" t="s">
        <v>579</v>
      </c>
      <c r="E85" s="79" t="s">
        <v>327</v>
      </c>
      <c r="F85" s="78">
        <v>3</v>
      </c>
      <c r="G85" s="78">
        <v>7.0000000000000001E-3</v>
      </c>
      <c r="H85" s="78">
        <v>56.28</v>
      </c>
    </row>
    <row r="86" spans="2:8" ht="15" x14ac:dyDescent="0.3">
      <c r="B86" s="86" t="s">
        <v>494</v>
      </c>
      <c r="C86" s="79" t="s">
        <v>494</v>
      </c>
      <c r="D86" s="78" t="s">
        <v>580</v>
      </c>
      <c r="E86" s="79" t="s">
        <v>327</v>
      </c>
      <c r="F86" s="78">
        <v>2.25</v>
      </c>
      <c r="G86" s="78">
        <v>5.0000000000000001E-3</v>
      </c>
      <c r="H86" s="78">
        <v>42.21</v>
      </c>
    </row>
    <row r="87" spans="2:8" ht="15" x14ac:dyDescent="0.3">
      <c r="B87" s="86" t="s">
        <v>494</v>
      </c>
      <c r="C87" s="79" t="s">
        <v>494</v>
      </c>
      <c r="D87" s="78" t="s">
        <v>581</v>
      </c>
      <c r="E87" s="79" t="s">
        <v>327</v>
      </c>
      <c r="F87" s="78">
        <v>3</v>
      </c>
      <c r="G87" s="78">
        <v>7.0000000000000001E-3</v>
      </c>
      <c r="H87" s="78">
        <v>56.28</v>
      </c>
    </row>
    <row r="88" spans="2:8" ht="15" x14ac:dyDescent="0.3">
      <c r="B88" s="86" t="s">
        <v>494</v>
      </c>
      <c r="C88" s="79" t="s">
        <v>494</v>
      </c>
      <c r="D88" s="78" t="s">
        <v>582</v>
      </c>
      <c r="E88" s="79" t="s">
        <v>327</v>
      </c>
      <c r="F88" s="78">
        <v>2.25</v>
      </c>
      <c r="G88" s="78">
        <v>5.0000000000000001E-3</v>
      </c>
      <c r="H88" s="78">
        <v>42.21</v>
      </c>
    </row>
    <row r="89" spans="2:8" ht="15" x14ac:dyDescent="0.3">
      <c r="B89" s="86" t="s">
        <v>494</v>
      </c>
      <c r="C89" s="79" t="s">
        <v>494</v>
      </c>
      <c r="D89" s="78" t="s">
        <v>583</v>
      </c>
      <c r="E89" s="79" t="s">
        <v>327</v>
      </c>
      <c r="F89" s="78">
        <v>3</v>
      </c>
      <c r="G89" s="78">
        <v>7.0000000000000001E-3</v>
      </c>
      <c r="H89" s="78">
        <v>56.28</v>
      </c>
    </row>
    <row r="90" spans="2:8" ht="15" x14ac:dyDescent="0.3">
      <c r="B90" s="86" t="s">
        <v>494</v>
      </c>
      <c r="C90" s="79" t="s">
        <v>494</v>
      </c>
      <c r="D90" s="78" t="s">
        <v>584</v>
      </c>
      <c r="E90" s="79" t="s">
        <v>333</v>
      </c>
      <c r="F90" s="78">
        <v>2.25</v>
      </c>
      <c r="G90" s="78">
        <v>3.0000000000000001E-3</v>
      </c>
      <c r="H90" s="78">
        <v>23.31</v>
      </c>
    </row>
    <row r="91" spans="2:8" ht="15" x14ac:dyDescent="0.3">
      <c r="B91" s="86" t="s">
        <v>494</v>
      </c>
      <c r="C91" s="79" t="s">
        <v>494</v>
      </c>
      <c r="D91" s="78" t="s">
        <v>585</v>
      </c>
      <c r="E91" s="79" t="s">
        <v>332</v>
      </c>
      <c r="F91" s="78">
        <v>3</v>
      </c>
      <c r="G91" s="78">
        <v>0.01</v>
      </c>
      <c r="H91" s="78">
        <v>78.66</v>
      </c>
    </row>
    <row r="92" spans="2:8" ht="15" x14ac:dyDescent="0.3">
      <c r="B92" s="86" t="s">
        <v>494</v>
      </c>
      <c r="C92" s="79" t="s">
        <v>494</v>
      </c>
      <c r="D92" s="78" t="s">
        <v>586</v>
      </c>
      <c r="E92" s="79" t="s">
        <v>323</v>
      </c>
      <c r="F92" s="78">
        <v>2.25</v>
      </c>
      <c r="G92" s="78">
        <v>8.9999999999999993E-3</v>
      </c>
      <c r="H92" s="78">
        <v>69.06</v>
      </c>
    </row>
    <row r="93" spans="2:8" ht="15" x14ac:dyDescent="0.3">
      <c r="B93" s="86" t="s">
        <v>494</v>
      </c>
      <c r="C93" s="79" t="s">
        <v>494</v>
      </c>
      <c r="D93" s="78" t="s">
        <v>587</v>
      </c>
      <c r="E93" s="79" t="s">
        <v>328</v>
      </c>
      <c r="F93" s="78">
        <v>3</v>
      </c>
      <c r="G93" s="78">
        <v>8.9999999999999993E-3</v>
      </c>
      <c r="H93" s="78">
        <v>67.12</v>
      </c>
    </row>
    <row r="94" spans="2:8" ht="15" x14ac:dyDescent="0.3">
      <c r="B94" s="86" t="s">
        <v>494</v>
      </c>
      <c r="C94" s="79" t="s">
        <v>494</v>
      </c>
      <c r="D94" s="78" t="s">
        <v>588</v>
      </c>
      <c r="E94" s="79" t="s">
        <v>323</v>
      </c>
      <c r="F94" s="78">
        <v>2.25</v>
      </c>
      <c r="G94" s="78">
        <v>8.9999999999999993E-3</v>
      </c>
      <c r="H94" s="78">
        <v>69.06</v>
      </c>
    </row>
    <row r="95" spans="2:8" ht="15" x14ac:dyDescent="0.3">
      <c r="B95" s="86" t="s">
        <v>494</v>
      </c>
      <c r="C95" s="79" t="s">
        <v>494</v>
      </c>
      <c r="D95" s="78" t="s">
        <v>589</v>
      </c>
      <c r="E95" s="79" t="s">
        <v>323</v>
      </c>
      <c r="F95" s="78">
        <v>3</v>
      </c>
      <c r="G95" s="78">
        <v>1.2E-2</v>
      </c>
      <c r="H95" s="78">
        <v>92.08</v>
      </c>
    </row>
    <row r="96" spans="2:8" ht="15" x14ac:dyDescent="0.3">
      <c r="B96" s="86" t="s">
        <v>494</v>
      </c>
      <c r="C96" s="79" t="s">
        <v>494</v>
      </c>
      <c r="D96" s="78" t="s">
        <v>590</v>
      </c>
      <c r="E96" s="79" t="s">
        <v>323</v>
      </c>
      <c r="F96" s="78">
        <v>2.25</v>
      </c>
      <c r="G96" s="78">
        <v>8.9999999999999993E-3</v>
      </c>
      <c r="H96" s="78">
        <v>69.06</v>
      </c>
    </row>
    <row r="97" spans="2:8" ht="15" x14ac:dyDescent="0.3">
      <c r="B97" s="86" t="s">
        <v>494</v>
      </c>
      <c r="C97" s="79" t="s">
        <v>494</v>
      </c>
      <c r="D97" s="78" t="s">
        <v>591</v>
      </c>
      <c r="E97" s="79" t="s">
        <v>323</v>
      </c>
      <c r="F97" s="78">
        <v>3</v>
      </c>
      <c r="G97" s="78">
        <v>1.2E-2</v>
      </c>
      <c r="H97" s="78">
        <v>92.08</v>
      </c>
    </row>
    <row r="98" spans="2:8" ht="15" x14ac:dyDescent="0.3">
      <c r="B98" s="86" t="s">
        <v>494</v>
      </c>
      <c r="C98" s="79" t="s">
        <v>494</v>
      </c>
      <c r="D98" s="78" t="s">
        <v>592</v>
      </c>
      <c r="E98" s="79" t="s">
        <v>323</v>
      </c>
      <c r="F98" s="78">
        <v>2.25</v>
      </c>
      <c r="G98" s="78">
        <v>8.9999999999999993E-3</v>
      </c>
      <c r="H98" s="78">
        <v>69.06</v>
      </c>
    </row>
    <row r="99" spans="2:8" ht="15" x14ac:dyDescent="0.3">
      <c r="B99" s="86" t="s">
        <v>494</v>
      </c>
      <c r="C99" s="79" t="s">
        <v>494</v>
      </c>
      <c r="D99" s="78" t="s">
        <v>593</v>
      </c>
      <c r="E99" s="79" t="s">
        <v>332</v>
      </c>
      <c r="F99" s="78">
        <v>3</v>
      </c>
      <c r="G99" s="78">
        <v>0.01</v>
      </c>
      <c r="H99" s="78">
        <v>78.66</v>
      </c>
    </row>
    <row r="100" spans="2:8" ht="15" x14ac:dyDescent="0.3">
      <c r="B100" s="86" t="s">
        <v>494</v>
      </c>
      <c r="C100" s="79" t="s">
        <v>494</v>
      </c>
      <c r="D100" s="78" t="s">
        <v>594</v>
      </c>
      <c r="E100" s="79" t="s">
        <v>323</v>
      </c>
      <c r="F100" s="78">
        <v>2.25</v>
      </c>
      <c r="G100" s="78">
        <v>8.9999999999999993E-3</v>
      </c>
      <c r="H100" s="78">
        <v>69.06</v>
      </c>
    </row>
    <row r="101" spans="2:8" ht="15" x14ac:dyDescent="0.3">
      <c r="B101" s="86" t="s">
        <v>494</v>
      </c>
      <c r="C101" s="79" t="s">
        <v>494</v>
      </c>
      <c r="D101" s="78" t="s">
        <v>595</v>
      </c>
      <c r="E101" s="79" t="s">
        <v>323</v>
      </c>
      <c r="F101" s="78">
        <v>3</v>
      </c>
      <c r="G101" s="78">
        <v>1.2E-2</v>
      </c>
      <c r="H101" s="78">
        <v>92.08</v>
      </c>
    </row>
    <row r="102" spans="2:8" ht="15" x14ac:dyDescent="0.3">
      <c r="B102" s="86" t="s">
        <v>494</v>
      </c>
      <c r="C102" s="79" t="s">
        <v>494</v>
      </c>
      <c r="D102" s="78" t="s">
        <v>596</v>
      </c>
      <c r="E102" s="79" t="s">
        <v>324</v>
      </c>
      <c r="F102" s="78">
        <v>3</v>
      </c>
      <c r="G102" s="78">
        <v>1.6E-2</v>
      </c>
      <c r="H102" s="78">
        <v>126.7</v>
      </c>
    </row>
    <row r="103" spans="2:8" ht="15" x14ac:dyDescent="0.3">
      <c r="B103" s="86" t="s">
        <v>494</v>
      </c>
      <c r="C103" s="79" t="s">
        <v>494</v>
      </c>
      <c r="D103" s="78" t="s">
        <v>597</v>
      </c>
      <c r="E103" s="79" t="s">
        <v>328</v>
      </c>
      <c r="F103" s="78">
        <v>3</v>
      </c>
      <c r="G103" s="78">
        <v>8.9999999999999993E-3</v>
      </c>
      <c r="H103" s="78">
        <v>67.12</v>
      </c>
    </row>
    <row r="104" spans="2:8" ht="15" x14ac:dyDescent="0.3">
      <c r="B104" s="86" t="s">
        <v>494</v>
      </c>
      <c r="C104" s="79" t="s">
        <v>494</v>
      </c>
      <c r="D104" s="78" t="s">
        <v>598</v>
      </c>
      <c r="E104" s="79" t="s">
        <v>324</v>
      </c>
      <c r="F104" s="78">
        <v>3</v>
      </c>
      <c r="G104" s="78">
        <v>1.6E-2</v>
      </c>
      <c r="H104" s="78">
        <v>126.7</v>
      </c>
    </row>
    <row r="105" spans="2:8" ht="15" x14ac:dyDescent="0.3">
      <c r="B105" s="86" t="s">
        <v>494</v>
      </c>
      <c r="C105" s="79" t="s">
        <v>494</v>
      </c>
      <c r="D105" s="78" t="s">
        <v>599</v>
      </c>
      <c r="E105" s="79" t="s">
        <v>328</v>
      </c>
      <c r="F105" s="78">
        <v>3</v>
      </c>
      <c r="G105" s="78">
        <v>8.9999999999999993E-3</v>
      </c>
      <c r="H105" s="78">
        <v>67.12</v>
      </c>
    </row>
    <row r="106" spans="2:8" ht="15" x14ac:dyDescent="0.3">
      <c r="B106" s="86" t="s">
        <v>494</v>
      </c>
      <c r="C106" s="79" t="s">
        <v>494</v>
      </c>
      <c r="D106" s="78" t="s">
        <v>600</v>
      </c>
      <c r="E106" s="79" t="s">
        <v>324</v>
      </c>
      <c r="F106" s="78">
        <v>3</v>
      </c>
      <c r="G106" s="78">
        <v>1.6E-2</v>
      </c>
      <c r="H106" s="78">
        <v>126.7</v>
      </c>
    </row>
    <row r="107" spans="2:8" ht="15" x14ac:dyDescent="0.3">
      <c r="B107" s="86" t="s">
        <v>494</v>
      </c>
      <c r="C107" s="79" t="s">
        <v>494</v>
      </c>
      <c r="D107" s="78" t="s">
        <v>601</v>
      </c>
      <c r="E107" s="79" t="s">
        <v>328</v>
      </c>
      <c r="F107" s="78">
        <v>3</v>
      </c>
      <c r="G107" s="78">
        <v>8.9999999999999993E-3</v>
      </c>
      <c r="H107" s="78">
        <v>67.12</v>
      </c>
    </row>
    <row r="108" spans="2:8" ht="15" x14ac:dyDescent="0.3">
      <c r="B108" s="86" t="s">
        <v>494</v>
      </c>
      <c r="C108" s="79" t="s">
        <v>494</v>
      </c>
      <c r="D108" s="78" t="s">
        <v>602</v>
      </c>
      <c r="E108" s="79" t="s">
        <v>324</v>
      </c>
      <c r="F108" s="78">
        <v>3</v>
      </c>
      <c r="G108" s="78">
        <v>1.6E-2</v>
      </c>
      <c r="H108" s="78">
        <v>126.7</v>
      </c>
    </row>
    <row r="109" spans="2:8" ht="15" x14ac:dyDescent="0.3">
      <c r="B109" s="86" t="s">
        <v>494</v>
      </c>
      <c r="C109" s="79" t="s">
        <v>494</v>
      </c>
      <c r="D109" s="78" t="s">
        <v>603</v>
      </c>
      <c r="E109" s="79" t="s">
        <v>328</v>
      </c>
      <c r="F109" s="78">
        <v>3</v>
      </c>
      <c r="G109" s="78">
        <v>8.9999999999999993E-3</v>
      </c>
      <c r="H109" s="78">
        <v>67.12</v>
      </c>
    </row>
    <row r="110" spans="2:8" ht="15" x14ac:dyDescent="0.3">
      <c r="B110" s="86" t="s">
        <v>494</v>
      </c>
      <c r="C110" s="79" t="s">
        <v>494</v>
      </c>
      <c r="D110" s="78" t="s">
        <v>604</v>
      </c>
      <c r="E110" s="79" t="s">
        <v>324</v>
      </c>
      <c r="F110" s="78">
        <v>3</v>
      </c>
      <c r="G110" s="78">
        <v>1.6E-2</v>
      </c>
      <c r="H110" s="78">
        <v>126.7</v>
      </c>
    </row>
    <row r="111" spans="2:8" ht="15" x14ac:dyDescent="0.3">
      <c r="B111" s="86" t="s">
        <v>494</v>
      </c>
      <c r="C111" s="79" t="s">
        <v>494</v>
      </c>
      <c r="D111" s="78" t="s">
        <v>605</v>
      </c>
      <c r="E111" s="79" t="s">
        <v>328</v>
      </c>
      <c r="F111" s="78">
        <v>3</v>
      </c>
      <c r="G111" s="78">
        <v>8.9999999999999993E-3</v>
      </c>
      <c r="H111" s="78">
        <v>67.12</v>
      </c>
    </row>
    <row r="112" spans="2:8" ht="15" x14ac:dyDescent="0.3">
      <c r="B112" s="86" t="s">
        <v>494</v>
      </c>
      <c r="C112" s="79" t="s">
        <v>494</v>
      </c>
      <c r="D112" s="78" t="s">
        <v>606</v>
      </c>
      <c r="E112" s="79" t="s">
        <v>324</v>
      </c>
      <c r="F112" s="78">
        <v>3</v>
      </c>
      <c r="G112" s="78">
        <v>1.6E-2</v>
      </c>
      <c r="H112" s="78">
        <v>126.7</v>
      </c>
    </row>
    <row r="113" spans="2:8" ht="15" x14ac:dyDescent="0.3">
      <c r="B113" s="86" t="s">
        <v>494</v>
      </c>
      <c r="C113" s="79" t="s">
        <v>494</v>
      </c>
      <c r="D113" s="78" t="s">
        <v>607</v>
      </c>
      <c r="E113" s="79" t="s">
        <v>328</v>
      </c>
      <c r="F113" s="78">
        <v>3</v>
      </c>
      <c r="G113" s="78">
        <v>8.9999999999999993E-3</v>
      </c>
      <c r="H113" s="78">
        <v>67.12</v>
      </c>
    </row>
    <row r="114" spans="2:8" ht="15" x14ac:dyDescent="0.3">
      <c r="B114" s="86" t="s">
        <v>494</v>
      </c>
      <c r="C114" s="79" t="s">
        <v>494</v>
      </c>
      <c r="D114" s="78" t="s">
        <v>608</v>
      </c>
      <c r="E114" s="79" t="s">
        <v>324</v>
      </c>
      <c r="F114" s="78">
        <v>3</v>
      </c>
      <c r="G114" s="78">
        <v>1.6E-2</v>
      </c>
      <c r="H114" s="78">
        <v>126.7</v>
      </c>
    </row>
    <row r="115" spans="2:8" ht="15" x14ac:dyDescent="0.3">
      <c r="B115" s="86" t="s">
        <v>494</v>
      </c>
      <c r="C115" s="79" t="s">
        <v>494</v>
      </c>
      <c r="D115" s="78" t="s">
        <v>609</v>
      </c>
      <c r="E115" s="79" t="s">
        <v>328</v>
      </c>
      <c r="F115" s="78">
        <v>3</v>
      </c>
      <c r="G115" s="78">
        <v>8.9999999999999993E-3</v>
      </c>
      <c r="H115" s="78">
        <v>67.12</v>
      </c>
    </row>
    <row r="116" spans="2:8" ht="15" x14ac:dyDescent="0.3">
      <c r="B116" s="86" t="s">
        <v>494</v>
      </c>
      <c r="C116" s="79" t="s">
        <v>494</v>
      </c>
      <c r="D116" s="78" t="s">
        <v>610</v>
      </c>
      <c r="E116" s="79" t="s">
        <v>324</v>
      </c>
      <c r="F116" s="78">
        <v>3</v>
      </c>
      <c r="G116" s="78">
        <v>1.6E-2</v>
      </c>
      <c r="H116" s="78">
        <v>126.7</v>
      </c>
    </row>
    <row r="117" spans="2:8" ht="15" x14ac:dyDescent="0.3">
      <c r="B117" s="86" t="s">
        <v>494</v>
      </c>
      <c r="C117" s="79" t="s">
        <v>494</v>
      </c>
      <c r="D117" s="78" t="s">
        <v>611</v>
      </c>
      <c r="E117" s="79" t="s">
        <v>328</v>
      </c>
      <c r="F117" s="78">
        <v>3</v>
      </c>
      <c r="G117" s="78">
        <v>8.9999999999999993E-3</v>
      </c>
      <c r="H117" s="78">
        <v>67.12</v>
      </c>
    </row>
    <row r="118" spans="2:8" ht="15" x14ac:dyDescent="0.3">
      <c r="B118" s="86" t="s">
        <v>494</v>
      </c>
      <c r="C118" s="79" t="s">
        <v>494</v>
      </c>
      <c r="D118" s="78" t="s">
        <v>612</v>
      </c>
      <c r="E118" s="79" t="s">
        <v>324</v>
      </c>
      <c r="F118" s="78">
        <v>3</v>
      </c>
      <c r="G118" s="78">
        <v>1.6E-2</v>
      </c>
      <c r="H118" s="78">
        <v>126.7</v>
      </c>
    </row>
    <row r="119" spans="2:8" ht="15" x14ac:dyDescent="0.3">
      <c r="B119" s="86" t="s">
        <v>494</v>
      </c>
      <c r="C119" s="79" t="s">
        <v>494</v>
      </c>
      <c r="D119" s="78" t="s">
        <v>613</v>
      </c>
      <c r="E119" s="79" t="s">
        <v>328</v>
      </c>
      <c r="F119" s="78">
        <v>3</v>
      </c>
      <c r="G119" s="78">
        <v>8.9999999999999993E-3</v>
      </c>
      <c r="H119" s="78">
        <v>67.12</v>
      </c>
    </row>
    <row r="120" spans="2:8" ht="15" x14ac:dyDescent="0.3">
      <c r="B120" s="86" t="s">
        <v>494</v>
      </c>
      <c r="C120" s="79" t="s">
        <v>494</v>
      </c>
      <c r="D120" s="78" t="s">
        <v>614</v>
      </c>
      <c r="E120" s="79" t="s">
        <v>324</v>
      </c>
      <c r="F120" s="78">
        <v>3</v>
      </c>
      <c r="G120" s="78">
        <v>1.6E-2</v>
      </c>
      <c r="H120" s="78">
        <v>126.7</v>
      </c>
    </row>
    <row r="121" spans="2:8" ht="15" x14ac:dyDescent="0.3">
      <c r="B121" s="86" t="s">
        <v>494</v>
      </c>
      <c r="C121" s="79" t="s">
        <v>494</v>
      </c>
      <c r="D121" s="78" t="s">
        <v>615</v>
      </c>
      <c r="E121" s="79" t="s">
        <v>331</v>
      </c>
      <c r="F121" s="78">
        <v>3</v>
      </c>
      <c r="G121" s="78">
        <v>2E-3</v>
      </c>
      <c r="H121" s="78">
        <v>17.899999999999999</v>
      </c>
    </row>
    <row r="122" spans="2:8" ht="15" x14ac:dyDescent="0.3">
      <c r="B122" s="86" t="s">
        <v>494</v>
      </c>
      <c r="C122" s="79" t="s">
        <v>494</v>
      </c>
      <c r="D122" s="78" t="s">
        <v>616</v>
      </c>
      <c r="E122" s="79" t="s">
        <v>328</v>
      </c>
      <c r="F122" s="78">
        <v>3</v>
      </c>
      <c r="G122" s="78">
        <v>8.9999999999999993E-3</v>
      </c>
      <c r="H122" s="78">
        <v>67.12</v>
      </c>
    </row>
    <row r="123" spans="2:8" ht="15" x14ac:dyDescent="0.3">
      <c r="B123" s="86" t="s">
        <v>494</v>
      </c>
      <c r="C123" s="79" t="s">
        <v>494</v>
      </c>
      <c r="D123" s="78" t="s">
        <v>617</v>
      </c>
      <c r="E123" s="79" t="s">
        <v>328</v>
      </c>
      <c r="F123" s="78">
        <v>3</v>
      </c>
      <c r="G123" s="78">
        <v>8.9999999999999993E-3</v>
      </c>
      <c r="H123" s="78">
        <v>67.12</v>
      </c>
    </row>
    <row r="124" spans="2:8" ht="15" x14ac:dyDescent="0.3">
      <c r="B124" s="86" t="s">
        <v>494</v>
      </c>
      <c r="C124" s="79" t="s">
        <v>494</v>
      </c>
      <c r="D124" s="78" t="s">
        <v>618</v>
      </c>
      <c r="E124" s="79" t="s">
        <v>328</v>
      </c>
      <c r="F124" s="78">
        <v>3</v>
      </c>
      <c r="G124" s="78">
        <v>8.9999999999999993E-3</v>
      </c>
      <c r="H124" s="78">
        <v>67.12</v>
      </c>
    </row>
    <row r="125" spans="2:8" ht="15" x14ac:dyDescent="0.3">
      <c r="B125" s="86" t="s">
        <v>494</v>
      </c>
      <c r="C125" s="79" t="s">
        <v>494</v>
      </c>
      <c r="D125" s="78" t="s">
        <v>619</v>
      </c>
      <c r="E125" s="79" t="s">
        <v>328</v>
      </c>
      <c r="F125" s="78">
        <v>3</v>
      </c>
      <c r="G125" s="78">
        <v>8.9999999999999993E-3</v>
      </c>
      <c r="H125" s="78">
        <v>67.12</v>
      </c>
    </row>
    <row r="126" spans="2:8" ht="15" x14ac:dyDescent="0.3">
      <c r="B126" s="86" t="s">
        <v>494</v>
      </c>
      <c r="C126" s="79" t="s">
        <v>494</v>
      </c>
      <c r="D126" s="78" t="s">
        <v>620</v>
      </c>
      <c r="E126" s="79" t="s">
        <v>333</v>
      </c>
      <c r="F126" s="78">
        <v>3</v>
      </c>
      <c r="G126" s="78">
        <v>4.0000000000000001E-3</v>
      </c>
      <c r="H126" s="78">
        <v>31.09</v>
      </c>
    </row>
    <row r="127" spans="2:8" ht="15" x14ac:dyDescent="0.3">
      <c r="B127" s="86" t="s">
        <v>494</v>
      </c>
      <c r="C127" s="79" t="s">
        <v>494</v>
      </c>
      <c r="D127" s="78" t="s">
        <v>621</v>
      </c>
      <c r="E127" s="79" t="s">
        <v>334</v>
      </c>
      <c r="F127" s="78">
        <v>3</v>
      </c>
      <c r="G127" s="78">
        <v>5.0000000000000001E-3</v>
      </c>
      <c r="H127" s="78">
        <v>38.619999999999997</v>
      </c>
    </row>
    <row r="128" spans="2:8" ht="15" x14ac:dyDescent="0.3">
      <c r="B128" s="86" t="s">
        <v>494</v>
      </c>
      <c r="C128" s="79" t="s">
        <v>494</v>
      </c>
      <c r="D128" s="78" t="s">
        <v>622</v>
      </c>
      <c r="E128" s="79" t="s">
        <v>330</v>
      </c>
      <c r="F128" s="78">
        <v>3</v>
      </c>
      <c r="G128" s="78">
        <v>3.0000000000000001E-3</v>
      </c>
      <c r="H128" s="78">
        <v>24.26</v>
      </c>
    </row>
    <row r="129" spans="2:8" ht="15" x14ac:dyDescent="0.3">
      <c r="B129" s="86" t="s">
        <v>494</v>
      </c>
      <c r="C129" s="79" t="s">
        <v>494</v>
      </c>
      <c r="D129" s="78" t="s">
        <v>623</v>
      </c>
      <c r="E129" s="79" t="s">
        <v>331</v>
      </c>
      <c r="F129" s="78">
        <v>3</v>
      </c>
      <c r="G129" s="78">
        <v>2E-3</v>
      </c>
      <c r="H129" s="78">
        <v>17.899999999999999</v>
      </c>
    </row>
    <row r="130" spans="2:8" ht="15" x14ac:dyDescent="0.3">
      <c r="B130" s="86" t="s">
        <v>494</v>
      </c>
      <c r="C130" s="79" t="s">
        <v>494</v>
      </c>
      <c r="D130" s="78" t="s">
        <v>624</v>
      </c>
      <c r="E130" s="79" t="s">
        <v>331</v>
      </c>
      <c r="F130" s="78">
        <v>1</v>
      </c>
      <c r="G130" s="78">
        <v>1E-3</v>
      </c>
      <c r="H130" s="78">
        <v>5.97</v>
      </c>
    </row>
    <row r="131" spans="2:8" ht="15" x14ac:dyDescent="0.3">
      <c r="B131" s="86" t="s">
        <v>494</v>
      </c>
      <c r="C131" s="79" t="s">
        <v>494</v>
      </c>
      <c r="D131" s="78" t="s">
        <v>625</v>
      </c>
      <c r="E131" s="79" t="s">
        <v>331</v>
      </c>
      <c r="F131" s="78">
        <v>1</v>
      </c>
      <c r="G131" s="78">
        <v>1E-3</v>
      </c>
      <c r="H131" s="78">
        <v>5.97</v>
      </c>
    </row>
    <row r="132" spans="2:8" ht="15" x14ac:dyDescent="0.3">
      <c r="B132" s="86" t="s">
        <v>494</v>
      </c>
      <c r="C132" s="79" t="s">
        <v>494</v>
      </c>
      <c r="D132" s="78" t="s">
        <v>626</v>
      </c>
      <c r="E132" s="79" t="s">
        <v>330</v>
      </c>
      <c r="F132" s="78">
        <v>3</v>
      </c>
      <c r="G132" s="78">
        <v>3.0000000000000001E-3</v>
      </c>
      <c r="H132" s="78">
        <v>24.26</v>
      </c>
    </row>
    <row r="133" spans="2:8" ht="15" x14ac:dyDescent="0.3">
      <c r="B133" s="86" t="s">
        <v>494</v>
      </c>
      <c r="C133" s="79" t="s">
        <v>494</v>
      </c>
      <c r="D133" s="78" t="s">
        <v>627</v>
      </c>
      <c r="E133" s="79" t="s">
        <v>334</v>
      </c>
      <c r="F133" s="78">
        <v>3</v>
      </c>
      <c r="G133" s="78">
        <v>5.0000000000000001E-3</v>
      </c>
      <c r="H133" s="78">
        <v>38.619999999999997</v>
      </c>
    </row>
    <row r="134" spans="2:8" ht="15" x14ac:dyDescent="0.3">
      <c r="B134" s="86" t="s">
        <v>494</v>
      </c>
      <c r="C134" s="79" t="s">
        <v>494</v>
      </c>
      <c r="D134" s="78" t="s">
        <v>628</v>
      </c>
      <c r="E134" s="79" t="s">
        <v>330</v>
      </c>
      <c r="F134" s="78">
        <v>3</v>
      </c>
      <c r="G134" s="78">
        <v>3.0000000000000001E-3</v>
      </c>
      <c r="H134" s="78">
        <v>24.26</v>
      </c>
    </row>
    <row r="135" spans="2:8" ht="15" x14ac:dyDescent="0.3">
      <c r="B135" s="86" t="s">
        <v>494</v>
      </c>
      <c r="C135" s="79" t="s">
        <v>494</v>
      </c>
      <c r="D135" s="78" t="s">
        <v>629</v>
      </c>
      <c r="E135" s="79" t="s">
        <v>331</v>
      </c>
      <c r="F135" s="78">
        <v>3</v>
      </c>
      <c r="G135" s="78">
        <v>2E-3</v>
      </c>
      <c r="H135" s="78">
        <v>17.899999999999999</v>
      </c>
    </row>
    <row r="136" spans="2:8" ht="15" x14ac:dyDescent="0.3">
      <c r="B136" s="86" t="s">
        <v>494</v>
      </c>
      <c r="C136" s="79" t="s">
        <v>494</v>
      </c>
      <c r="D136" s="78" t="s">
        <v>630</v>
      </c>
      <c r="E136" s="79" t="s">
        <v>330</v>
      </c>
      <c r="F136" s="78">
        <v>3</v>
      </c>
      <c r="G136" s="78">
        <v>3.0000000000000001E-3</v>
      </c>
      <c r="H136" s="78">
        <v>24.26</v>
      </c>
    </row>
    <row r="137" spans="2:8" ht="15" x14ac:dyDescent="0.3">
      <c r="B137" s="86" t="s">
        <v>494</v>
      </c>
      <c r="C137" s="79" t="s">
        <v>494</v>
      </c>
      <c r="D137" s="78" t="s">
        <v>631</v>
      </c>
      <c r="E137" s="79" t="s">
        <v>331</v>
      </c>
      <c r="F137" s="78">
        <v>1</v>
      </c>
      <c r="G137" s="78">
        <v>1E-3</v>
      </c>
      <c r="H137" s="78">
        <v>5.97</v>
      </c>
    </row>
    <row r="138" spans="2:8" ht="15" x14ac:dyDescent="0.3">
      <c r="B138" s="86" t="s">
        <v>494</v>
      </c>
      <c r="C138" s="79" t="s">
        <v>494</v>
      </c>
      <c r="D138" s="78" t="s">
        <v>632</v>
      </c>
      <c r="E138" s="79" t="s">
        <v>331</v>
      </c>
      <c r="F138" s="78">
        <v>1</v>
      </c>
      <c r="G138" s="78">
        <v>1E-3</v>
      </c>
      <c r="H138" s="78">
        <v>5.97</v>
      </c>
    </row>
    <row r="139" spans="2:8" ht="15" x14ac:dyDescent="0.3">
      <c r="B139" s="86" t="s">
        <v>494</v>
      </c>
      <c r="C139" s="79" t="s">
        <v>494</v>
      </c>
      <c r="D139" s="78" t="s">
        <v>633</v>
      </c>
      <c r="E139" s="79" t="s">
        <v>333</v>
      </c>
      <c r="F139" s="78">
        <v>3</v>
      </c>
      <c r="G139" s="78">
        <v>4.0000000000000001E-3</v>
      </c>
      <c r="H139" s="78">
        <v>31.09</v>
      </c>
    </row>
    <row r="140" spans="2:8" ht="15" x14ac:dyDescent="0.3">
      <c r="B140" s="86" t="s">
        <v>494</v>
      </c>
      <c r="C140" s="79" t="s">
        <v>494</v>
      </c>
      <c r="D140" s="78" t="s">
        <v>634</v>
      </c>
      <c r="E140" s="79" t="s">
        <v>330</v>
      </c>
      <c r="F140" s="78">
        <v>3</v>
      </c>
      <c r="G140" s="78">
        <v>3.0000000000000001E-3</v>
      </c>
      <c r="H140" s="78">
        <v>24.26</v>
      </c>
    </row>
    <row r="141" spans="2:8" ht="15" x14ac:dyDescent="0.3">
      <c r="B141" s="86" t="s">
        <v>494</v>
      </c>
      <c r="C141" s="79" t="s">
        <v>494</v>
      </c>
      <c r="D141" s="78" t="s">
        <v>635</v>
      </c>
      <c r="E141" s="79" t="s">
        <v>331</v>
      </c>
      <c r="F141" s="78">
        <v>3</v>
      </c>
      <c r="G141" s="78">
        <v>2E-3</v>
      </c>
      <c r="H141" s="78">
        <v>17.899999999999999</v>
      </c>
    </row>
    <row r="142" spans="2:8" ht="15" x14ac:dyDescent="0.3">
      <c r="B142" s="86" t="s">
        <v>494</v>
      </c>
      <c r="C142" s="79" t="s">
        <v>494</v>
      </c>
      <c r="D142" s="78" t="s">
        <v>636</v>
      </c>
      <c r="E142" s="79" t="s">
        <v>331</v>
      </c>
      <c r="F142" s="78">
        <v>3</v>
      </c>
      <c r="G142" s="78">
        <v>2E-3</v>
      </c>
      <c r="H142" s="78">
        <v>17.899999999999999</v>
      </c>
    </row>
    <row r="143" spans="2:8" ht="15" x14ac:dyDescent="0.3">
      <c r="B143" s="86" t="s">
        <v>494</v>
      </c>
      <c r="C143" s="79" t="s">
        <v>494</v>
      </c>
      <c r="D143" s="78" t="s">
        <v>637</v>
      </c>
      <c r="E143" s="79" t="s">
        <v>331</v>
      </c>
      <c r="F143" s="78">
        <v>1</v>
      </c>
      <c r="G143" s="78">
        <v>1E-3</v>
      </c>
      <c r="H143" s="78">
        <v>5.97</v>
      </c>
    </row>
    <row r="144" spans="2:8" ht="15" x14ac:dyDescent="0.3">
      <c r="B144" s="86" t="s">
        <v>494</v>
      </c>
      <c r="C144" s="79" t="s">
        <v>494</v>
      </c>
      <c r="D144" s="78" t="s">
        <v>638</v>
      </c>
      <c r="E144" s="79" t="s">
        <v>331</v>
      </c>
      <c r="F144" s="78">
        <v>1</v>
      </c>
      <c r="G144" s="78">
        <v>1E-3</v>
      </c>
      <c r="H144" s="78">
        <v>5.97</v>
      </c>
    </row>
    <row r="145" spans="2:8" ht="15" x14ac:dyDescent="0.3">
      <c r="B145" s="86" t="s">
        <v>494</v>
      </c>
      <c r="C145" s="79" t="s">
        <v>494</v>
      </c>
      <c r="D145" s="78" t="s">
        <v>639</v>
      </c>
      <c r="E145" s="79" t="s">
        <v>333</v>
      </c>
      <c r="F145" s="78">
        <v>3</v>
      </c>
      <c r="G145" s="78">
        <v>4.0000000000000001E-3</v>
      </c>
      <c r="H145" s="78">
        <v>31.09</v>
      </c>
    </row>
    <row r="146" spans="2:8" ht="15" x14ac:dyDescent="0.3">
      <c r="B146" s="86" t="s">
        <v>494</v>
      </c>
      <c r="C146" s="79" t="s">
        <v>494</v>
      </c>
      <c r="D146" s="78" t="s">
        <v>640</v>
      </c>
      <c r="E146" s="79" t="s">
        <v>330</v>
      </c>
      <c r="F146" s="78">
        <v>3</v>
      </c>
      <c r="G146" s="78">
        <v>3.0000000000000001E-3</v>
      </c>
      <c r="H146" s="78">
        <v>24.26</v>
      </c>
    </row>
    <row r="147" spans="2:8" ht="15" x14ac:dyDescent="0.3">
      <c r="B147" s="86" t="s">
        <v>494</v>
      </c>
      <c r="C147" s="79" t="s">
        <v>494</v>
      </c>
      <c r="D147" s="78" t="s">
        <v>641</v>
      </c>
      <c r="E147" s="79" t="s">
        <v>331</v>
      </c>
      <c r="F147" s="78">
        <v>3</v>
      </c>
      <c r="G147" s="78">
        <v>2E-3</v>
      </c>
      <c r="H147" s="78">
        <v>17.899999999999999</v>
      </c>
    </row>
    <row r="148" spans="2:8" ht="15" x14ac:dyDescent="0.3">
      <c r="B148" s="86" t="s">
        <v>494</v>
      </c>
      <c r="C148" s="79" t="s">
        <v>494</v>
      </c>
      <c r="D148" s="78" t="s">
        <v>642</v>
      </c>
      <c r="E148" s="79" t="s">
        <v>330</v>
      </c>
      <c r="F148" s="78">
        <v>3</v>
      </c>
      <c r="G148" s="78">
        <v>3.0000000000000001E-3</v>
      </c>
      <c r="H148" s="78">
        <v>24.26</v>
      </c>
    </row>
    <row r="149" spans="2:8" ht="15" x14ac:dyDescent="0.3">
      <c r="B149" s="86" t="s">
        <v>494</v>
      </c>
      <c r="C149" s="79" t="s">
        <v>494</v>
      </c>
      <c r="D149" s="78" t="s">
        <v>643</v>
      </c>
      <c r="E149" s="79" t="s">
        <v>331</v>
      </c>
      <c r="F149" s="78">
        <v>1</v>
      </c>
      <c r="G149" s="78">
        <v>1E-3</v>
      </c>
      <c r="H149" s="78">
        <v>5.97</v>
      </c>
    </row>
    <row r="150" spans="2:8" ht="15" x14ac:dyDescent="0.3">
      <c r="B150" s="86" t="s">
        <v>494</v>
      </c>
      <c r="C150" s="79" t="s">
        <v>494</v>
      </c>
      <c r="D150" s="78" t="s">
        <v>644</v>
      </c>
      <c r="E150" s="79" t="s">
        <v>331</v>
      </c>
      <c r="F150" s="78">
        <v>1</v>
      </c>
      <c r="G150" s="78">
        <v>1E-3</v>
      </c>
      <c r="H150" s="78">
        <v>5.97</v>
      </c>
    </row>
    <row r="151" spans="2:8" ht="15" x14ac:dyDescent="0.3">
      <c r="B151" s="86" t="s">
        <v>494</v>
      </c>
      <c r="C151" s="79" t="s">
        <v>494</v>
      </c>
      <c r="D151" s="78" t="s">
        <v>645</v>
      </c>
      <c r="E151" s="79" t="s">
        <v>329</v>
      </c>
      <c r="F151" s="78">
        <v>3</v>
      </c>
      <c r="G151" s="78">
        <v>6.0000000000000001E-3</v>
      </c>
      <c r="H151" s="78">
        <v>47.34</v>
      </c>
    </row>
    <row r="152" spans="2:8" ht="15" x14ac:dyDescent="0.3">
      <c r="B152" s="86" t="s">
        <v>494</v>
      </c>
      <c r="C152" s="79" t="s">
        <v>494</v>
      </c>
      <c r="D152" s="78" t="s">
        <v>646</v>
      </c>
      <c r="E152" s="79" t="s">
        <v>330</v>
      </c>
      <c r="F152" s="78">
        <v>3</v>
      </c>
      <c r="G152" s="78">
        <v>3.0000000000000001E-3</v>
      </c>
      <c r="H152" s="78">
        <v>24.26</v>
      </c>
    </row>
    <row r="153" spans="2:8" ht="15" x14ac:dyDescent="0.3">
      <c r="B153" s="86" t="s">
        <v>494</v>
      </c>
      <c r="C153" s="79" t="s">
        <v>494</v>
      </c>
      <c r="D153" s="78" t="s">
        <v>647</v>
      </c>
      <c r="E153" s="79" t="s">
        <v>331</v>
      </c>
      <c r="F153" s="78">
        <v>3</v>
      </c>
      <c r="G153" s="78">
        <v>2E-3</v>
      </c>
      <c r="H153" s="78">
        <v>17.899999999999999</v>
      </c>
    </row>
    <row r="154" spans="2:8" ht="15" x14ac:dyDescent="0.3">
      <c r="B154" s="86" t="s">
        <v>494</v>
      </c>
      <c r="C154" s="79" t="s">
        <v>494</v>
      </c>
      <c r="D154" s="78" t="s">
        <v>648</v>
      </c>
      <c r="E154" s="79" t="s">
        <v>330</v>
      </c>
      <c r="F154" s="78">
        <v>3</v>
      </c>
      <c r="G154" s="78">
        <v>3.0000000000000001E-3</v>
      </c>
      <c r="H154" s="78">
        <v>24.26</v>
      </c>
    </row>
    <row r="155" spans="2:8" ht="15" x14ac:dyDescent="0.3">
      <c r="B155" s="86" t="s">
        <v>494</v>
      </c>
      <c r="C155" s="79" t="s">
        <v>494</v>
      </c>
      <c r="D155" s="78" t="s">
        <v>649</v>
      </c>
      <c r="E155" s="79" t="s">
        <v>331</v>
      </c>
      <c r="F155" s="78">
        <v>1</v>
      </c>
      <c r="G155" s="78">
        <v>1E-3</v>
      </c>
      <c r="H155" s="78">
        <v>5.97</v>
      </c>
    </row>
    <row r="156" spans="2:8" ht="15" x14ac:dyDescent="0.3">
      <c r="B156" s="86" t="s">
        <v>494</v>
      </c>
      <c r="C156" s="79" t="s">
        <v>494</v>
      </c>
      <c r="D156" s="78" t="s">
        <v>650</v>
      </c>
      <c r="E156" s="79" t="s">
        <v>331</v>
      </c>
      <c r="F156" s="78">
        <v>1</v>
      </c>
      <c r="G156" s="78">
        <v>1E-3</v>
      </c>
      <c r="H156" s="78">
        <v>5.97</v>
      </c>
    </row>
    <row r="157" spans="2:8" ht="15" x14ac:dyDescent="0.3">
      <c r="B157" s="86" t="s">
        <v>494</v>
      </c>
      <c r="C157" s="79" t="s">
        <v>494</v>
      </c>
      <c r="D157" s="78" t="s">
        <v>651</v>
      </c>
      <c r="E157" s="79" t="s">
        <v>331</v>
      </c>
      <c r="F157" s="78">
        <v>1.474</v>
      </c>
      <c r="G157" s="78">
        <v>1E-3</v>
      </c>
      <c r="H157" s="78">
        <v>8.7899999999999991</v>
      </c>
    </row>
    <row r="158" spans="2:8" ht="15" x14ac:dyDescent="0.3">
      <c r="B158" s="86" t="s">
        <v>494</v>
      </c>
      <c r="C158" s="79" t="s">
        <v>494</v>
      </c>
      <c r="D158" s="78" t="s">
        <v>652</v>
      </c>
      <c r="E158" s="79" t="s">
        <v>331</v>
      </c>
      <c r="F158" s="78">
        <v>1.474</v>
      </c>
      <c r="G158" s="78">
        <v>1E-3</v>
      </c>
      <c r="H158" s="78">
        <v>8.7899999999999991</v>
      </c>
    </row>
    <row r="159" spans="2:8" ht="15" x14ac:dyDescent="0.3">
      <c r="B159" s="86" t="s">
        <v>494</v>
      </c>
      <c r="C159" s="79" t="s">
        <v>494</v>
      </c>
      <c r="D159" s="78" t="s">
        <v>653</v>
      </c>
      <c r="E159" s="79" t="s">
        <v>331</v>
      </c>
      <c r="F159" s="78">
        <v>1.474</v>
      </c>
      <c r="G159" s="78">
        <v>1E-3</v>
      </c>
      <c r="H159" s="78">
        <v>8.7899999999999991</v>
      </c>
    </row>
    <row r="160" spans="2:8" ht="15" x14ac:dyDescent="0.3">
      <c r="B160" s="86" t="s">
        <v>494</v>
      </c>
      <c r="C160" s="79" t="s">
        <v>494</v>
      </c>
      <c r="D160" s="78" t="s">
        <v>654</v>
      </c>
      <c r="E160" s="79" t="s">
        <v>331</v>
      </c>
      <c r="F160" s="78">
        <v>1.474</v>
      </c>
      <c r="G160" s="78">
        <v>1E-3</v>
      </c>
      <c r="H160" s="78">
        <v>8.7899999999999991</v>
      </c>
    </row>
    <row r="161" spans="2:8" ht="15" x14ac:dyDescent="0.3">
      <c r="B161" s="86" t="s">
        <v>494</v>
      </c>
      <c r="C161" s="79" t="s">
        <v>494</v>
      </c>
      <c r="D161" s="78" t="s">
        <v>655</v>
      </c>
      <c r="E161" s="79" t="s">
        <v>331</v>
      </c>
      <c r="F161" s="78">
        <v>1.474</v>
      </c>
      <c r="G161" s="78">
        <v>1E-3</v>
      </c>
      <c r="H161" s="78">
        <v>8.7899999999999991</v>
      </c>
    </row>
    <row r="162" spans="2:8" ht="15" x14ac:dyDescent="0.3">
      <c r="B162" s="86" t="s">
        <v>494</v>
      </c>
      <c r="C162" s="79" t="s">
        <v>494</v>
      </c>
      <c r="D162" s="78" t="s">
        <v>656</v>
      </c>
      <c r="E162" s="79" t="s">
        <v>331</v>
      </c>
      <c r="F162" s="78">
        <v>1.474</v>
      </c>
      <c r="G162" s="78">
        <v>1E-3</v>
      </c>
      <c r="H162" s="78">
        <v>8.7899999999999991</v>
      </c>
    </row>
    <row r="163" spans="2:8" ht="15" x14ac:dyDescent="0.3">
      <c r="B163" s="86" t="s">
        <v>494</v>
      </c>
      <c r="C163" s="79" t="s">
        <v>494</v>
      </c>
      <c r="D163" s="78" t="s">
        <v>657</v>
      </c>
      <c r="E163" s="79" t="s">
        <v>331</v>
      </c>
      <c r="F163" s="78">
        <v>1.474</v>
      </c>
      <c r="G163" s="78">
        <v>1E-3</v>
      </c>
      <c r="H163" s="78">
        <v>8.7899999999999991</v>
      </c>
    </row>
    <row r="164" spans="2:8" ht="15" x14ac:dyDescent="0.3">
      <c r="B164" s="86" t="s">
        <v>494</v>
      </c>
      <c r="C164" s="79" t="s">
        <v>494</v>
      </c>
      <c r="D164" s="78" t="s">
        <v>658</v>
      </c>
      <c r="E164" s="79" t="s">
        <v>331</v>
      </c>
      <c r="F164" s="78">
        <v>1.474</v>
      </c>
      <c r="G164" s="78">
        <v>1E-3</v>
      </c>
      <c r="H164" s="78">
        <v>8.7899999999999991</v>
      </c>
    </row>
    <row r="165" spans="2:8" ht="15" x14ac:dyDescent="0.3">
      <c r="B165" s="86" t="s">
        <v>494</v>
      </c>
      <c r="C165" s="79" t="s">
        <v>494</v>
      </c>
      <c r="D165" s="78" t="s">
        <v>659</v>
      </c>
      <c r="E165" s="79" t="s">
        <v>331</v>
      </c>
      <c r="F165" s="78">
        <v>1.474</v>
      </c>
      <c r="G165" s="78">
        <v>1E-3</v>
      </c>
      <c r="H165" s="78">
        <v>8.7899999999999991</v>
      </c>
    </row>
    <row r="166" spans="2:8" ht="15" x14ac:dyDescent="0.3">
      <c r="B166" s="86" t="s">
        <v>494</v>
      </c>
      <c r="C166" s="79" t="s">
        <v>494</v>
      </c>
      <c r="D166" s="78" t="s">
        <v>660</v>
      </c>
      <c r="E166" s="79" t="s">
        <v>331</v>
      </c>
      <c r="F166" s="78">
        <v>1.474</v>
      </c>
      <c r="G166" s="78">
        <v>1E-3</v>
      </c>
      <c r="H166" s="78">
        <v>8.7899999999999991</v>
      </c>
    </row>
    <row r="167" spans="2:8" ht="15" x14ac:dyDescent="0.3">
      <c r="B167" s="86" t="s">
        <v>494</v>
      </c>
      <c r="C167" s="79" t="s">
        <v>494</v>
      </c>
      <c r="D167" s="78" t="s">
        <v>661</v>
      </c>
      <c r="E167" s="79" t="s">
        <v>331</v>
      </c>
      <c r="F167" s="78">
        <v>1.474</v>
      </c>
      <c r="G167" s="78">
        <v>1E-3</v>
      </c>
      <c r="H167" s="78">
        <v>8.7899999999999991</v>
      </c>
    </row>
    <row r="168" spans="2:8" ht="15" x14ac:dyDescent="0.3">
      <c r="B168" s="86" t="s">
        <v>494</v>
      </c>
      <c r="C168" s="79" t="s">
        <v>494</v>
      </c>
      <c r="D168" s="78" t="s">
        <v>662</v>
      </c>
      <c r="E168" s="79" t="s">
        <v>330</v>
      </c>
      <c r="F168" s="78">
        <v>2.25</v>
      </c>
      <c r="G168" s="78">
        <v>2E-3</v>
      </c>
      <c r="H168" s="78">
        <v>18.190000000000001</v>
      </c>
    </row>
    <row r="169" spans="2:8" ht="15" x14ac:dyDescent="0.3">
      <c r="B169" s="86" t="s">
        <v>494</v>
      </c>
      <c r="C169" s="79" t="s">
        <v>494</v>
      </c>
      <c r="D169" s="78" t="s">
        <v>663</v>
      </c>
      <c r="E169" s="79" t="s">
        <v>333</v>
      </c>
      <c r="F169" s="78">
        <v>3.01</v>
      </c>
      <c r="G169" s="78">
        <v>4.0000000000000001E-3</v>
      </c>
      <c r="H169" s="78">
        <v>31.19</v>
      </c>
    </row>
    <row r="170" spans="2:8" ht="15" x14ac:dyDescent="0.3">
      <c r="B170" s="86" t="s">
        <v>494</v>
      </c>
      <c r="C170" s="79" t="s">
        <v>494</v>
      </c>
      <c r="D170" s="78" t="s">
        <v>664</v>
      </c>
      <c r="E170" s="79" t="s">
        <v>332</v>
      </c>
      <c r="F170" s="78">
        <v>3.01</v>
      </c>
      <c r="G170" s="78">
        <v>0.01</v>
      </c>
      <c r="H170" s="78">
        <v>78.930000000000007</v>
      </c>
    </row>
    <row r="171" spans="2:8" ht="15" x14ac:dyDescent="0.3">
      <c r="B171" s="86" t="s">
        <v>494</v>
      </c>
      <c r="C171" s="79" t="s">
        <v>494</v>
      </c>
      <c r="D171" s="78" t="s">
        <v>665</v>
      </c>
      <c r="E171" s="79" t="s">
        <v>328</v>
      </c>
      <c r="F171" s="78">
        <v>3.01</v>
      </c>
      <c r="G171" s="78">
        <v>8.9999999999999993E-3</v>
      </c>
      <c r="H171" s="78">
        <v>67.349999999999994</v>
      </c>
    </row>
    <row r="172" spans="2:8" ht="15" x14ac:dyDescent="0.3">
      <c r="B172" s="86" t="s">
        <v>494</v>
      </c>
      <c r="C172" s="79" t="s">
        <v>494</v>
      </c>
      <c r="D172" s="78" t="s">
        <v>666</v>
      </c>
      <c r="E172" s="79" t="s">
        <v>330</v>
      </c>
      <c r="F172" s="78">
        <v>3.01</v>
      </c>
      <c r="G172" s="78">
        <v>3.0000000000000001E-3</v>
      </c>
      <c r="H172" s="78">
        <v>24.34</v>
      </c>
    </row>
    <row r="173" spans="2:8" ht="15" x14ac:dyDescent="0.3">
      <c r="B173" s="86" t="s">
        <v>494</v>
      </c>
      <c r="C173" s="79" t="s">
        <v>494</v>
      </c>
      <c r="D173" s="78" t="s">
        <v>667</v>
      </c>
      <c r="E173" s="79" t="s">
        <v>328</v>
      </c>
      <c r="F173" s="78">
        <v>3.01</v>
      </c>
      <c r="G173" s="78">
        <v>8.9999999999999993E-3</v>
      </c>
      <c r="H173" s="78">
        <v>67.349999999999994</v>
      </c>
    </row>
    <row r="174" spans="2:8" ht="15" x14ac:dyDescent="0.3">
      <c r="B174" s="86" t="s">
        <v>494</v>
      </c>
      <c r="C174" s="79" t="s">
        <v>494</v>
      </c>
      <c r="D174" s="78" t="s">
        <v>668</v>
      </c>
      <c r="E174" s="79" t="s">
        <v>330</v>
      </c>
      <c r="F174" s="78">
        <v>3.01</v>
      </c>
      <c r="G174" s="78">
        <v>3.0000000000000001E-3</v>
      </c>
      <c r="H174" s="78">
        <v>24.34</v>
      </c>
    </row>
    <row r="175" spans="2:8" ht="15" x14ac:dyDescent="0.3">
      <c r="B175" s="86" t="s">
        <v>494</v>
      </c>
      <c r="C175" s="79" t="s">
        <v>494</v>
      </c>
      <c r="D175" s="78" t="s">
        <v>669</v>
      </c>
      <c r="E175" s="79" t="s">
        <v>328</v>
      </c>
      <c r="F175" s="78">
        <v>3.01</v>
      </c>
      <c r="G175" s="78">
        <v>8.9999999999999993E-3</v>
      </c>
      <c r="H175" s="78">
        <v>67.349999999999994</v>
      </c>
    </row>
    <row r="176" spans="2:8" ht="15" x14ac:dyDescent="0.3">
      <c r="B176" s="86" t="s">
        <v>494</v>
      </c>
      <c r="C176" s="79" t="s">
        <v>494</v>
      </c>
      <c r="D176" s="78" t="s">
        <v>670</v>
      </c>
      <c r="E176" s="79" t="s">
        <v>333</v>
      </c>
      <c r="F176" s="78">
        <v>3.01</v>
      </c>
      <c r="G176" s="78">
        <v>4.0000000000000001E-3</v>
      </c>
      <c r="H176" s="78">
        <v>31.19</v>
      </c>
    </row>
    <row r="177" spans="2:8" ht="15" x14ac:dyDescent="0.3">
      <c r="B177" s="86" t="s">
        <v>494</v>
      </c>
      <c r="C177" s="79" t="s">
        <v>494</v>
      </c>
      <c r="D177" s="78" t="s">
        <v>671</v>
      </c>
      <c r="E177" s="79" t="s">
        <v>328</v>
      </c>
      <c r="F177" s="78">
        <v>3.01</v>
      </c>
      <c r="G177" s="78">
        <v>8.9999999999999993E-3</v>
      </c>
      <c r="H177" s="78">
        <v>67.349999999999994</v>
      </c>
    </row>
    <row r="178" spans="2:8" ht="15" x14ac:dyDescent="0.3">
      <c r="B178" s="86" t="s">
        <v>494</v>
      </c>
      <c r="C178" s="79" t="s">
        <v>494</v>
      </c>
      <c r="D178" s="78" t="s">
        <v>672</v>
      </c>
      <c r="E178" s="79" t="s">
        <v>330</v>
      </c>
      <c r="F178" s="78">
        <v>3.01</v>
      </c>
      <c r="G178" s="78">
        <v>3.0000000000000001E-3</v>
      </c>
      <c r="H178" s="78">
        <v>24.34</v>
      </c>
    </row>
    <row r="179" spans="2:8" ht="15" x14ac:dyDescent="0.3">
      <c r="B179" s="86" t="s">
        <v>494</v>
      </c>
      <c r="C179" s="79" t="s">
        <v>494</v>
      </c>
      <c r="D179" s="78" t="s">
        <v>673</v>
      </c>
      <c r="E179" s="79" t="s">
        <v>328</v>
      </c>
      <c r="F179" s="78">
        <v>3</v>
      </c>
      <c r="G179" s="78">
        <v>8.9999999999999993E-3</v>
      </c>
      <c r="H179" s="78">
        <v>67.12</v>
      </c>
    </row>
    <row r="180" spans="2:8" ht="15" x14ac:dyDescent="0.3">
      <c r="B180" s="86" t="s">
        <v>494</v>
      </c>
      <c r="C180" s="79" t="s">
        <v>494</v>
      </c>
      <c r="D180" s="78" t="s">
        <v>674</v>
      </c>
      <c r="E180" s="79" t="s">
        <v>327</v>
      </c>
      <c r="F180" s="78">
        <v>3</v>
      </c>
      <c r="G180" s="78">
        <v>7.0000000000000001E-3</v>
      </c>
      <c r="H180" s="78">
        <v>56.28</v>
      </c>
    </row>
    <row r="181" spans="2:8" ht="15" x14ac:dyDescent="0.3">
      <c r="B181" s="86" t="s">
        <v>494</v>
      </c>
      <c r="C181" s="79" t="s">
        <v>494</v>
      </c>
      <c r="D181" s="78" t="s">
        <v>675</v>
      </c>
      <c r="E181" s="79" t="s">
        <v>327</v>
      </c>
      <c r="F181" s="78">
        <v>3</v>
      </c>
      <c r="G181" s="78">
        <v>7.0000000000000001E-3</v>
      </c>
      <c r="H181" s="78">
        <v>56.28</v>
      </c>
    </row>
    <row r="182" spans="2:8" ht="15" x14ac:dyDescent="0.3">
      <c r="B182" s="86" t="s">
        <v>494</v>
      </c>
      <c r="C182" s="79" t="s">
        <v>494</v>
      </c>
      <c r="D182" s="78" t="s">
        <v>676</v>
      </c>
      <c r="E182" s="79" t="s">
        <v>327</v>
      </c>
      <c r="F182" s="78">
        <v>3</v>
      </c>
      <c r="G182" s="78">
        <v>7.0000000000000001E-3</v>
      </c>
      <c r="H182" s="78">
        <v>56.28</v>
      </c>
    </row>
    <row r="183" spans="2:8" ht="15" x14ac:dyDescent="0.3">
      <c r="B183" s="86" t="s">
        <v>494</v>
      </c>
      <c r="C183" s="79" t="s">
        <v>494</v>
      </c>
      <c r="D183" s="78" t="s">
        <v>677</v>
      </c>
      <c r="E183" s="79" t="s">
        <v>327</v>
      </c>
      <c r="F183" s="78">
        <v>3</v>
      </c>
      <c r="G183" s="78">
        <v>7.0000000000000001E-3</v>
      </c>
      <c r="H183" s="78">
        <v>56.28</v>
      </c>
    </row>
    <row r="184" spans="2:8" ht="15" x14ac:dyDescent="0.3">
      <c r="B184" s="86" t="s">
        <v>494</v>
      </c>
      <c r="C184" s="79" t="s">
        <v>494</v>
      </c>
      <c r="D184" s="78" t="s">
        <v>678</v>
      </c>
      <c r="E184" s="79" t="s">
        <v>327</v>
      </c>
      <c r="F184" s="78">
        <v>3</v>
      </c>
      <c r="G184" s="78">
        <v>7.0000000000000001E-3</v>
      </c>
      <c r="H184" s="78">
        <v>56.28</v>
      </c>
    </row>
    <row r="185" spans="2:8" ht="15" x14ac:dyDescent="0.3">
      <c r="B185" s="86" t="s">
        <v>494</v>
      </c>
      <c r="C185" s="79" t="s">
        <v>494</v>
      </c>
      <c r="D185" s="78" t="s">
        <v>679</v>
      </c>
      <c r="E185" s="79" t="s">
        <v>328</v>
      </c>
      <c r="F185" s="78">
        <v>3</v>
      </c>
      <c r="G185" s="78">
        <v>8.9999999999999993E-3</v>
      </c>
      <c r="H185" s="78">
        <v>67.12</v>
      </c>
    </row>
    <row r="186" spans="2:8" ht="15" x14ac:dyDescent="0.3">
      <c r="B186" s="86" t="s">
        <v>494</v>
      </c>
      <c r="C186" s="79" t="s">
        <v>494</v>
      </c>
      <c r="D186" s="78" t="s">
        <v>680</v>
      </c>
      <c r="E186" s="79" t="s">
        <v>327</v>
      </c>
      <c r="F186" s="78">
        <v>3</v>
      </c>
      <c r="G186" s="78">
        <v>7.0000000000000001E-3</v>
      </c>
      <c r="H186" s="78">
        <v>56.28</v>
      </c>
    </row>
    <row r="187" spans="2:8" ht="15" x14ac:dyDescent="0.3">
      <c r="B187" s="86" t="s">
        <v>494</v>
      </c>
      <c r="C187" s="79" t="s">
        <v>494</v>
      </c>
      <c r="D187" s="78" t="s">
        <v>681</v>
      </c>
      <c r="E187" s="79" t="s">
        <v>328</v>
      </c>
      <c r="F187" s="78">
        <v>3</v>
      </c>
      <c r="G187" s="78">
        <v>8.9999999999999993E-3</v>
      </c>
      <c r="H187" s="78">
        <v>67.12</v>
      </c>
    </row>
    <row r="188" spans="2:8" ht="15" x14ac:dyDescent="0.3">
      <c r="B188" s="86" t="s">
        <v>494</v>
      </c>
      <c r="C188" s="79" t="s">
        <v>494</v>
      </c>
      <c r="D188" s="78" t="s">
        <v>682</v>
      </c>
      <c r="E188" s="79" t="s">
        <v>327</v>
      </c>
      <c r="F188" s="78">
        <v>3</v>
      </c>
      <c r="G188" s="78">
        <v>7.0000000000000001E-3</v>
      </c>
      <c r="H188" s="78">
        <v>56.28</v>
      </c>
    </row>
    <row r="189" spans="2:8" ht="15" x14ac:dyDescent="0.3">
      <c r="B189" s="86" t="s">
        <v>494</v>
      </c>
      <c r="C189" s="79" t="s">
        <v>494</v>
      </c>
      <c r="D189" s="78" t="s">
        <v>683</v>
      </c>
      <c r="E189" s="79" t="s">
        <v>335</v>
      </c>
      <c r="F189" s="78">
        <v>6.25</v>
      </c>
      <c r="G189" s="78">
        <v>7.1999999999999995E-2</v>
      </c>
      <c r="H189" s="78">
        <v>566.66999999999996</v>
      </c>
    </row>
    <row r="190" spans="2:8" ht="15" x14ac:dyDescent="0.3">
      <c r="B190" s="86" t="s">
        <v>494</v>
      </c>
      <c r="C190" s="79" t="s">
        <v>494</v>
      </c>
      <c r="D190" s="78" t="s">
        <v>684</v>
      </c>
      <c r="E190" s="79" t="s">
        <v>336</v>
      </c>
      <c r="F190" s="78">
        <v>6.25</v>
      </c>
      <c r="G190" s="78">
        <v>8.5000000000000006E-2</v>
      </c>
      <c r="H190" s="78">
        <v>667.25</v>
      </c>
    </row>
    <row r="191" spans="2:8" ht="15" x14ac:dyDescent="0.3">
      <c r="B191" s="86" t="s">
        <v>494</v>
      </c>
      <c r="C191" s="79" t="s">
        <v>494</v>
      </c>
      <c r="D191" s="78" t="s">
        <v>685</v>
      </c>
      <c r="E191" s="79" t="s">
        <v>336</v>
      </c>
      <c r="F191" s="78">
        <v>6.25</v>
      </c>
      <c r="G191" s="78">
        <v>8.5000000000000006E-2</v>
      </c>
      <c r="H191" s="78">
        <v>667.25</v>
      </c>
    </row>
    <row r="192" spans="2:8" ht="15" x14ac:dyDescent="0.3">
      <c r="B192" s="86" t="s">
        <v>494</v>
      </c>
      <c r="C192" s="79" t="s">
        <v>494</v>
      </c>
      <c r="D192" s="78" t="s">
        <v>686</v>
      </c>
      <c r="E192" s="79" t="s">
        <v>336</v>
      </c>
      <c r="F192" s="78">
        <v>6.25</v>
      </c>
      <c r="G192" s="78">
        <v>8.5000000000000006E-2</v>
      </c>
      <c r="H192" s="78">
        <v>667.25</v>
      </c>
    </row>
    <row r="193" spans="2:8" ht="15" x14ac:dyDescent="0.3">
      <c r="B193" s="86" t="s">
        <v>494</v>
      </c>
      <c r="C193" s="79" t="s">
        <v>494</v>
      </c>
      <c r="D193" s="78" t="s">
        <v>687</v>
      </c>
      <c r="E193" s="79" t="s">
        <v>336</v>
      </c>
      <c r="F193" s="78">
        <v>6.25</v>
      </c>
      <c r="G193" s="78">
        <v>8.5000000000000006E-2</v>
      </c>
      <c r="H193" s="78">
        <v>667.25</v>
      </c>
    </row>
    <row r="194" spans="2:8" ht="15" x14ac:dyDescent="0.3">
      <c r="B194" s="86" t="s">
        <v>494</v>
      </c>
      <c r="C194" s="79" t="s">
        <v>494</v>
      </c>
      <c r="D194" s="78" t="s">
        <v>438</v>
      </c>
      <c r="E194" s="79" t="s">
        <v>336</v>
      </c>
      <c r="F194" s="78">
        <v>6.25</v>
      </c>
      <c r="G194" s="78">
        <v>8.5000000000000006E-2</v>
      </c>
      <c r="H194" s="78">
        <v>667.25</v>
      </c>
    </row>
    <row r="195" spans="2:8" ht="15" x14ac:dyDescent="0.3">
      <c r="B195" s="86" t="s">
        <v>494</v>
      </c>
      <c r="C195" s="79" t="s">
        <v>494</v>
      </c>
      <c r="D195" s="78" t="s">
        <v>688</v>
      </c>
      <c r="E195" s="79" t="s">
        <v>336</v>
      </c>
      <c r="F195" s="78">
        <v>6.25</v>
      </c>
      <c r="G195" s="78">
        <v>8.5000000000000006E-2</v>
      </c>
      <c r="H195" s="78">
        <v>667.25</v>
      </c>
    </row>
    <row r="196" spans="2:8" ht="15" x14ac:dyDescent="0.3">
      <c r="B196" s="86" t="s">
        <v>494</v>
      </c>
      <c r="C196" s="79" t="s">
        <v>494</v>
      </c>
      <c r="D196" s="78" t="s">
        <v>689</v>
      </c>
      <c r="E196" s="79" t="s">
        <v>336</v>
      </c>
      <c r="F196" s="78">
        <v>6.25</v>
      </c>
      <c r="G196" s="78">
        <v>8.5000000000000006E-2</v>
      </c>
      <c r="H196" s="78">
        <v>667.25</v>
      </c>
    </row>
    <row r="197" spans="2:8" ht="15" x14ac:dyDescent="0.3">
      <c r="B197" s="86" t="s">
        <v>494</v>
      </c>
      <c r="C197" s="79" t="s">
        <v>494</v>
      </c>
      <c r="D197" s="78" t="s">
        <v>401</v>
      </c>
      <c r="E197" s="79" t="s">
        <v>336</v>
      </c>
      <c r="F197" s="78">
        <v>6.25</v>
      </c>
      <c r="G197" s="78">
        <v>8.5000000000000006E-2</v>
      </c>
      <c r="H197" s="78">
        <v>667.25</v>
      </c>
    </row>
    <row r="198" spans="2:8" ht="15" x14ac:dyDescent="0.3">
      <c r="B198" s="86" t="s">
        <v>494</v>
      </c>
      <c r="C198" s="79" t="s">
        <v>494</v>
      </c>
      <c r="D198" s="78" t="s">
        <v>690</v>
      </c>
      <c r="E198" s="79" t="s">
        <v>336</v>
      </c>
      <c r="F198" s="78">
        <v>6.25</v>
      </c>
      <c r="G198" s="78">
        <v>8.5000000000000006E-2</v>
      </c>
      <c r="H198" s="78">
        <v>667.25</v>
      </c>
    </row>
    <row r="199" spans="2:8" ht="15" x14ac:dyDescent="0.3">
      <c r="B199" s="86" t="s">
        <v>494</v>
      </c>
      <c r="C199" s="79" t="s">
        <v>494</v>
      </c>
      <c r="D199" s="78" t="s">
        <v>691</v>
      </c>
      <c r="E199" s="79" t="s">
        <v>336</v>
      </c>
      <c r="F199" s="78">
        <v>6.25</v>
      </c>
      <c r="G199" s="78">
        <v>8.5000000000000006E-2</v>
      </c>
      <c r="H199" s="78">
        <v>667.25</v>
      </c>
    </row>
    <row r="200" spans="2:8" ht="15" x14ac:dyDescent="0.3">
      <c r="B200" s="86" t="s">
        <v>494</v>
      </c>
      <c r="C200" s="79" t="s">
        <v>494</v>
      </c>
      <c r="D200" s="78" t="s">
        <v>692</v>
      </c>
      <c r="E200" s="79" t="s">
        <v>336</v>
      </c>
      <c r="F200" s="78">
        <v>6</v>
      </c>
      <c r="G200" s="78">
        <v>8.2000000000000003E-2</v>
      </c>
      <c r="H200" s="78">
        <v>640.55999999999995</v>
      </c>
    </row>
    <row r="201" spans="2:8" ht="15" x14ac:dyDescent="0.3">
      <c r="B201" s="86" t="s">
        <v>494</v>
      </c>
      <c r="C201" s="79" t="s">
        <v>494</v>
      </c>
      <c r="D201" s="78" t="s">
        <v>693</v>
      </c>
      <c r="E201" s="79" t="s">
        <v>336</v>
      </c>
      <c r="F201" s="78">
        <v>6</v>
      </c>
      <c r="G201" s="78">
        <v>8.2000000000000003E-2</v>
      </c>
      <c r="H201" s="78">
        <v>640.55999999999995</v>
      </c>
    </row>
    <row r="202" spans="2:8" ht="15" x14ac:dyDescent="0.3">
      <c r="B202" s="86" t="s">
        <v>494</v>
      </c>
      <c r="C202" s="79" t="s">
        <v>494</v>
      </c>
      <c r="D202" s="78" t="s">
        <v>694</v>
      </c>
      <c r="E202" s="79" t="s">
        <v>336</v>
      </c>
      <c r="F202" s="78">
        <v>6</v>
      </c>
      <c r="G202" s="78">
        <v>8.2000000000000003E-2</v>
      </c>
      <c r="H202" s="78">
        <v>640.55999999999995</v>
      </c>
    </row>
    <row r="203" spans="2:8" ht="15" x14ac:dyDescent="0.3">
      <c r="B203" s="86" t="s">
        <v>494</v>
      </c>
      <c r="C203" s="79" t="s">
        <v>494</v>
      </c>
      <c r="D203" s="78" t="s">
        <v>695</v>
      </c>
      <c r="E203" s="79" t="s">
        <v>336</v>
      </c>
      <c r="F203" s="78">
        <v>6</v>
      </c>
      <c r="G203" s="78">
        <v>8.2000000000000003E-2</v>
      </c>
      <c r="H203" s="78">
        <v>640.55999999999995</v>
      </c>
    </row>
    <row r="204" spans="2:8" ht="15" x14ac:dyDescent="0.3">
      <c r="B204" s="86" t="s">
        <v>494</v>
      </c>
      <c r="C204" s="79" t="s">
        <v>494</v>
      </c>
      <c r="D204" s="78" t="s">
        <v>696</v>
      </c>
      <c r="E204" s="79" t="s">
        <v>336</v>
      </c>
      <c r="F204" s="78">
        <v>6</v>
      </c>
      <c r="G204" s="78">
        <v>8.2000000000000003E-2</v>
      </c>
      <c r="H204" s="78">
        <v>640.55999999999995</v>
      </c>
    </row>
    <row r="205" spans="2:8" ht="15" x14ac:dyDescent="0.3">
      <c r="B205" s="86" t="s">
        <v>494</v>
      </c>
      <c r="C205" s="79" t="s">
        <v>494</v>
      </c>
      <c r="D205" s="78" t="s">
        <v>697</v>
      </c>
      <c r="E205" s="79" t="s">
        <v>336</v>
      </c>
      <c r="F205" s="78">
        <v>6</v>
      </c>
      <c r="G205" s="78">
        <v>8.2000000000000003E-2</v>
      </c>
      <c r="H205" s="78">
        <v>640.55999999999995</v>
      </c>
    </row>
    <row r="206" spans="2:8" ht="15" x14ac:dyDescent="0.3">
      <c r="B206" s="86" t="s">
        <v>494</v>
      </c>
      <c r="C206" s="79" t="s">
        <v>494</v>
      </c>
      <c r="D206" s="78" t="s">
        <v>698</v>
      </c>
      <c r="E206" s="79" t="s">
        <v>336</v>
      </c>
      <c r="F206" s="78">
        <v>6</v>
      </c>
      <c r="G206" s="78">
        <v>8.2000000000000003E-2</v>
      </c>
      <c r="H206" s="78">
        <v>640.55999999999995</v>
      </c>
    </row>
    <row r="207" spans="2:8" ht="15" x14ac:dyDescent="0.3">
      <c r="B207" s="86" t="s">
        <v>494</v>
      </c>
      <c r="C207" s="79" t="s">
        <v>494</v>
      </c>
      <c r="D207" s="78" t="s">
        <v>699</v>
      </c>
      <c r="E207" s="79" t="s">
        <v>336</v>
      </c>
      <c r="F207" s="78">
        <v>6</v>
      </c>
      <c r="G207" s="78">
        <v>8.2000000000000003E-2</v>
      </c>
      <c r="H207" s="78">
        <v>640.55999999999995</v>
      </c>
    </row>
    <row r="208" spans="2:8" ht="15" x14ac:dyDescent="0.3">
      <c r="B208" s="86" t="s">
        <v>494</v>
      </c>
      <c r="C208" s="79" t="s">
        <v>494</v>
      </c>
      <c r="D208" s="78" t="s">
        <v>700</v>
      </c>
      <c r="E208" s="79" t="s">
        <v>336</v>
      </c>
      <c r="F208" s="78">
        <v>6</v>
      </c>
      <c r="G208" s="78">
        <v>8.2000000000000003E-2</v>
      </c>
      <c r="H208" s="78">
        <v>640.55999999999995</v>
      </c>
    </row>
    <row r="209" spans="2:8" ht="15" x14ac:dyDescent="0.3">
      <c r="B209" s="86" t="s">
        <v>494</v>
      </c>
      <c r="C209" s="79" t="s">
        <v>494</v>
      </c>
      <c r="D209" s="78" t="s">
        <v>701</v>
      </c>
      <c r="E209" s="79" t="s">
        <v>336</v>
      </c>
      <c r="F209" s="78">
        <v>6</v>
      </c>
      <c r="G209" s="78">
        <v>8.2000000000000003E-2</v>
      </c>
      <c r="H209" s="78">
        <v>640.55999999999995</v>
      </c>
    </row>
    <row r="210" spans="2:8" ht="15" x14ac:dyDescent="0.3">
      <c r="B210" s="86" t="s">
        <v>494</v>
      </c>
      <c r="C210" s="79" t="s">
        <v>494</v>
      </c>
      <c r="D210" s="78" t="s">
        <v>702</v>
      </c>
      <c r="E210" s="79" t="s">
        <v>336</v>
      </c>
      <c r="F210" s="78">
        <v>6</v>
      </c>
      <c r="G210" s="78">
        <v>8.2000000000000003E-2</v>
      </c>
      <c r="H210" s="78">
        <v>640.55999999999995</v>
      </c>
    </row>
    <row r="211" spans="2:8" ht="15" x14ac:dyDescent="0.3">
      <c r="B211" s="86" t="s">
        <v>494</v>
      </c>
      <c r="C211" s="79" t="s">
        <v>494</v>
      </c>
      <c r="D211" s="78" t="s">
        <v>703</v>
      </c>
      <c r="E211" s="79" t="s">
        <v>323</v>
      </c>
      <c r="F211" s="78">
        <v>3</v>
      </c>
      <c r="G211" s="78">
        <v>1.2E-2</v>
      </c>
      <c r="H211" s="78">
        <v>92.08</v>
      </c>
    </row>
    <row r="212" spans="2:8" ht="15" x14ac:dyDescent="0.3">
      <c r="B212" s="86" t="s">
        <v>494</v>
      </c>
      <c r="C212" s="79" t="s">
        <v>494</v>
      </c>
      <c r="D212" s="78" t="s">
        <v>704</v>
      </c>
      <c r="E212" s="79" t="s">
        <v>324</v>
      </c>
      <c r="F212" s="78">
        <v>3</v>
      </c>
      <c r="G212" s="78">
        <v>1.6E-2</v>
      </c>
      <c r="H212" s="78">
        <v>126.7</v>
      </c>
    </row>
    <row r="213" spans="2:8" ht="15" x14ac:dyDescent="0.3">
      <c r="B213" s="86" t="s">
        <v>494</v>
      </c>
      <c r="C213" s="79" t="s">
        <v>494</v>
      </c>
      <c r="D213" s="78" t="s">
        <v>705</v>
      </c>
      <c r="E213" s="79" t="s">
        <v>331</v>
      </c>
      <c r="F213" s="78">
        <v>3</v>
      </c>
      <c r="G213" s="78">
        <v>2E-3</v>
      </c>
      <c r="H213" s="78">
        <v>17.899999999999999</v>
      </c>
    </row>
    <row r="214" spans="2:8" ht="15" x14ac:dyDescent="0.3">
      <c r="B214" s="86" t="s">
        <v>494</v>
      </c>
      <c r="C214" s="79" t="s">
        <v>494</v>
      </c>
      <c r="D214" s="78" t="s">
        <v>706</v>
      </c>
      <c r="E214" s="79" t="s">
        <v>333</v>
      </c>
      <c r="F214" s="78">
        <v>3</v>
      </c>
      <c r="G214" s="78">
        <v>4.0000000000000001E-3</v>
      </c>
      <c r="H214" s="78">
        <v>31.09</v>
      </c>
    </row>
    <row r="215" spans="2:8" ht="15" x14ac:dyDescent="0.3">
      <c r="B215" s="86" t="s">
        <v>494</v>
      </c>
      <c r="C215" s="79" t="s">
        <v>494</v>
      </c>
      <c r="D215" s="78" t="s">
        <v>707</v>
      </c>
      <c r="E215" s="79" t="s">
        <v>328</v>
      </c>
      <c r="F215" s="78">
        <v>3</v>
      </c>
      <c r="G215" s="78">
        <v>8.9999999999999993E-3</v>
      </c>
      <c r="H215" s="78">
        <v>67.12</v>
      </c>
    </row>
    <row r="216" spans="2:8" ht="15" x14ac:dyDescent="0.3">
      <c r="B216" s="86" t="s">
        <v>494</v>
      </c>
      <c r="C216" s="79" t="s">
        <v>494</v>
      </c>
      <c r="D216" s="78" t="s">
        <v>708</v>
      </c>
      <c r="E216" s="79" t="s">
        <v>323</v>
      </c>
      <c r="F216" s="78">
        <v>3</v>
      </c>
      <c r="G216" s="78">
        <v>1.2E-2</v>
      </c>
      <c r="H216" s="78">
        <v>92.08</v>
      </c>
    </row>
    <row r="217" spans="2:8" ht="15" x14ac:dyDescent="0.3">
      <c r="B217" s="86" t="s">
        <v>494</v>
      </c>
      <c r="C217" s="79" t="s">
        <v>494</v>
      </c>
      <c r="D217" s="78" t="s">
        <v>709</v>
      </c>
      <c r="E217" s="79" t="s">
        <v>331</v>
      </c>
      <c r="F217" s="78">
        <v>3</v>
      </c>
      <c r="G217" s="78">
        <v>2E-3</v>
      </c>
      <c r="H217" s="78">
        <v>17.899999999999999</v>
      </c>
    </row>
    <row r="218" spans="2:8" ht="15" x14ac:dyDescent="0.3">
      <c r="B218" s="86" t="s">
        <v>494</v>
      </c>
      <c r="C218" s="79" t="s">
        <v>494</v>
      </c>
      <c r="D218" s="78" t="s">
        <v>710</v>
      </c>
      <c r="E218" s="79" t="s">
        <v>333</v>
      </c>
      <c r="F218" s="78">
        <v>3</v>
      </c>
      <c r="G218" s="78">
        <v>4.0000000000000001E-3</v>
      </c>
      <c r="H218" s="78">
        <v>31.09</v>
      </c>
    </row>
    <row r="219" spans="2:8" ht="15" x14ac:dyDescent="0.3">
      <c r="B219" s="86" t="s">
        <v>494</v>
      </c>
      <c r="C219" s="79" t="s">
        <v>494</v>
      </c>
      <c r="D219" s="78" t="s">
        <v>711</v>
      </c>
      <c r="E219" s="79" t="s">
        <v>328</v>
      </c>
      <c r="F219" s="78">
        <v>3</v>
      </c>
      <c r="G219" s="78">
        <v>8.9999999999999993E-3</v>
      </c>
      <c r="H219" s="78">
        <v>67.12</v>
      </c>
    </row>
    <row r="220" spans="2:8" ht="15" x14ac:dyDescent="0.3">
      <c r="B220" s="86" t="s">
        <v>494</v>
      </c>
      <c r="C220" s="79" t="s">
        <v>494</v>
      </c>
      <c r="D220" s="78" t="s">
        <v>712</v>
      </c>
      <c r="E220" s="79" t="s">
        <v>323</v>
      </c>
      <c r="F220" s="78">
        <v>3</v>
      </c>
      <c r="G220" s="78">
        <v>1.2E-2</v>
      </c>
      <c r="H220" s="78">
        <v>92.08</v>
      </c>
    </row>
    <row r="221" spans="2:8" ht="15" x14ac:dyDescent="0.3">
      <c r="B221" s="86" t="s">
        <v>494</v>
      </c>
      <c r="C221" s="79" t="s">
        <v>494</v>
      </c>
      <c r="D221" s="78" t="s">
        <v>713</v>
      </c>
      <c r="E221" s="79" t="s">
        <v>331</v>
      </c>
      <c r="F221" s="78">
        <v>3</v>
      </c>
      <c r="G221" s="78">
        <v>2E-3</v>
      </c>
      <c r="H221" s="78">
        <v>17.899999999999999</v>
      </c>
    </row>
    <row r="222" spans="2:8" ht="15" x14ac:dyDescent="0.3">
      <c r="B222" s="86" t="s">
        <v>494</v>
      </c>
      <c r="C222" s="79" t="s">
        <v>494</v>
      </c>
      <c r="D222" s="78" t="s">
        <v>714</v>
      </c>
      <c r="E222" s="79" t="s">
        <v>333</v>
      </c>
      <c r="F222" s="78">
        <v>3</v>
      </c>
      <c r="G222" s="78">
        <v>4.0000000000000001E-3</v>
      </c>
      <c r="H222" s="78">
        <v>31.09</v>
      </c>
    </row>
    <row r="223" spans="2:8" ht="15" x14ac:dyDescent="0.3">
      <c r="B223" s="86" t="s">
        <v>494</v>
      </c>
      <c r="C223" s="79" t="s">
        <v>494</v>
      </c>
      <c r="D223" s="78" t="s">
        <v>715</v>
      </c>
      <c r="E223" s="79" t="s">
        <v>333</v>
      </c>
      <c r="F223" s="78">
        <v>3</v>
      </c>
      <c r="G223" s="78">
        <v>4.0000000000000001E-3</v>
      </c>
      <c r="H223" s="78">
        <v>31.09</v>
      </c>
    </row>
    <row r="224" spans="2:8" ht="15" x14ac:dyDescent="0.3">
      <c r="B224" s="86" t="s">
        <v>494</v>
      </c>
      <c r="C224" s="79" t="s">
        <v>494</v>
      </c>
      <c r="D224" s="78" t="s">
        <v>716</v>
      </c>
      <c r="E224" s="79" t="s">
        <v>331</v>
      </c>
      <c r="F224" s="78">
        <v>3</v>
      </c>
      <c r="G224" s="78">
        <v>2E-3</v>
      </c>
      <c r="H224" s="78">
        <v>17.899999999999999</v>
      </c>
    </row>
    <row r="225" spans="2:8" ht="15" x14ac:dyDescent="0.3">
      <c r="B225" s="86" t="s">
        <v>494</v>
      </c>
      <c r="C225" s="79" t="s">
        <v>494</v>
      </c>
      <c r="D225" s="78" t="s">
        <v>717</v>
      </c>
      <c r="E225" s="79" t="s">
        <v>323</v>
      </c>
      <c r="F225" s="78">
        <v>3</v>
      </c>
      <c r="G225" s="78">
        <v>1.2E-2</v>
      </c>
      <c r="H225" s="78">
        <v>92.08</v>
      </c>
    </row>
    <row r="226" spans="2:8" ht="15" x14ac:dyDescent="0.3">
      <c r="B226" s="86" t="s">
        <v>494</v>
      </c>
      <c r="C226" s="79" t="s">
        <v>494</v>
      </c>
      <c r="D226" s="78" t="s">
        <v>718</v>
      </c>
      <c r="E226" s="79" t="s">
        <v>332</v>
      </c>
      <c r="F226" s="78">
        <v>3</v>
      </c>
      <c r="G226" s="78">
        <v>0.01</v>
      </c>
      <c r="H226" s="78">
        <v>78.66</v>
      </c>
    </row>
    <row r="227" spans="2:8" ht="15" x14ac:dyDescent="0.3">
      <c r="B227" s="86" t="s">
        <v>494</v>
      </c>
      <c r="C227" s="79" t="s">
        <v>494</v>
      </c>
      <c r="D227" s="78" t="s">
        <v>719</v>
      </c>
      <c r="E227" s="79" t="s">
        <v>332</v>
      </c>
      <c r="F227" s="78">
        <v>3</v>
      </c>
      <c r="G227" s="78">
        <v>0.01</v>
      </c>
      <c r="H227" s="78">
        <v>78.66</v>
      </c>
    </row>
    <row r="228" spans="2:8" ht="15" x14ac:dyDescent="0.3">
      <c r="B228" s="86" t="s">
        <v>494</v>
      </c>
      <c r="C228" s="79" t="s">
        <v>494</v>
      </c>
      <c r="D228" s="78" t="s">
        <v>720</v>
      </c>
      <c r="E228" s="79" t="s">
        <v>323</v>
      </c>
      <c r="F228" s="78">
        <v>3</v>
      </c>
      <c r="G228" s="78">
        <v>1.2E-2</v>
      </c>
      <c r="H228" s="78">
        <v>92.08</v>
      </c>
    </row>
    <row r="229" spans="2:8" ht="15" x14ac:dyDescent="0.3">
      <c r="B229" s="86" t="s">
        <v>494</v>
      </c>
      <c r="C229" s="79" t="s">
        <v>494</v>
      </c>
      <c r="D229" s="78" t="s">
        <v>721</v>
      </c>
      <c r="E229" s="79" t="s">
        <v>331</v>
      </c>
      <c r="F229" s="78">
        <v>3</v>
      </c>
      <c r="G229" s="78">
        <v>2E-3</v>
      </c>
      <c r="H229" s="78">
        <v>17.899999999999999</v>
      </c>
    </row>
    <row r="230" spans="2:8" ht="15.6" thickBot="1" x14ac:dyDescent="0.35">
      <c r="B230" s="86" t="s">
        <v>494</v>
      </c>
      <c r="C230" s="79" t="s">
        <v>494</v>
      </c>
      <c r="D230" s="78" t="s">
        <v>722</v>
      </c>
      <c r="E230" s="79" t="s">
        <v>333</v>
      </c>
      <c r="F230" s="78">
        <v>3</v>
      </c>
      <c r="G230" s="78">
        <v>4.0000000000000001E-3</v>
      </c>
      <c r="H230" s="78">
        <v>31.09</v>
      </c>
    </row>
    <row r="231" spans="2:8" ht="16.2" thickBot="1" x14ac:dyDescent="0.35">
      <c r="B231" s="454" t="s">
        <v>723</v>
      </c>
      <c r="C231" s="455"/>
      <c r="D231" s="455"/>
      <c r="E231" s="455"/>
      <c r="F231" s="455"/>
      <c r="G231" s="456"/>
      <c r="H231" s="87">
        <f>SUM(H5:H230)</f>
        <v>26318.820000000047</v>
      </c>
    </row>
  </sheetData>
  <mergeCells count="34">
    <mergeCell ref="T2:X2"/>
    <mergeCell ref="B3:C3"/>
    <mergeCell ref="E3:E4"/>
    <mergeCell ref="J3:J4"/>
    <mergeCell ref="K3:K4"/>
    <mergeCell ref="L3:L4"/>
    <mergeCell ref="T3:T4"/>
    <mergeCell ref="U3:U4"/>
    <mergeCell ref="V3:V4"/>
    <mergeCell ref="P4:P6"/>
    <mergeCell ref="J5:J10"/>
    <mergeCell ref="K5:K10"/>
    <mergeCell ref="L5:L7"/>
    <mergeCell ref="J18:M18"/>
    <mergeCell ref="J19:M19"/>
    <mergeCell ref="B2:H2"/>
    <mergeCell ref="J2:N2"/>
    <mergeCell ref="P2:R2"/>
    <mergeCell ref="B231:G231"/>
    <mergeCell ref="U26:U33"/>
    <mergeCell ref="U34:W34"/>
    <mergeCell ref="T35:T52"/>
    <mergeCell ref="U35:U51"/>
    <mergeCell ref="U52:W52"/>
    <mergeCell ref="T53:W53"/>
    <mergeCell ref="T5:T34"/>
    <mergeCell ref="U5:U14"/>
    <mergeCell ref="P7:P9"/>
    <mergeCell ref="L8:L10"/>
    <mergeCell ref="J11:J17"/>
    <mergeCell ref="K11:K17"/>
    <mergeCell ref="L11:L13"/>
    <mergeCell ref="L14:L17"/>
    <mergeCell ref="U15:U2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2967D-80D4-488B-A41C-81C288BAF021}">
  <sheetPr codeName="Hoja46">
    <tabColor theme="2" tint="-9.9978637043366805E-2"/>
    <pageSetUpPr fitToPage="1"/>
  </sheetPr>
  <dimension ref="B1:U67"/>
  <sheetViews>
    <sheetView view="pageBreakPreview" zoomScale="85" zoomScaleNormal="100" zoomScaleSheetLayoutView="85" workbookViewId="0">
      <selection activeCell="D23" sqref="D23"/>
    </sheetView>
  </sheetViews>
  <sheetFormatPr baseColWidth="10" defaultColWidth="11.44140625" defaultRowHeight="14.4" x14ac:dyDescent="0.3"/>
  <cols>
    <col min="1" max="1" width="4.44140625" style="33" customWidth="1"/>
    <col min="2" max="2" width="5" style="33" customWidth="1"/>
    <col min="3" max="3" width="28.44140625" style="34" customWidth="1"/>
    <col min="4" max="4" width="21" style="34" customWidth="1"/>
    <col min="5" max="5" width="20.44140625" style="34" customWidth="1"/>
    <col min="6" max="6" width="19.6640625" style="34" customWidth="1"/>
    <col min="7" max="7" width="15.33203125" style="34" customWidth="1"/>
    <col min="8" max="8" width="19" style="34" customWidth="1"/>
    <col min="9" max="9" width="15.109375" style="34" customWidth="1"/>
    <col min="10" max="10" width="31.6640625" style="34" customWidth="1"/>
    <col min="11" max="13" width="20.33203125" style="21" customWidth="1"/>
    <col min="14" max="14" width="31.109375" style="21" customWidth="1"/>
    <col min="15" max="15" width="27.88671875" style="21" customWidth="1"/>
    <col min="16" max="21" width="11.44140625" style="21"/>
    <col min="22" max="16384" width="11.44140625" style="33"/>
  </cols>
  <sheetData>
    <row r="1" spans="2:15" s="21" customFormat="1" ht="15.75" customHeight="1" x14ac:dyDescent="0.25">
      <c r="B1" s="428">
        <f>PRESUPUESTO!A1</f>
        <v>0</v>
      </c>
      <c r="C1" s="429"/>
      <c r="D1" s="434" t="s">
        <v>254</v>
      </c>
      <c r="E1" s="435"/>
      <c r="F1" s="435"/>
      <c r="G1" s="435"/>
      <c r="H1" s="435"/>
      <c r="I1" s="435"/>
      <c r="J1" s="435"/>
      <c r="K1" s="435"/>
      <c r="L1" s="435"/>
      <c r="M1" s="435"/>
      <c r="N1" s="436"/>
      <c r="O1" s="443" t="e" vm="2">
        <f>PRESUPUESTO!F1</f>
        <v>#VALUE!</v>
      </c>
    </row>
    <row r="2" spans="2:15" s="21" customFormat="1" ht="15.75" customHeight="1" x14ac:dyDescent="0.25">
      <c r="B2" s="430"/>
      <c r="C2" s="431"/>
      <c r="D2" s="437"/>
      <c r="E2" s="438"/>
      <c r="F2" s="438"/>
      <c r="G2" s="438"/>
      <c r="H2" s="438"/>
      <c r="I2" s="438"/>
      <c r="J2" s="438"/>
      <c r="K2" s="438"/>
      <c r="L2" s="438"/>
      <c r="M2" s="438"/>
      <c r="N2" s="439"/>
      <c r="O2" s="444"/>
    </row>
    <row r="3" spans="2:15" s="21" customFormat="1" ht="15.75" customHeight="1" x14ac:dyDescent="0.25">
      <c r="B3" s="430"/>
      <c r="C3" s="431"/>
      <c r="D3" s="437"/>
      <c r="E3" s="438"/>
      <c r="F3" s="438"/>
      <c r="G3" s="438"/>
      <c r="H3" s="438"/>
      <c r="I3" s="438"/>
      <c r="J3" s="438"/>
      <c r="K3" s="438"/>
      <c r="L3" s="438"/>
      <c r="M3" s="438"/>
      <c r="N3" s="439"/>
      <c r="O3" s="444"/>
    </row>
    <row r="4" spans="2:15" s="22" customFormat="1" ht="15.75" customHeight="1" thickBot="1" x14ac:dyDescent="0.35">
      <c r="B4" s="432"/>
      <c r="C4" s="433"/>
      <c r="D4" s="440"/>
      <c r="E4" s="441"/>
      <c r="F4" s="441"/>
      <c r="G4" s="441"/>
      <c r="H4" s="441"/>
      <c r="I4" s="441"/>
      <c r="J4" s="441"/>
      <c r="K4" s="441"/>
      <c r="L4" s="441"/>
      <c r="M4" s="441"/>
      <c r="N4" s="442"/>
      <c r="O4" s="445"/>
    </row>
    <row r="5" spans="2:15" s="22" customFormat="1" ht="9.75" customHeight="1" thickBot="1" x14ac:dyDescent="0.35">
      <c r="B5" s="23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6"/>
      <c r="O5" s="27"/>
    </row>
    <row r="6" spans="2:15" s="42" customFormat="1" ht="51.75" customHeight="1" thickBot="1" x14ac:dyDescent="0.35">
      <c r="B6" s="496" t="s">
        <v>255</v>
      </c>
      <c r="C6" s="497"/>
      <c r="D6" s="55" t="str" cm="1">
        <f t="array" aca="1" ref="D6" ca="1">RIGHT(CELL("nombrearchivo",D6),LEN(CELL("nombrearchivo",D6))-SEARCH("]",CELL("nombrearchivo",D6)))</f>
        <v xml:space="preserve">bancas en concreto </v>
      </c>
      <c r="E6" s="448" t="s">
        <v>62</v>
      </c>
      <c r="F6" s="449"/>
      <c r="G6" s="450" t="e">
        <f ca="1">VLOOKUP(D6,PRESUPUESTO!A8:E13,2,FALSE)</f>
        <v>#N/A</v>
      </c>
      <c r="H6" s="450"/>
      <c r="I6" s="450"/>
      <c r="J6" s="450"/>
      <c r="K6" s="450"/>
      <c r="L6" s="451"/>
      <c r="M6" s="41" t="s">
        <v>80</v>
      </c>
      <c r="N6" s="452" t="e">
        <f ca="1">VLOOKUP(D6,PRESUPUESTO!A8:E13,3,FALSE)</f>
        <v>#N/A</v>
      </c>
      <c r="O6" s="453"/>
    </row>
    <row r="7" spans="2:15" s="21" customFormat="1" ht="13.8" x14ac:dyDescent="0.25">
      <c r="B7" s="412"/>
      <c r="C7" s="413"/>
      <c r="D7" s="414"/>
      <c r="E7" s="414"/>
      <c r="F7" s="414"/>
      <c r="G7" s="414"/>
      <c r="H7" s="414"/>
      <c r="I7" s="413"/>
      <c r="J7" s="415"/>
      <c r="K7" s="416" t="s">
        <v>256</v>
      </c>
      <c r="L7" s="416"/>
      <c r="M7" s="416"/>
      <c r="N7" s="416"/>
      <c r="O7" s="417"/>
    </row>
    <row r="8" spans="2:15" s="21" customFormat="1" ht="27.75" customHeight="1" x14ac:dyDescent="0.25">
      <c r="B8" s="422" t="s">
        <v>257</v>
      </c>
      <c r="C8" s="424" t="s">
        <v>62</v>
      </c>
      <c r="D8" s="383" t="s">
        <v>258</v>
      </c>
      <c r="E8" s="383"/>
      <c r="F8" s="383"/>
      <c r="G8" s="383"/>
      <c r="H8" s="383"/>
      <c r="I8" s="426" t="s">
        <v>259</v>
      </c>
      <c r="J8" s="427" t="s">
        <v>260</v>
      </c>
      <c r="K8" s="418"/>
      <c r="L8" s="418"/>
      <c r="M8" s="418"/>
      <c r="N8" s="418"/>
      <c r="O8" s="419"/>
    </row>
    <row r="9" spans="2:15" s="21" customFormat="1" ht="24.75" customHeight="1" thickBot="1" x14ac:dyDescent="0.3">
      <c r="B9" s="423"/>
      <c r="C9" s="498"/>
      <c r="D9" s="46" t="s">
        <v>268</v>
      </c>
      <c r="E9" s="46" t="s">
        <v>269</v>
      </c>
      <c r="F9" s="46" t="s">
        <v>270</v>
      </c>
      <c r="G9" s="36" t="s">
        <v>261</v>
      </c>
      <c r="H9" s="46" t="s">
        <v>271</v>
      </c>
      <c r="I9" s="426"/>
      <c r="J9" s="427"/>
      <c r="K9" s="420"/>
      <c r="L9" s="420"/>
      <c r="M9" s="420"/>
      <c r="N9" s="420"/>
      <c r="O9" s="421"/>
    </row>
    <row r="10" spans="2:15" s="21" customFormat="1" ht="13.8" x14ac:dyDescent="0.25">
      <c r="B10" s="43"/>
      <c r="C10" s="499" t="s">
        <v>724</v>
      </c>
      <c r="D10" s="52">
        <f>+(14.25-0.3-0.3)/2</f>
        <v>6.8249999999999993</v>
      </c>
      <c r="E10" s="52"/>
      <c r="F10" s="52"/>
      <c r="G10" s="52"/>
      <c r="H10" s="52"/>
      <c r="I10" s="52"/>
      <c r="J10" s="54">
        <f>+PRODUCT(D10:I10)</f>
        <v>6.8249999999999993</v>
      </c>
      <c r="L10" s="28"/>
      <c r="M10" s="28"/>
      <c r="N10" s="28"/>
      <c r="O10" s="29"/>
    </row>
    <row r="11" spans="2:15" s="21" customFormat="1" ht="13.8" x14ac:dyDescent="0.25">
      <c r="B11" s="43"/>
      <c r="C11" s="500"/>
      <c r="D11" s="52">
        <f>+(13.74-0.3-0.3)/2</f>
        <v>6.5699999999999994</v>
      </c>
      <c r="E11" s="52"/>
      <c r="F11" s="52"/>
      <c r="G11" s="52"/>
      <c r="H11" s="52"/>
      <c r="I11" s="52"/>
      <c r="J11" s="54">
        <f t="shared" ref="J11:J54" si="0">+PRODUCT(D11:I11)</f>
        <v>6.5699999999999994</v>
      </c>
      <c r="K11" s="28"/>
      <c r="L11" s="28"/>
      <c r="M11" s="28"/>
      <c r="N11" s="28"/>
      <c r="O11" s="29"/>
    </row>
    <row r="12" spans="2:15" s="21" customFormat="1" ht="13.8" x14ac:dyDescent="0.25">
      <c r="B12" s="43"/>
      <c r="C12" s="501"/>
      <c r="D12" s="52">
        <f>+(15.65-0.3-0.3)/2</f>
        <v>7.5249999999999995</v>
      </c>
      <c r="E12" s="52"/>
      <c r="F12" s="52"/>
      <c r="G12" s="52"/>
      <c r="H12" s="52"/>
      <c r="I12" s="52"/>
      <c r="J12" s="54">
        <f t="shared" si="0"/>
        <v>7.5249999999999995</v>
      </c>
      <c r="K12" s="28"/>
      <c r="L12" s="28"/>
      <c r="M12" s="28"/>
      <c r="N12" s="28"/>
      <c r="O12" s="29"/>
    </row>
    <row r="13" spans="2:15" s="21" customFormat="1" ht="13.8" x14ac:dyDescent="0.25">
      <c r="B13" s="43"/>
      <c r="C13" s="499" t="s">
        <v>725</v>
      </c>
      <c r="D13" s="52">
        <v>5.6</v>
      </c>
      <c r="E13" s="52"/>
      <c r="F13" s="52"/>
      <c r="G13" s="52"/>
      <c r="H13" s="52"/>
      <c r="I13" s="52"/>
      <c r="J13" s="54">
        <f t="shared" si="0"/>
        <v>5.6</v>
      </c>
      <c r="K13" s="30"/>
      <c r="L13" s="30"/>
      <c r="M13" s="30"/>
      <c r="N13" s="30"/>
      <c r="O13" s="31"/>
    </row>
    <row r="14" spans="2:15" s="21" customFormat="1" ht="13.8" x14ac:dyDescent="0.25">
      <c r="B14" s="43"/>
      <c r="C14" s="500"/>
      <c r="D14" s="52">
        <v>20.75</v>
      </c>
      <c r="E14" s="52"/>
      <c r="F14" s="52"/>
      <c r="G14" s="52"/>
      <c r="H14" s="52"/>
      <c r="I14" s="52"/>
      <c r="J14" s="54">
        <f t="shared" si="0"/>
        <v>20.75</v>
      </c>
      <c r="K14" s="30"/>
      <c r="L14" s="30"/>
      <c r="M14" s="30"/>
      <c r="N14" s="30"/>
      <c r="O14" s="31"/>
    </row>
    <row r="15" spans="2:15" s="21" customFormat="1" ht="13.8" x14ac:dyDescent="0.25">
      <c r="B15" s="44"/>
      <c r="C15" s="500"/>
      <c r="D15" s="52">
        <v>6.14</v>
      </c>
      <c r="E15" s="52"/>
      <c r="F15" s="52"/>
      <c r="G15" s="52"/>
      <c r="H15" s="52"/>
      <c r="I15" s="52"/>
      <c r="J15" s="54">
        <f t="shared" si="0"/>
        <v>6.14</v>
      </c>
      <c r="K15" s="30"/>
      <c r="L15" s="30"/>
      <c r="M15" s="30"/>
      <c r="N15" s="30"/>
      <c r="O15" s="31"/>
    </row>
    <row r="16" spans="2:15" s="21" customFormat="1" ht="13.8" x14ac:dyDescent="0.25">
      <c r="B16" s="44"/>
      <c r="C16" s="500"/>
      <c r="D16" s="52">
        <v>4.47</v>
      </c>
      <c r="E16" s="52"/>
      <c r="F16" s="52"/>
      <c r="G16" s="52"/>
      <c r="H16" s="52"/>
      <c r="I16" s="52"/>
      <c r="J16" s="54">
        <f t="shared" si="0"/>
        <v>4.47</v>
      </c>
      <c r="K16" s="30"/>
      <c r="L16" s="30"/>
      <c r="M16" s="30"/>
      <c r="N16" s="30"/>
      <c r="O16" s="31"/>
    </row>
    <row r="17" spans="2:15" s="21" customFormat="1" ht="13.8" x14ac:dyDescent="0.25">
      <c r="B17" s="44"/>
      <c r="C17" s="501"/>
      <c r="D17" s="52">
        <f>+(117.38-0.3-0.3)/2</f>
        <v>58.39</v>
      </c>
      <c r="E17" s="52"/>
      <c r="F17" s="52"/>
      <c r="G17" s="52"/>
      <c r="H17" s="52"/>
      <c r="I17" s="53"/>
      <c r="J17" s="54">
        <f t="shared" si="0"/>
        <v>58.39</v>
      </c>
      <c r="K17" s="30"/>
      <c r="L17" s="30"/>
      <c r="M17" s="30"/>
      <c r="N17" s="30"/>
      <c r="O17" s="31"/>
    </row>
    <row r="18" spans="2:15" s="21" customFormat="1" ht="13.8" x14ac:dyDescent="0.25">
      <c r="B18" s="44"/>
      <c r="C18" s="499" t="s">
        <v>726</v>
      </c>
      <c r="D18" s="52">
        <f>+(75.85-0.3-0.3)/2</f>
        <v>37.625</v>
      </c>
      <c r="E18" s="52"/>
      <c r="F18" s="52"/>
      <c r="G18" s="52"/>
      <c r="H18" s="52"/>
      <c r="I18" s="53"/>
      <c r="J18" s="54">
        <f t="shared" si="0"/>
        <v>37.625</v>
      </c>
      <c r="K18" s="30"/>
      <c r="L18" s="30"/>
      <c r="M18" s="30"/>
      <c r="N18" s="30"/>
      <c r="O18" s="31"/>
    </row>
    <row r="19" spans="2:15" s="21" customFormat="1" ht="13.8" x14ac:dyDescent="0.25">
      <c r="B19" s="44"/>
      <c r="C19" s="501"/>
      <c r="D19" s="52">
        <f>+(36.82-0.3-0.3)/2</f>
        <v>18.110000000000003</v>
      </c>
      <c r="E19" s="52"/>
      <c r="F19" s="52"/>
      <c r="G19" s="52"/>
      <c r="H19" s="52"/>
      <c r="I19" s="53"/>
      <c r="J19" s="54">
        <f t="shared" si="0"/>
        <v>18.110000000000003</v>
      </c>
      <c r="K19" s="30"/>
      <c r="L19" s="30"/>
      <c r="M19" s="30"/>
      <c r="N19" s="30"/>
      <c r="O19" s="31"/>
    </row>
    <row r="20" spans="2:15" s="21" customFormat="1" ht="27.6" x14ac:dyDescent="0.25">
      <c r="B20" s="44"/>
      <c r="C20" s="63" t="s">
        <v>727</v>
      </c>
      <c r="D20" s="52">
        <f>+(155.95-0.3-0.3)/2</f>
        <v>77.674999999999983</v>
      </c>
      <c r="E20" s="52"/>
      <c r="F20" s="52"/>
      <c r="G20" s="52"/>
      <c r="H20" s="52"/>
      <c r="I20" s="53"/>
      <c r="J20" s="54">
        <f t="shared" si="0"/>
        <v>77.674999999999983</v>
      </c>
      <c r="K20" s="30"/>
      <c r="L20" s="30"/>
      <c r="M20" s="30"/>
      <c r="O20" s="31"/>
    </row>
    <row r="21" spans="2:15" s="21" customFormat="1" ht="13.8" x14ac:dyDescent="0.25">
      <c r="B21" s="44"/>
      <c r="C21" s="63" t="s">
        <v>728</v>
      </c>
      <c r="D21" s="52">
        <v>26.15</v>
      </c>
      <c r="E21" s="52"/>
      <c r="F21" s="52"/>
      <c r="G21" s="52"/>
      <c r="H21" s="52"/>
      <c r="I21" s="53"/>
      <c r="J21" s="54">
        <f t="shared" si="0"/>
        <v>26.15</v>
      </c>
      <c r="K21" s="30"/>
      <c r="L21" s="30"/>
      <c r="M21" s="30"/>
      <c r="N21" s="30"/>
      <c r="O21" s="31"/>
    </row>
    <row r="22" spans="2:15" s="21" customFormat="1" ht="13.8" x14ac:dyDescent="0.25">
      <c r="B22" s="44"/>
      <c r="D22" s="52">
        <v>14.47</v>
      </c>
      <c r="E22" s="52"/>
      <c r="F22" s="52"/>
      <c r="G22" s="52"/>
      <c r="H22" s="52"/>
      <c r="I22" s="53"/>
      <c r="J22" s="54">
        <f t="shared" si="0"/>
        <v>14.47</v>
      </c>
      <c r="K22" s="30"/>
      <c r="L22" s="30"/>
      <c r="M22" s="30"/>
      <c r="N22" s="30"/>
      <c r="O22" s="31"/>
    </row>
    <row r="23" spans="2:15" s="21" customFormat="1" ht="13.8" x14ac:dyDescent="0.25">
      <c r="B23" s="44"/>
      <c r="C23" s="45"/>
      <c r="D23" s="52"/>
      <c r="E23" s="52"/>
      <c r="F23" s="52"/>
      <c r="G23" s="52"/>
      <c r="H23" s="52"/>
      <c r="I23" s="53"/>
      <c r="J23" s="54">
        <f t="shared" si="0"/>
        <v>0</v>
      </c>
      <c r="K23" s="30"/>
      <c r="L23" s="30"/>
      <c r="M23" s="30"/>
      <c r="N23" s="30"/>
      <c r="O23" s="31"/>
    </row>
    <row r="24" spans="2:15" s="21" customFormat="1" ht="13.8" x14ac:dyDescent="0.25">
      <c r="B24" s="44"/>
      <c r="C24" s="45"/>
      <c r="D24" s="52"/>
      <c r="E24" s="52"/>
      <c r="F24" s="52"/>
      <c r="G24" s="52"/>
      <c r="H24" s="52"/>
      <c r="I24" s="53"/>
      <c r="J24" s="54">
        <f t="shared" si="0"/>
        <v>0</v>
      </c>
      <c r="K24" s="30"/>
      <c r="L24" s="30"/>
      <c r="M24" s="30"/>
      <c r="N24" s="30"/>
      <c r="O24" s="31"/>
    </row>
    <row r="25" spans="2:15" s="21" customFormat="1" ht="13.8" x14ac:dyDescent="0.25">
      <c r="B25" s="44"/>
      <c r="C25" s="45"/>
      <c r="D25" s="52"/>
      <c r="E25" s="52"/>
      <c r="F25" s="52"/>
      <c r="G25" s="52"/>
      <c r="H25" s="52"/>
      <c r="I25" s="53"/>
      <c r="J25" s="54">
        <f t="shared" si="0"/>
        <v>0</v>
      </c>
      <c r="K25" s="30"/>
      <c r="L25" s="30"/>
      <c r="M25" s="30"/>
      <c r="N25" s="30"/>
      <c r="O25" s="31"/>
    </row>
    <row r="26" spans="2:15" s="21" customFormat="1" ht="13.8" x14ac:dyDescent="0.25">
      <c r="B26" s="44"/>
      <c r="C26" s="45"/>
      <c r="D26" s="52"/>
      <c r="E26" s="52"/>
      <c r="F26" s="52"/>
      <c r="G26" s="52"/>
      <c r="H26" s="52"/>
      <c r="I26" s="53"/>
      <c r="J26" s="54">
        <f t="shared" si="0"/>
        <v>0</v>
      </c>
      <c r="K26" s="30"/>
      <c r="L26" s="30"/>
      <c r="M26" s="30"/>
      <c r="N26" s="30"/>
      <c r="O26" s="31"/>
    </row>
    <row r="27" spans="2:15" s="21" customFormat="1" ht="13.8" x14ac:dyDescent="0.25">
      <c r="B27" s="44"/>
      <c r="C27" s="45"/>
      <c r="D27" s="52"/>
      <c r="E27" s="52"/>
      <c r="F27" s="52"/>
      <c r="G27" s="52"/>
      <c r="H27" s="52"/>
      <c r="I27" s="53"/>
      <c r="J27" s="54">
        <f t="shared" si="0"/>
        <v>0</v>
      </c>
      <c r="K27" s="30"/>
      <c r="L27" s="30"/>
      <c r="M27" s="30"/>
      <c r="N27" s="30"/>
      <c r="O27" s="31"/>
    </row>
    <row r="28" spans="2:15" s="21" customFormat="1" ht="13.8" x14ac:dyDescent="0.25">
      <c r="B28" s="44"/>
      <c r="C28" s="45"/>
      <c r="D28" s="52"/>
      <c r="E28" s="52"/>
      <c r="F28" s="52"/>
      <c r="G28" s="52"/>
      <c r="H28" s="52"/>
      <c r="I28" s="53"/>
      <c r="J28" s="54">
        <f t="shared" si="0"/>
        <v>0</v>
      </c>
      <c r="K28" s="30"/>
      <c r="L28" s="30"/>
      <c r="M28" s="30"/>
      <c r="N28" s="30"/>
      <c r="O28" s="31"/>
    </row>
    <row r="29" spans="2:15" s="21" customFormat="1" ht="13.8" x14ac:dyDescent="0.25">
      <c r="B29" s="44"/>
      <c r="C29" s="45"/>
      <c r="D29" s="52"/>
      <c r="E29" s="52"/>
      <c r="F29" s="52"/>
      <c r="G29" s="52"/>
      <c r="H29" s="52"/>
      <c r="I29" s="53"/>
      <c r="J29" s="54">
        <f t="shared" si="0"/>
        <v>0</v>
      </c>
      <c r="K29" s="30"/>
      <c r="L29" s="30"/>
      <c r="M29" s="30"/>
      <c r="N29" s="30"/>
      <c r="O29" s="31"/>
    </row>
    <row r="30" spans="2:15" s="21" customFormat="1" ht="13.8" x14ac:dyDescent="0.25">
      <c r="B30" s="44"/>
      <c r="C30" s="45"/>
      <c r="D30" s="52"/>
      <c r="E30" s="52"/>
      <c r="F30" s="52"/>
      <c r="G30" s="52"/>
      <c r="H30" s="52"/>
      <c r="I30" s="53"/>
      <c r="J30" s="54">
        <f t="shared" si="0"/>
        <v>0</v>
      </c>
      <c r="K30" s="30"/>
      <c r="L30" s="30"/>
      <c r="M30" s="30"/>
      <c r="N30" s="30"/>
      <c r="O30" s="31"/>
    </row>
    <row r="31" spans="2:15" s="21" customFormat="1" ht="13.8" x14ac:dyDescent="0.25">
      <c r="B31" s="44"/>
      <c r="C31" s="45"/>
      <c r="D31" s="52"/>
      <c r="E31" s="52"/>
      <c r="F31" s="52"/>
      <c r="G31" s="52"/>
      <c r="H31" s="52"/>
      <c r="I31" s="53"/>
      <c r="J31" s="54">
        <f t="shared" si="0"/>
        <v>0</v>
      </c>
      <c r="K31" s="30"/>
      <c r="L31" s="30"/>
      <c r="M31" s="30"/>
      <c r="N31" s="30"/>
      <c r="O31" s="31"/>
    </row>
    <row r="32" spans="2:15" s="21" customFormat="1" ht="13.8" x14ac:dyDescent="0.25">
      <c r="B32" s="44"/>
      <c r="C32" s="45"/>
      <c r="D32" s="52"/>
      <c r="E32" s="52"/>
      <c r="F32" s="52"/>
      <c r="G32" s="52"/>
      <c r="H32" s="52"/>
      <c r="I32" s="53"/>
      <c r="J32" s="54">
        <f t="shared" si="0"/>
        <v>0</v>
      </c>
      <c r="K32" s="30"/>
      <c r="L32" s="30"/>
      <c r="M32" s="30"/>
      <c r="N32" s="30"/>
      <c r="O32" s="31"/>
    </row>
    <row r="33" spans="2:15" s="21" customFormat="1" ht="13.8" x14ac:dyDescent="0.25">
      <c r="B33" s="44"/>
      <c r="C33" s="45"/>
      <c r="D33" s="52"/>
      <c r="E33" s="52"/>
      <c r="F33" s="52"/>
      <c r="G33" s="52"/>
      <c r="H33" s="52"/>
      <c r="I33" s="53"/>
      <c r="J33" s="54">
        <f t="shared" si="0"/>
        <v>0</v>
      </c>
      <c r="K33" s="30"/>
      <c r="L33" s="30"/>
      <c r="M33" s="30"/>
      <c r="N33" s="30"/>
      <c r="O33" s="31"/>
    </row>
    <row r="34" spans="2:15" s="21" customFormat="1" ht="13.8" x14ac:dyDescent="0.25">
      <c r="B34" s="44"/>
      <c r="C34" s="45"/>
      <c r="D34" s="52"/>
      <c r="E34" s="52"/>
      <c r="F34" s="52"/>
      <c r="G34" s="52"/>
      <c r="H34" s="52"/>
      <c r="I34" s="53"/>
      <c r="J34" s="54">
        <f t="shared" si="0"/>
        <v>0</v>
      </c>
      <c r="K34" s="30"/>
      <c r="L34" s="30"/>
      <c r="M34" s="30"/>
      <c r="N34" s="30"/>
      <c r="O34" s="31"/>
    </row>
    <row r="35" spans="2:15" s="21" customFormat="1" ht="13.8" x14ac:dyDescent="0.25">
      <c r="B35" s="44"/>
      <c r="C35" s="45"/>
      <c r="D35" s="52"/>
      <c r="E35" s="52"/>
      <c r="F35" s="52"/>
      <c r="G35" s="52"/>
      <c r="H35" s="52"/>
      <c r="I35" s="53"/>
      <c r="J35" s="54">
        <f t="shared" si="0"/>
        <v>0</v>
      </c>
      <c r="K35" s="30"/>
      <c r="L35" s="30"/>
      <c r="M35" s="30"/>
      <c r="N35" s="30"/>
      <c r="O35" s="31"/>
    </row>
    <row r="36" spans="2:15" s="21" customFormat="1" ht="13.8" x14ac:dyDescent="0.25">
      <c r="B36" s="44"/>
      <c r="C36" s="45"/>
      <c r="D36" s="52"/>
      <c r="E36" s="52"/>
      <c r="F36" s="52"/>
      <c r="G36" s="52"/>
      <c r="H36" s="52"/>
      <c r="I36" s="53"/>
      <c r="J36" s="54">
        <f t="shared" si="0"/>
        <v>0</v>
      </c>
      <c r="K36" s="30"/>
      <c r="L36" s="30"/>
      <c r="M36" s="30"/>
      <c r="N36" s="30"/>
      <c r="O36" s="31"/>
    </row>
    <row r="37" spans="2:15" s="21" customFormat="1" ht="13.8" x14ac:dyDescent="0.25">
      <c r="B37" s="44"/>
      <c r="C37" s="45"/>
      <c r="D37" s="52"/>
      <c r="E37" s="52"/>
      <c r="F37" s="52"/>
      <c r="G37" s="52"/>
      <c r="H37" s="52"/>
      <c r="I37" s="53"/>
      <c r="J37" s="54">
        <f t="shared" si="0"/>
        <v>0</v>
      </c>
      <c r="K37" s="30"/>
      <c r="L37" s="30"/>
      <c r="M37" s="30"/>
      <c r="N37" s="30"/>
      <c r="O37" s="31"/>
    </row>
    <row r="38" spans="2:15" s="21" customFormat="1" ht="13.8" x14ac:dyDescent="0.25">
      <c r="B38" s="44"/>
      <c r="C38" s="45"/>
      <c r="D38" s="52"/>
      <c r="E38" s="52"/>
      <c r="F38" s="52"/>
      <c r="G38" s="52"/>
      <c r="H38" s="52"/>
      <c r="I38" s="53"/>
      <c r="J38" s="54">
        <f t="shared" si="0"/>
        <v>0</v>
      </c>
      <c r="K38" s="30"/>
      <c r="L38" s="30"/>
      <c r="M38" s="30"/>
      <c r="N38" s="30"/>
      <c r="O38" s="31"/>
    </row>
    <row r="39" spans="2:15" s="21" customFormat="1" ht="13.8" x14ac:dyDescent="0.25">
      <c r="B39" s="44"/>
      <c r="C39" s="45"/>
      <c r="D39" s="52"/>
      <c r="E39" s="52"/>
      <c r="F39" s="52"/>
      <c r="G39" s="52"/>
      <c r="H39" s="52"/>
      <c r="I39" s="53"/>
      <c r="J39" s="54">
        <f t="shared" si="0"/>
        <v>0</v>
      </c>
      <c r="K39" s="30"/>
      <c r="L39" s="30"/>
      <c r="M39" s="30"/>
      <c r="N39" s="30"/>
      <c r="O39" s="31"/>
    </row>
    <row r="40" spans="2:15" s="21" customFormat="1" ht="13.8" x14ac:dyDescent="0.25">
      <c r="B40" s="44"/>
      <c r="C40" s="45"/>
      <c r="D40" s="52"/>
      <c r="E40" s="52"/>
      <c r="F40" s="52"/>
      <c r="G40" s="52"/>
      <c r="H40" s="52"/>
      <c r="I40" s="53"/>
      <c r="J40" s="54">
        <f t="shared" si="0"/>
        <v>0</v>
      </c>
      <c r="K40" s="30"/>
      <c r="L40" s="30"/>
      <c r="M40" s="30"/>
      <c r="N40" s="30"/>
      <c r="O40" s="31"/>
    </row>
    <row r="41" spans="2:15" s="21" customFormat="1" ht="13.8" x14ac:dyDescent="0.25">
      <c r="B41" s="44"/>
      <c r="C41" s="45"/>
      <c r="D41" s="52"/>
      <c r="E41" s="52"/>
      <c r="F41" s="52"/>
      <c r="G41" s="52"/>
      <c r="H41" s="52"/>
      <c r="I41" s="53"/>
      <c r="J41" s="54">
        <f t="shared" si="0"/>
        <v>0</v>
      </c>
      <c r="K41" s="30"/>
      <c r="L41" s="30"/>
      <c r="M41" s="30"/>
      <c r="N41" s="30"/>
      <c r="O41" s="31"/>
    </row>
    <row r="42" spans="2:15" s="21" customFormat="1" ht="13.8" x14ac:dyDescent="0.25">
      <c r="B42" s="44"/>
      <c r="C42" s="45"/>
      <c r="D42" s="52"/>
      <c r="E42" s="52"/>
      <c r="F42" s="52"/>
      <c r="G42" s="52"/>
      <c r="H42" s="52"/>
      <c r="I42" s="53"/>
      <c r="J42" s="54">
        <f t="shared" si="0"/>
        <v>0</v>
      </c>
      <c r="K42" s="30"/>
      <c r="L42" s="30"/>
      <c r="M42" s="30"/>
      <c r="N42" s="30"/>
      <c r="O42" s="31"/>
    </row>
    <row r="43" spans="2:15" s="21" customFormat="1" ht="13.8" x14ac:dyDescent="0.25">
      <c r="B43" s="44"/>
      <c r="C43" s="45"/>
      <c r="D43" s="52"/>
      <c r="E43" s="52"/>
      <c r="F43" s="52"/>
      <c r="G43" s="52"/>
      <c r="H43" s="52"/>
      <c r="I43" s="53"/>
      <c r="J43" s="54">
        <f t="shared" si="0"/>
        <v>0</v>
      </c>
      <c r="K43" s="30"/>
      <c r="L43" s="30"/>
      <c r="M43" s="30"/>
      <c r="N43" s="30"/>
      <c r="O43" s="31"/>
    </row>
    <row r="44" spans="2:15" s="21" customFormat="1" ht="13.8" x14ac:dyDescent="0.25">
      <c r="B44" s="44"/>
      <c r="C44" s="45"/>
      <c r="D44" s="52"/>
      <c r="E44" s="52"/>
      <c r="F44" s="52"/>
      <c r="G44" s="52"/>
      <c r="H44" s="52"/>
      <c r="I44" s="53"/>
      <c r="J44" s="54">
        <f t="shared" si="0"/>
        <v>0</v>
      </c>
      <c r="K44" s="30"/>
      <c r="L44" s="30"/>
      <c r="M44" s="30"/>
      <c r="N44" s="30"/>
      <c r="O44" s="31"/>
    </row>
    <row r="45" spans="2:15" s="21" customFormat="1" ht="13.8" x14ac:dyDescent="0.25">
      <c r="B45" s="44"/>
      <c r="C45" s="45"/>
      <c r="D45" s="52"/>
      <c r="E45" s="52"/>
      <c r="F45" s="52"/>
      <c r="G45" s="52"/>
      <c r="H45" s="52"/>
      <c r="I45" s="53"/>
      <c r="J45" s="54">
        <f t="shared" si="0"/>
        <v>0</v>
      </c>
      <c r="K45" s="30"/>
      <c r="L45" s="30"/>
      <c r="M45" s="30"/>
      <c r="N45" s="30"/>
      <c r="O45" s="31"/>
    </row>
    <row r="46" spans="2:15" s="21" customFormat="1" ht="13.8" x14ac:dyDescent="0.25">
      <c r="B46" s="44"/>
      <c r="C46" s="45"/>
      <c r="D46" s="52"/>
      <c r="E46" s="52"/>
      <c r="F46" s="52"/>
      <c r="G46" s="52"/>
      <c r="H46" s="52"/>
      <c r="I46" s="53"/>
      <c r="J46" s="54">
        <f t="shared" si="0"/>
        <v>0</v>
      </c>
      <c r="K46" s="30"/>
      <c r="L46" s="30"/>
      <c r="M46" s="30"/>
      <c r="N46" s="30"/>
      <c r="O46" s="31"/>
    </row>
    <row r="47" spans="2:15" s="21" customFormat="1" ht="13.8" x14ac:dyDescent="0.25">
      <c r="B47" s="44"/>
      <c r="C47" s="45"/>
      <c r="D47" s="52"/>
      <c r="E47" s="52"/>
      <c r="F47" s="52"/>
      <c r="G47" s="52"/>
      <c r="H47" s="52"/>
      <c r="I47" s="53"/>
      <c r="J47" s="54">
        <f t="shared" si="0"/>
        <v>0</v>
      </c>
      <c r="K47" s="30"/>
      <c r="L47" s="30"/>
      <c r="M47" s="30"/>
      <c r="N47" s="30"/>
      <c r="O47" s="31"/>
    </row>
    <row r="48" spans="2:15" s="21" customFormat="1" ht="13.8" x14ac:dyDescent="0.25">
      <c r="B48" s="44"/>
      <c r="C48" s="45"/>
      <c r="D48" s="52"/>
      <c r="E48" s="52"/>
      <c r="F48" s="52"/>
      <c r="G48" s="52"/>
      <c r="H48" s="52"/>
      <c r="I48" s="53"/>
      <c r="J48" s="54">
        <f t="shared" si="0"/>
        <v>0</v>
      </c>
      <c r="K48" s="30"/>
      <c r="L48" s="30"/>
      <c r="M48" s="30"/>
      <c r="N48" s="30"/>
      <c r="O48" s="31"/>
    </row>
    <row r="49" spans="2:15" s="21" customFormat="1" ht="13.8" x14ac:dyDescent="0.25">
      <c r="B49" s="44"/>
      <c r="C49" s="45"/>
      <c r="D49" s="52"/>
      <c r="E49" s="52"/>
      <c r="F49" s="52"/>
      <c r="G49" s="52"/>
      <c r="H49" s="52"/>
      <c r="I49" s="53"/>
      <c r="J49" s="54">
        <f t="shared" si="0"/>
        <v>0</v>
      </c>
      <c r="K49" s="30"/>
      <c r="L49" s="30"/>
      <c r="M49" s="30"/>
      <c r="N49" s="30"/>
      <c r="O49" s="31"/>
    </row>
    <row r="50" spans="2:15" s="21" customFormat="1" ht="13.8" x14ac:dyDescent="0.25">
      <c r="B50" s="44"/>
      <c r="C50" s="45"/>
      <c r="D50" s="52"/>
      <c r="E50" s="52"/>
      <c r="F50" s="52"/>
      <c r="G50" s="52"/>
      <c r="H50" s="52"/>
      <c r="I50" s="53"/>
      <c r="J50" s="54">
        <f t="shared" si="0"/>
        <v>0</v>
      </c>
      <c r="K50" s="30"/>
      <c r="L50" s="30"/>
      <c r="M50" s="30"/>
      <c r="N50" s="30"/>
      <c r="O50" s="31"/>
    </row>
    <row r="51" spans="2:15" s="21" customFormat="1" ht="13.8" x14ac:dyDescent="0.25">
      <c r="B51" s="44"/>
      <c r="C51" s="45"/>
      <c r="D51" s="52"/>
      <c r="E51" s="52"/>
      <c r="F51" s="52"/>
      <c r="G51" s="52"/>
      <c r="H51" s="52"/>
      <c r="I51" s="53"/>
      <c r="J51" s="54">
        <f t="shared" si="0"/>
        <v>0</v>
      </c>
      <c r="K51" s="30"/>
      <c r="L51" s="30"/>
      <c r="M51" s="30"/>
      <c r="N51" s="30"/>
      <c r="O51" s="31"/>
    </row>
    <row r="52" spans="2:15" s="21" customFormat="1" ht="13.8" x14ac:dyDescent="0.25">
      <c r="B52" s="44"/>
      <c r="C52" s="45"/>
      <c r="D52" s="52"/>
      <c r="E52" s="52"/>
      <c r="F52" s="52"/>
      <c r="G52" s="52"/>
      <c r="H52" s="52"/>
      <c r="I52" s="53"/>
      <c r="J52" s="54">
        <f t="shared" si="0"/>
        <v>0</v>
      </c>
      <c r="K52" s="30"/>
      <c r="L52" s="30"/>
      <c r="M52" s="30"/>
      <c r="N52" s="30"/>
      <c r="O52" s="31"/>
    </row>
    <row r="53" spans="2:15" s="21" customFormat="1" ht="13.8" x14ac:dyDescent="0.25">
      <c r="B53" s="44"/>
      <c r="C53" s="45"/>
      <c r="D53" s="52"/>
      <c r="E53" s="52"/>
      <c r="F53" s="52"/>
      <c r="G53" s="52"/>
      <c r="H53" s="52"/>
      <c r="I53" s="53"/>
      <c r="J53" s="54">
        <f t="shared" si="0"/>
        <v>0</v>
      </c>
      <c r="K53" s="30"/>
      <c r="L53" s="30"/>
      <c r="M53" s="30"/>
      <c r="N53" s="30"/>
      <c r="O53" s="31"/>
    </row>
    <row r="54" spans="2:15" s="21" customFormat="1" ht="13.8" x14ac:dyDescent="0.25">
      <c r="B54" s="44"/>
      <c r="C54" s="45"/>
      <c r="D54" s="52"/>
      <c r="E54" s="52"/>
      <c r="F54" s="52"/>
      <c r="G54" s="52"/>
      <c r="H54" s="52"/>
      <c r="I54" s="53"/>
      <c r="J54" s="54">
        <f t="shared" si="0"/>
        <v>0</v>
      </c>
      <c r="K54" s="30"/>
      <c r="L54" s="30"/>
      <c r="M54" s="30"/>
      <c r="N54" s="30"/>
      <c r="O54" s="31"/>
    </row>
    <row r="55" spans="2:15" s="21" customFormat="1" thickBot="1" x14ac:dyDescent="0.3">
      <c r="B55" s="388" t="s">
        <v>262</v>
      </c>
      <c r="C55" s="389"/>
      <c r="D55" s="390"/>
      <c r="E55" s="390"/>
      <c r="F55" s="390"/>
      <c r="G55" s="390"/>
      <c r="H55" s="390"/>
      <c r="I55" s="391"/>
      <c r="J55" s="50">
        <f>SUM(J10:J54)</f>
        <v>290.3</v>
      </c>
      <c r="K55" s="30"/>
      <c r="L55" s="30"/>
      <c r="M55" s="30"/>
      <c r="N55" s="30"/>
      <c r="O55" s="31"/>
    </row>
    <row r="56" spans="2:15" s="21" customFormat="1" hidden="1" thickBot="1" x14ac:dyDescent="0.3">
      <c r="B56" s="392" t="s">
        <v>263</v>
      </c>
      <c r="C56" s="393"/>
      <c r="D56" s="393"/>
      <c r="E56" s="393"/>
      <c r="F56" s="393"/>
      <c r="G56" s="393"/>
      <c r="H56" s="393"/>
      <c r="I56" s="394"/>
      <c r="J56" s="48"/>
      <c r="O56" s="32"/>
    </row>
    <row r="57" spans="2:15" s="21" customFormat="1" hidden="1" thickBot="1" x14ac:dyDescent="0.3">
      <c r="B57" s="388" t="s">
        <v>264</v>
      </c>
      <c r="C57" s="389"/>
      <c r="D57" s="389"/>
      <c r="E57" s="389"/>
      <c r="F57" s="389"/>
      <c r="G57" s="389"/>
      <c r="H57" s="389"/>
      <c r="I57" s="395"/>
      <c r="J57" s="35"/>
      <c r="O57" s="32"/>
    </row>
    <row r="58" spans="2:15" s="21" customFormat="1" ht="13.8" x14ac:dyDescent="0.25">
      <c r="B58" s="396" t="s">
        <v>272</v>
      </c>
      <c r="C58" s="397"/>
      <c r="D58" s="400"/>
      <c r="E58" s="400"/>
      <c r="F58" s="400"/>
      <c r="G58" s="400"/>
      <c r="H58" s="400"/>
      <c r="I58" s="400"/>
      <c r="J58" s="401"/>
      <c r="O58" s="32"/>
    </row>
    <row r="59" spans="2:15" s="21" customFormat="1" thickBot="1" x14ac:dyDescent="0.3">
      <c r="B59" s="398"/>
      <c r="C59" s="399"/>
      <c r="D59" s="402"/>
      <c r="E59" s="402"/>
      <c r="F59" s="402"/>
      <c r="G59" s="402"/>
      <c r="H59" s="402"/>
      <c r="I59" s="402"/>
      <c r="J59" s="403"/>
      <c r="O59" s="32"/>
    </row>
    <row r="60" spans="2:15" s="21" customFormat="1" ht="13.8" x14ac:dyDescent="0.25">
      <c r="B60" s="404" t="s">
        <v>265</v>
      </c>
      <c r="C60" s="405"/>
      <c r="D60" s="406"/>
      <c r="E60" s="405" t="s">
        <v>266</v>
      </c>
      <c r="F60" s="405"/>
      <c r="G60" s="406"/>
      <c r="H60" s="404" t="s">
        <v>267</v>
      </c>
      <c r="I60" s="405"/>
      <c r="J60" s="406"/>
      <c r="O60" s="32"/>
    </row>
    <row r="61" spans="2:15" s="21" customFormat="1" ht="13.8" x14ac:dyDescent="0.25">
      <c r="B61" s="502"/>
      <c r="C61" s="503"/>
      <c r="D61" s="504"/>
      <c r="E61" s="502"/>
      <c r="F61" s="503"/>
      <c r="G61" s="504"/>
      <c r="H61" s="502"/>
      <c r="I61" s="503"/>
      <c r="J61" s="504"/>
      <c r="O61" s="32"/>
    </row>
    <row r="62" spans="2:15" s="21" customFormat="1" ht="13.8" x14ac:dyDescent="0.25">
      <c r="B62" s="502"/>
      <c r="C62" s="503"/>
      <c r="D62" s="504"/>
      <c r="E62" s="502"/>
      <c r="F62" s="503"/>
      <c r="G62" s="504"/>
      <c r="H62" s="502"/>
      <c r="I62" s="503"/>
      <c r="J62" s="504"/>
      <c r="O62" s="32"/>
    </row>
    <row r="63" spans="2:15" s="21" customFormat="1" ht="13.8" x14ac:dyDescent="0.25">
      <c r="B63" s="382"/>
      <c r="C63" s="383"/>
      <c r="D63" s="384"/>
      <c r="E63" s="382"/>
      <c r="F63" s="383"/>
      <c r="G63" s="384"/>
      <c r="H63" s="382"/>
      <c r="I63" s="383"/>
      <c r="J63" s="384"/>
      <c r="O63" s="32"/>
    </row>
    <row r="64" spans="2:15" s="21" customFormat="1" ht="13.8" x14ac:dyDescent="0.25">
      <c r="B64" s="382"/>
      <c r="C64" s="383"/>
      <c r="D64" s="384"/>
      <c r="E64" s="382"/>
      <c r="F64" s="383"/>
      <c r="G64" s="384"/>
      <c r="H64" s="382"/>
      <c r="I64" s="383"/>
      <c r="J64" s="384"/>
      <c r="O64" s="32"/>
    </row>
    <row r="65" spans="2:15" s="21" customFormat="1" ht="13.8" x14ac:dyDescent="0.25">
      <c r="B65" s="382"/>
      <c r="C65" s="383"/>
      <c r="D65" s="384"/>
      <c r="E65" s="382"/>
      <c r="F65" s="383"/>
      <c r="G65" s="384"/>
      <c r="H65" s="382"/>
      <c r="I65" s="383"/>
      <c r="J65" s="384"/>
      <c r="O65" s="32"/>
    </row>
    <row r="66" spans="2:15" s="21" customFormat="1" ht="13.8" x14ac:dyDescent="0.25">
      <c r="B66" s="382"/>
      <c r="C66" s="383"/>
      <c r="D66" s="384"/>
      <c r="E66" s="382"/>
      <c r="F66" s="383"/>
      <c r="G66" s="384"/>
      <c r="H66" s="382"/>
      <c r="I66" s="383"/>
      <c r="J66" s="384"/>
      <c r="O66" s="32"/>
    </row>
    <row r="67" spans="2:15" s="21" customFormat="1" thickBot="1" x14ac:dyDescent="0.3">
      <c r="B67" s="385"/>
      <c r="C67" s="386"/>
      <c r="D67" s="387"/>
      <c r="E67" s="385"/>
      <c r="F67" s="386"/>
      <c r="G67" s="387"/>
      <c r="H67" s="385"/>
      <c r="I67" s="386"/>
      <c r="J67" s="387"/>
      <c r="O67" s="32"/>
    </row>
  </sheetData>
  <mergeCells count="34">
    <mergeCell ref="B63:D67"/>
    <mergeCell ref="E63:G67"/>
    <mergeCell ref="H63:J67"/>
    <mergeCell ref="C10:C12"/>
    <mergeCell ref="C13:C17"/>
    <mergeCell ref="C18:C19"/>
    <mergeCell ref="B61:D61"/>
    <mergeCell ref="E61:G61"/>
    <mergeCell ref="H61:J61"/>
    <mergeCell ref="B62:D62"/>
    <mergeCell ref="E62:G62"/>
    <mergeCell ref="H62:J62"/>
    <mergeCell ref="B55:I55"/>
    <mergeCell ref="B56:I56"/>
    <mergeCell ref="B57:I57"/>
    <mergeCell ref="B58:C59"/>
    <mergeCell ref="D58:J59"/>
    <mergeCell ref="B60:D60"/>
    <mergeCell ref="E60:G60"/>
    <mergeCell ref="H60:J60"/>
    <mergeCell ref="B7:J7"/>
    <mergeCell ref="K7:O9"/>
    <mergeCell ref="B8:B9"/>
    <mergeCell ref="C8:C9"/>
    <mergeCell ref="D8:H8"/>
    <mergeCell ref="I8:I9"/>
    <mergeCell ref="J8:J9"/>
    <mergeCell ref="B1:C4"/>
    <mergeCell ref="D1:N4"/>
    <mergeCell ref="O1:O4"/>
    <mergeCell ref="B6:C6"/>
    <mergeCell ref="E6:F6"/>
    <mergeCell ref="G6:L6"/>
    <mergeCell ref="N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5</vt:i4>
      </vt:variant>
    </vt:vector>
  </HeadingPairs>
  <TitlesOfParts>
    <vt:vector size="15" baseType="lpstr">
      <vt:lpstr>PRESUPUESTO</vt:lpstr>
      <vt:lpstr>UNITARIOS</vt:lpstr>
      <vt:lpstr>APU 1,1</vt:lpstr>
      <vt:lpstr>APU 1,2</vt:lpstr>
      <vt:lpstr>MANO DE OBRA</vt:lpstr>
      <vt:lpstr>1,1</vt:lpstr>
      <vt:lpstr>1,2</vt:lpstr>
      <vt:lpstr>Cantidades de acero estructura </vt:lpstr>
      <vt:lpstr>Cantidades acero estructural #2</vt:lpstr>
      <vt:lpstr>bancas en concreto </vt:lpstr>
      <vt:lpstr>'1,1'!Área_de_impresión</vt:lpstr>
      <vt:lpstr>'1,2'!Área_de_impresión</vt:lpstr>
      <vt:lpstr>'bancas en concreto '!Área_de_impresión</vt:lpstr>
      <vt:lpstr>UNITARIOS!Área_de_impresión</vt:lpstr>
      <vt:lpstr>UNITARIOS!Títulos_a_imprimir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Yojam Mosquera</dc:creator>
  <cp:keywords/>
  <dc:description/>
  <cp:lastModifiedBy>GLORIA PINEDA</cp:lastModifiedBy>
  <cp:revision/>
  <dcterms:created xsi:type="dcterms:W3CDTF">2025-02-17T15:54:38Z</dcterms:created>
  <dcterms:modified xsi:type="dcterms:W3CDTF">2025-10-28T13:23:21Z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2025-03-14T16:20:03Z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b5616edb-4755-4c05-ade5-20a85a6243e6</vt:lpwstr>
  </property>
  <property fmtid="{D5CDD505-2E9C-101B-9397-08002B2CF9AE}" pid="7" name="MSIP_Label_defa4170-0d19-0005-0004-bc88714345d2_ActionId">
    <vt:lpwstr>a086983f-c10a-4b8b-8a7b-caeb6b94e094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