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D:\Usuarios\dtinjaca\OneDrive - Fiscalia General de la Nacion\Escritorio\2025\MINIMAS\ADQ ENROLAMIENTO BIOMETRICO\"/>
    </mc:Choice>
  </mc:AlternateContent>
  <xr:revisionPtr revIDLastSave="0" documentId="8_{88F3593B-313A-4F36-BD1F-89E04C02C6F7}" xr6:coauthVersionLast="47" xr6:coauthVersionMax="47" xr10:uidLastSave="{00000000-0000-0000-0000-000000000000}"/>
  <bookViews>
    <workbookView xWindow="-120" yWindow="-120" windowWidth="29040" windowHeight="15720" xr2:uid="{00000000-000D-0000-FFFF-FFFF00000000}"/>
  </bookViews>
  <sheets>
    <sheet name="ANEXO 1" sheetId="1" r:id="rId1"/>
    <sheet name="ANEXO 2" sheetId="2" r:id="rId2"/>
    <sheet name="ANEXO 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1" l="1"/>
  <c r="S22" i="1" s="1"/>
  <c r="G21" i="2" s="1"/>
  <c r="L21" i="2" s="1"/>
  <c r="O22" i="1"/>
  <c r="N22" i="1"/>
  <c r="P17" i="1"/>
  <c r="S17" i="1" s="1"/>
  <c r="T17" i="1" s="1"/>
  <c r="U17" i="1" s="1"/>
  <c r="V17" i="1" s="1"/>
  <c r="O17" i="1"/>
  <c r="N17" i="1"/>
  <c r="P13" i="1"/>
  <c r="S13" i="1" s="1"/>
  <c r="G12" i="2" s="1"/>
  <c r="L12" i="2" s="1"/>
  <c r="F12" i="3" s="1"/>
  <c r="O13" i="1"/>
  <c r="N13" i="1"/>
  <c r="O11" i="1"/>
  <c r="P11" i="1"/>
  <c r="S11" i="1" s="1"/>
  <c r="G10" i="2" s="1"/>
  <c r="L10" i="2" s="1"/>
  <c r="F10" i="3" s="1"/>
  <c r="N11" i="1"/>
  <c r="F21" i="3" l="1"/>
  <c r="M21" i="2"/>
  <c r="N21" i="2" s="1"/>
  <c r="O21" i="2" s="1"/>
  <c r="G16" i="2"/>
  <c r="L16" i="2" s="1"/>
  <c r="F16" i="3" s="1"/>
  <c r="M10" i="2"/>
  <c r="N10" i="2" s="1"/>
  <c r="O10" i="2" s="1"/>
  <c r="M12" i="2"/>
  <c r="N12" i="2" s="1"/>
  <c r="O12" i="2" s="1"/>
  <c r="M16" i="2"/>
  <c r="N16" i="2" s="1"/>
  <c r="O16" i="2" s="1"/>
  <c r="H10" i="2"/>
  <c r="I10" i="2" s="1"/>
  <c r="J10" i="2" s="1"/>
  <c r="H21" i="2"/>
  <c r="I21" i="2" s="1"/>
  <c r="J21" i="2" s="1"/>
  <c r="J22" i="2" s="1"/>
  <c r="H12" i="2"/>
  <c r="I12" i="2" s="1"/>
  <c r="J12" i="2" s="1"/>
  <c r="H16" i="2"/>
  <c r="I16" i="2" s="1"/>
  <c r="J16" i="2" s="1"/>
  <c r="T13" i="1"/>
  <c r="U13" i="1"/>
  <c r="V13" i="1" s="1"/>
  <c r="T22" i="1"/>
  <c r="U22" i="1" s="1"/>
  <c r="V22" i="1" s="1"/>
  <c r="V23" i="1" s="1"/>
  <c r="G10" i="3" l="1"/>
  <c r="H10" i="3" s="1"/>
  <c r="I10" i="3" s="1"/>
  <c r="G21" i="3"/>
  <c r="H21" i="3" s="1"/>
  <c r="I21" i="3" s="1"/>
  <c r="I22" i="3" s="1"/>
  <c r="G12" i="3"/>
  <c r="H12" i="3" s="1"/>
  <c r="I12" i="3" s="1"/>
  <c r="G16" i="3"/>
  <c r="H16" i="3" s="1"/>
  <c r="I16" i="3" s="1"/>
  <c r="O22" i="2"/>
  <c r="N9" i="1" l="1"/>
  <c r="P16" i="1"/>
  <c r="S16" i="1" s="1"/>
  <c r="G15" i="2" s="1"/>
  <c r="O16" i="1"/>
  <c r="N16" i="1"/>
  <c r="P15" i="1"/>
  <c r="S15" i="1" s="1"/>
  <c r="O15" i="1"/>
  <c r="N15" i="1"/>
  <c r="P14" i="1"/>
  <c r="S14" i="1" s="1"/>
  <c r="O14" i="1"/>
  <c r="N14" i="1"/>
  <c r="Q14" i="1" s="1"/>
  <c r="N12" i="1"/>
  <c r="P10" i="1"/>
  <c r="O10" i="1"/>
  <c r="N10" i="1"/>
  <c r="P9" i="1"/>
  <c r="S9" i="1" s="1"/>
  <c r="G8" i="2" s="1"/>
  <c r="O9" i="1"/>
  <c r="Q22" i="1"/>
  <c r="Q11" i="1"/>
  <c r="T11" i="1" s="1"/>
  <c r="U11" i="1" s="1"/>
  <c r="V11" i="1" s="1"/>
  <c r="Q12" i="1"/>
  <c r="O12" i="1"/>
  <c r="P12" i="1"/>
  <c r="S12" i="1" s="1"/>
  <c r="G11" i="2" s="1"/>
  <c r="Q13" i="1"/>
  <c r="Q17" i="1"/>
  <c r="L8" i="2" l="1"/>
  <c r="H8" i="2"/>
  <c r="I8" i="2" s="1"/>
  <c r="J8" i="2" s="1"/>
  <c r="L15" i="2"/>
  <c r="H15" i="2"/>
  <c r="I15" i="2" s="1"/>
  <c r="J15" i="2" s="1"/>
  <c r="T14" i="1"/>
  <c r="U14" i="1" s="1"/>
  <c r="V14" i="1" s="1"/>
  <c r="G13" i="2"/>
  <c r="L11" i="2"/>
  <c r="H11" i="2"/>
  <c r="I11" i="2" s="1"/>
  <c r="J11" i="2" s="1"/>
  <c r="T15" i="1"/>
  <c r="U15" i="1" s="1"/>
  <c r="V15" i="1" s="1"/>
  <c r="G14" i="2"/>
  <c r="T9" i="1"/>
  <c r="U9" i="1" s="1"/>
  <c r="V9" i="1" s="1"/>
  <c r="T16" i="1"/>
  <c r="U16" i="1" s="1"/>
  <c r="V16" i="1" s="1"/>
  <c r="T12" i="1"/>
  <c r="U12" i="1"/>
  <c r="V12" i="1" s="1"/>
  <c r="Q10" i="1"/>
  <c r="S10" i="1"/>
  <c r="G9" i="2" s="1"/>
  <c r="Q16" i="1"/>
  <c r="Q15" i="1"/>
  <c r="Q9" i="1"/>
  <c r="F11" i="3" l="1"/>
  <c r="G11" i="3" s="1"/>
  <c r="H11" i="3" s="1"/>
  <c r="I11" i="3" s="1"/>
  <c r="M11" i="2"/>
  <c r="N11" i="2" s="1"/>
  <c r="O11" i="2" s="1"/>
  <c r="F15" i="3"/>
  <c r="G15" i="3" s="1"/>
  <c r="H15" i="3" s="1"/>
  <c r="I15" i="3" s="1"/>
  <c r="M15" i="2"/>
  <c r="N15" i="2" s="1"/>
  <c r="O15" i="2" s="1"/>
  <c r="L9" i="2"/>
  <c r="H9" i="2"/>
  <c r="I9" i="2" s="1"/>
  <c r="J9" i="2" s="1"/>
  <c r="J17" i="2" s="1"/>
  <c r="J24" i="2" s="1"/>
  <c r="L14" i="2"/>
  <c r="H14" i="2"/>
  <c r="I14" i="2" s="1"/>
  <c r="J14" i="2" s="1"/>
  <c r="L13" i="2"/>
  <c r="H13" i="2"/>
  <c r="I13" i="2" s="1"/>
  <c r="J13" i="2" s="1"/>
  <c r="F8" i="3"/>
  <c r="G8" i="3" s="1"/>
  <c r="H8" i="3" s="1"/>
  <c r="I8" i="3" s="1"/>
  <c r="M8" i="2"/>
  <c r="N8" i="2" s="1"/>
  <c r="O8" i="2" s="1"/>
  <c r="T10" i="1"/>
  <c r="U10" i="1" s="1"/>
  <c r="V10" i="1" s="1"/>
  <c r="V18" i="1" s="1"/>
  <c r="V25" i="1" s="1"/>
  <c r="F13" i="3" l="1"/>
  <c r="G13" i="3" s="1"/>
  <c r="H13" i="3" s="1"/>
  <c r="I13" i="3" s="1"/>
  <c r="M13" i="2"/>
  <c r="N13" i="2" s="1"/>
  <c r="O13" i="2" s="1"/>
  <c r="F14" i="3"/>
  <c r="G14" i="3" s="1"/>
  <c r="H14" i="3" s="1"/>
  <c r="I14" i="3" s="1"/>
  <c r="M14" i="2"/>
  <c r="N14" i="2" s="1"/>
  <c r="O14" i="2" s="1"/>
  <c r="F9" i="3"/>
  <c r="G9" i="3" s="1"/>
  <c r="H9" i="3" s="1"/>
  <c r="I9" i="3" s="1"/>
  <c r="I17" i="3" s="1"/>
  <c r="I24" i="3" s="1"/>
  <c r="M9" i="2"/>
  <c r="N9" i="2" s="1"/>
  <c r="O9" i="2" s="1"/>
  <c r="O17" i="2" s="1"/>
  <c r="O24" i="2" s="1"/>
</calcChain>
</file>

<file path=xl/sharedStrings.xml><?xml version="1.0" encoding="utf-8"?>
<sst xmlns="http://schemas.openxmlformats.org/spreadsheetml/2006/main" count="207" uniqueCount="57">
  <si>
    <t>ITEM</t>
  </si>
  <si>
    <t>DESCRIPCIÓN</t>
  </si>
  <si>
    <t>UNIDAD DE MEDIDA</t>
  </si>
  <si>
    <t>CANTIDAD</t>
  </si>
  <si>
    <t>VALOR UNITARIO SIN IVA</t>
  </si>
  <si>
    <t>IVA</t>
  </si>
  <si>
    <t>VALOR UNITARIO INCLUIDO IVA</t>
  </si>
  <si>
    <t>VALOR TOTAL INCLUIDO IVA</t>
  </si>
  <si>
    <t>I. ACTUALIZACION DE ENROLAMIENTOS (CONTROLES) BIOMETRICOS DE RECONOCIMIENTO FACIAL PARA EL LABORATORIO DEL GRUPO DE INFORMÁTICA FORENSE CTI.</t>
  </si>
  <si>
    <t>II. ACTUALIZACION DE  BANCO DE BATERÍAS PARA UPS MARCA EMERSON PARA EL LABORATORIO DEL GRUPO DE INFORMÁTICA FORENSE CTI.</t>
  </si>
  <si>
    <t>LICENCIA</t>
  </si>
  <si>
    <t>EQUIPO</t>
  </si>
  <si>
    <t>TOTAL ACTUALIZACION DE  BANCO DE BATERÍAS PARA UPS MARCA EMERSON</t>
  </si>
  <si>
    <t>UNIDAD</t>
  </si>
  <si>
    <t xml:space="preserve">TOTAL ACTUALIZACION DE ENROLAMIENTOS (CONTROLES) BIOMETRICOS DE RECONOCIMIENTO FACIAL Y  ACTUALIZACION DE  BANCO DE BATERÍAS PARA UPS MARCA EMERSON </t>
  </si>
  <si>
    <t>ACTUALIZACION DE ENROLAMIENTOS (CONTROLES) BIOMETRICOS DE RECONOCIMIENTO FACIAL Y BANCO DE BATERÍAS PARA UPS MARCA EMERSON PARA EL LABORATORIO DEL GRUPO DE INFORMÁTICA FORENSE CTI.</t>
  </si>
  <si>
    <t>PAQUETE DE SOFTWARE DSS PROFESSIONAL V8 QUE INCLUYA LICENCIAS DE PUERTA, 1 POR CADA ACCESO. SOPORTES PARA MONTAJE Y ANCLAJE EN SITIO, Y RECONFIGIURACION DE CABLEADO ESTRUCTURADO. CERTIFICACION DE CABLEADO.
(SEGÚN FICHA TÉCNICA)</t>
  </si>
  <si>
    <t>SOPORTES CERRADURA MAGNÉTICAS
(SEGÚN FICHA TÉCNICA)</t>
  </si>
  <si>
    <t>BOTONES DE PUERTA DISEÑO PROFESIONAL
(SEGÚN FICHA TÉCNICA)</t>
  </si>
  <si>
    <t>CONTROL FOTOELÉCTRICO PARA EVITAR EL FALLO MECÁNICO
(SEGÚN FICHA TÉCNICA)</t>
  </si>
  <si>
    <t>LICENCIAMIENTO HERRAMIENTA ADMINISTRATIVA (LICENCIAMIENTO ADMINISTRATIVO DE LA APLICACIÓN, CON SOPORTE  DE WINDOWS 10 IOT.)  POR UN AÑO MÍNIMO.
(SEGÚN FICHA TÉCNICA)</t>
  </si>
  <si>
    <t>GENERADOR DE REPORTES (SOFTWARE GENERADOR DE REPORTES - CRYSTAL REPORTS. LICENCIA), POR UN AÑO MÍNIMO.
(SEGÚN FICHA TÉCNICA)</t>
  </si>
  <si>
    <t>EQUIPO O SERVIDOR DE ADMINISTRACIÓN
(SEGÚN FICHA TÉCNICA)</t>
  </si>
  <si>
    <t>CONTROLADOR DE ACCESO DE RECONOCIMIENTO FACIAL 
INCORPORA DETECCIÓN DE MÁSCARA FACIAL Y DETECCIÓN DE CASCO DE SEGURIDAD.
(SEGÚN FICHA TÉCNICA)</t>
  </si>
  <si>
    <t>CERRADURAS MAGNÉTICAS
(SEGÚN FICHA TÉCNICA)</t>
  </si>
  <si>
    <t>UPS (MARCA EMERSON), - CAMBIO DE BANCO DE BATERÍAS 
(SEGÚN FICHA TÉCNICA)</t>
  </si>
  <si>
    <t xml:space="preserve">TOTAL ACTUALIZACION DE ENROLAMIENTOS (CONTROLES) BIOMETRICOS DE RECONOCIMIENTO FACIAL </t>
  </si>
  <si>
    <t>NOTAS:</t>
  </si>
  <si>
    <t>1. El oferente debe indicar MARCA y MODELO de los equipos están cotizando y/o LINK del producto.
2. El oferente,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</si>
  <si>
    <t>ANEXO 1</t>
  </si>
  <si>
    <t>ANÁLISIS DE COTIZACIONES</t>
  </si>
  <si>
    <t>ANALISIS DE VARIABLES</t>
  </si>
  <si>
    <t>VALORES SIN IVA</t>
  </si>
  <si>
    <t>COTIZACIÓN MÁS BAJA</t>
  </si>
  <si>
    <t>COTIZACIÓN MÁS ALTA</t>
  </si>
  <si>
    <t>PROMEDIO</t>
  </si>
  <si>
    <t>MEDIA ARITMÉTICA BAJA</t>
  </si>
  <si>
    <t>VALOR SELECCIONADO</t>
  </si>
  <si>
    <t>COTIZACIÓN 1</t>
  </si>
  <si>
    <t>COTIZACIÓN 2</t>
  </si>
  <si>
    <t>COTIZACIÓN 3</t>
  </si>
  <si>
    <t>COTIZACIÓN 4</t>
  </si>
  <si>
    <t>SIT S.A.S.</t>
  </si>
  <si>
    <t>LA CURACAO</t>
  </si>
  <si>
    <t>SURAMERICANA DE VIDEO Y SONIDO SAS</t>
  </si>
  <si>
    <t>Proyectó:</t>
  </si>
  <si>
    <t>Revisó:</t>
  </si>
  <si>
    <t>Firma</t>
  </si>
  <si>
    <t>Cargo:</t>
  </si>
  <si>
    <t>Área:</t>
  </si>
  <si>
    <t>Nombre</t>
  </si>
  <si>
    <t>Fecha de elaboración: 02/09/2025</t>
  </si>
  <si>
    <t>ANEXO 2</t>
  </si>
  <si>
    <t>ANÁLISIS PARA ESTABLECER EL VALOR FINAL</t>
  </si>
  <si>
    <t>ESTUDIO DE MERCADO DEFINITIVO</t>
  </si>
  <si>
    <t>ANEXO 3</t>
  </si>
  <si>
    <t>INSITEL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</si>
</sst>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0.00"/>
    <numFmt numFmtId="165" formatCode="_(&quot;$&quot;\ * #,##0.00_);_(&quot;$&quot;\ * \(#,##0.00\);_(&quot;$&quot;\ * &quot;-&quot;??_);_(@_)"/>
    <numFmt numFmtId="166" formatCode="&quot;$&quot;\ #,##0.00"/>
    <numFmt numFmtId="167" formatCode="&quot;$&quot;#,##0"/>
  </numFmts>
  <fonts count="23" x14ac:knownFonts="1">
    <font>
      <sz val="11"/>
      <color theme="1"/>
      <name val="Calibri"/>
      <family val="2"/>
      <scheme val="minor"/>
    </font>
    <font>
      <sz val="11"/>
      <color theme="1"/>
      <name val="Arial Narrow"/>
      <family val="2"/>
    </font>
    <font>
      <b/>
      <sz val="11"/>
      <color theme="1"/>
      <name val="Arial Narrow"/>
      <family val="2"/>
    </font>
    <font>
      <sz val="12"/>
      <color theme="1"/>
      <name val="Arial Narrow"/>
      <family val="2"/>
    </font>
    <font>
      <b/>
      <sz val="12"/>
      <color theme="1"/>
      <name val="Arial Narrow"/>
      <family val="2"/>
    </font>
    <font>
      <b/>
      <sz val="10"/>
      <color theme="1"/>
      <name val="Arial Narrow"/>
      <family val="2"/>
    </font>
    <font>
      <sz val="12"/>
      <color theme="1"/>
      <name val="Arial"/>
      <family val="2"/>
    </font>
    <font>
      <b/>
      <sz val="12"/>
      <color theme="1"/>
      <name val="Arial"/>
      <family val="2"/>
    </font>
    <font>
      <sz val="12"/>
      <name val="Arial"/>
      <family val="2"/>
    </font>
    <font>
      <b/>
      <sz val="10"/>
      <color theme="1"/>
      <name val="Calibri"/>
      <family val="2"/>
      <scheme val="minor"/>
    </font>
    <font>
      <sz val="11"/>
      <color rgb="FF7030A0"/>
      <name val="Arial Narrow"/>
      <family val="2"/>
    </font>
    <font>
      <sz val="10"/>
      <color theme="1"/>
      <name val="Arial Narrow"/>
      <family val="2"/>
    </font>
    <font>
      <sz val="11"/>
      <name val="Arial Narrow"/>
      <family val="2"/>
    </font>
    <font>
      <sz val="11"/>
      <name val="Calibri"/>
      <family val="2"/>
      <scheme val="minor"/>
    </font>
    <font>
      <b/>
      <sz val="10"/>
      <name val="Arial Narrow"/>
      <family val="2"/>
    </font>
    <font>
      <b/>
      <sz val="10"/>
      <name val="Calibri"/>
      <family val="2"/>
      <scheme val="minor"/>
    </font>
    <font>
      <b/>
      <sz val="14"/>
      <color theme="1"/>
      <name val="Arial Narrow"/>
      <family val="2"/>
    </font>
    <font>
      <sz val="11"/>
      <color theme="1"/>
      <name val="Calibri"/>
      <family val="2"/>
      <scheme val="minor"/>
    </font>
    <font>
      <b/>
      <sz val="12"/>
      <name val="Arial Narrow"/>
      <family val="2"/>
    </font>
    <font>
      <sz val="10"/>
      <name val="Arial"/>
      <family val="2"/>
    </font>
    <font>
      <sz val="10"/>
      <name val="Arial Narrow"/>
      <family val="2"/>
    </font>
    <font>
      <sz val="9"/>
      <color theme="1"/>
      <name val="Arial Narrow"/>
      <family val="2"/>
    </font>
    <font>
      <sz val="12"/>
      <color theme="0" tint="-0.34998626667073579"/>
      <name val="Arial Narrow"/>
      <family val="2"/>
    </font>
  </fonts>
  <fills count="10">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3" tint="0.79998168889431442"/>
        <bgColor indexed="64"/>
      </patternFill>
    </fill>
    <fill>
      <patternFill patternType="solid">
        <fgColor indexed="22"/>
        <bgColor indexed="64"/>
      </patternFill>
    </fill>
    <fill>
      <patternFill patternType="solid">
        <fgColor theme="7" tint="0.79998168889431442"/>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s>
  <cellStyleXfs count="3">
    <xf numFmtId="0" fontId="0" fillId="0" borderId="0"/>
    <xf numFmtId="44" fontId="17" fillId="0" borderId="0" applyFont="0" applyFill="0" applyBorder="0" applyAlignment="0" applyProtection="0"/>
    <xf numFmtId="0" fontId="19" fillId="0" borderId="0"/>
  </cellStyleXfs>
  <cellXfs count="7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3" fillId="0" borderId="0" xfId="0" applyFont="1"/>
    <xf numFmtId="0" fontId="4" fillId="0" borderId="0" xfId="0" applyFont="1"/>
    <xf numFmtId="0" fontId="5" fillId="0" borderId="0" xfId="0" applyFont="1" applyAlignment="1">
      <alignment vertical="center"/>
    </xf>
    <xf numFmtId="0" fontId="1" fillId="0" borderId="4" xfId="0" applyFont="1" applyBorder="1" applyAlignment="1">
      <alignment horizontal="center" vertical="center"/>
    </xf>
    <xf numFmtId="164" fontId="1" fillId="0" borderId="1" xfId="0" applyNumberFormat="1" applyFont="1" applyBorder="1" applyAlignment="1">
      <alignment horizontal="center" vertical="center"/>
    </xf>
    <xf numFmtId="0" fontId="6" fillId="3" borderId="0" xfId="0" applyFont="1" applyFill="1"/>
    <xf numFmtId="0" fontId="7" fillId="0" borderId="0" xfId="0" applyFont="1" applyAlignment="1">
      <alignment horizontal="left"/>
    </xf>
    <xf numFmtId="0" fontId="6" fillId="0" borderId="0" xfId="0" applyFont="1" applyAlignment="1">
      <alignment horizontal="left" wrapText="1"/>
    </xf>
    <xf numFmtId="0" fontId="7" fillId="0" borderId="0" xfId="0" applyFont="1" applyAlignment="1">
      <alignment horizontal="center" vertical="center" wrapText="1"/>
    </xf>
    <xf numFmtId="0" fontId="8" fillId="0" borderId="0" xfId="0" applyFont="1"/>
    <xf numFmtId="3" fontId="8" fillId="0" borderId="0" xfId="0" applyNumberFormat="1" applyFont="1"/>
    <xf numFmtId="0" fontId="3" fillId="3" borderId="0" xfId="0" applyFont="1" applyFill="1" applyAlignment="1">
      <alignment horizontal="left" vertical="top" wrapText="1"/>
    </xf>
    <xf numFmtId="0" fontId="0" fillId="0" borderId="0" xfId="0" applyAlignment="1">
      <alignment horizontal="left" vertical="top" wrapText="1"/>
    </xf>
    <xf numFmtId="0" fontId="5" fillId="2" borderId="1" xfId="0" applyFont="1" applyFill="1" applyBorder="1" applyAlignment="1">
      <alignment horizontal="center" vertical="center" wrapText="1"/>
    </xf>
    <xf numFmtId="0" fontId="1" fillId="0" borderId="0" xfId="0" applyFont="1" applyAlignment="1">
      <alignment horizontal="center" vertical="center" wrapText="1"/>
    </xf>
    <xf numFmtId="3" fontId="1" fillId="0" borderId="0" xfId="0" applyNumberFormat="1" applyFont="1" applyAlignment="1">
      <alignment horizontal="center" vertical="center" wrapText="1"/>
    </xf>
    <xf numFmtId="164" fontId="1" fillId="0" borderId="0" xfId="0" applyNumberFormat="1" applyFont="1" applyAlignment="1">
      <alignment horizontal="center" vertical="center"/>
    </xf>
    <xf numFmtId="0" fontId="0" fillId="0" borderId="0" xfId="0" applyAlignment="1">
      <alignment vertical="center" wrapText="1"/>
    </xf>
    <xf numFmtId="3" fontId="10" fillId="0" borderId="1"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wrapText="1"/>
    </xf>
    <xf numFmtId="0" fontId="11" fillId="0" borderId="1" xfId="0" applyFont="1" applyBorder="1" applyAlignment="1">
      <alignment vertical="center" wrapText="1"/>
    </xf>
    <xf numFmtId="0" fontId="12" fillId="0" borderId="10" xfId="0" applyFont="1" applyBorder="1" applyAlignment="1">
      <alignment horizontal="center" vertical="center"/>
    </xf>
    <xf numFmtId="0" fontId="4" fillId="3" borderId="0" xfId="0" applyFont="1" applyFill="1"/>
    <xf numFmtId="0" fontId="16" fillId="0" borderId="3" xfId="0" applyFont="1" applyBorder="1" applyAlignment="1">
      <alignment vertical="center" wrapText="1"/>
    </xf>
    <xf numFmtId="0" fontId="16" fillId="0" borderId="2" xfId="0" applyFont="1" applyBorder="1" applyAlignment="1">
      <alignment vertical="center" wrapText="1"/>
    </xf>
    <xf numFmtId="0" fontId="16" fillId="0" borderId="0" xfId="0" applyFont="1" applyAlignment="1">
      <alignment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left" vertical="top" wrapText="1"/>
    </xf>
    <xf numFmtId="165" fontId="20" fillId="0" borderId="1" xfId="1"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0" fillId="7" borderId="1" xfId="2" applyFont="1" applyFill="1" applyBorder="1" applyAlignment="1">
      <alignment horizontal="center" vertical="center" wrapText="1"/>
    </xf>
    <xf numFmtId="0" fontId="21" fillId="0" borderId="0" xfId="0" applyFont="1" applyAlignment="1">
      <alignment horizontal="left" vertical="center" wrapText="1"/>
    </xf>
    <xf numFmtId="164" fontId="1" fillId="4" borderId="1" xfId="0" applyNumberFormat="1" applyFont="1" applyFill="1" applyBorder="1" applyAlignment="1">
      <alignment horizontal="center" vertical="center"/>
    </xf>
    <xf numFmtId="164" fontId="1" fillId="8" borderId="1" xfId="0" applyNumberFormat="1" applyFont="1" applyFill="1" applyBorder="1" applyAlignment="1">
      <alignment horizontal="center" vertical="center"/>
    </xf>
    <xf numFmtId="164" fontId="11" fillId="0" borderId="1" xfId="0" applyNumberFormat="1" applyFont="1" applyBorder="1" applyAlignment="1">
      <alignment horizontal="center" vertical="center"/>
    </xf>
    <xf numFmtId="164" fontId="11" fillId="9" borderId="1" xfId="0" applyNumberFormat="1" applyFont="1" applyFill="1" applyBorder="1" applyAlignment="1">
      <alignment horizontal="center" vertical="center"/>
    </xf>
    <xf numFmtId="3" fontId="3" fillId="0" borderId="0" xfId="0" applyNumberFormat="1" applyFont="1"/>
    <xf numFmtId="0" fontId="3" fillId="0" borderId="0" xfId="0" applyFont="1" applyAlignment="1">
      <alignment horizontal="left"/>
    </xf>
    <xf numFmtId="167" fontId="3" fillId="0" borderId="0" xfId="0" applyNumberFormat="1" applyFont="1"/>
    <xf numFmtId="0" fontId="22" fillId="0" borderId="0" xfId="0" applyFont="1" applyAlignment="1">
      <alignment horizontal="left"/>
    </xf>
    <xf numFmtId="0" fontId="22" fillId="0" borderId="0" xfId="0" applyFont="1" applyAlignment="1">
      <alignment horizontal="left" vertical="top"/>
    </xf>
    <xf numFmtId="166" fontId="18" fillId="0" borderId="1" xfId="0" applyNumberFormat="1" applyFont="1" applyBorder="1" applyAlignment="1">
      <alignment horizontal="center" vertical="center"/>
    </xf>
    <xf numFmtId="166" fontId="18" fillId="6" borderId="1" xfId="0" applyNumberFormat="1" applyFont="1" applyFill="1" applyBorder="1" applyAlignment="1">
      <alignment horizontal="center" vertical="center"/>
    </xf>
    <xf numFmtId="0" fontId="16" fillId="6" borderId="1" xfId="0" applyFont="1" applyFill="1" applyBorder="1" applyAlignment="1">
      <alignment horizontal="center" vertical="center"/>
    </xf>
    <xf numFmtId="0" fontId="16"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8" fillId="0" borderId="1" xfId="0" applyFont="1" applyBorder="1" applyAlignment="1">
      <alignment horizontal="center" vertical="center"/>
    </xf>
    <xf numFmtId="0" fontId="2" fillId="6"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0" borderId="6" xfId="0" applyBorder="1" applyAlignment="1">
      <alignment horizontal="center" vertical="center" wrapText="1"/>
    </xf>
    <xf numFmtId="0" fontId="5" fillId="2" borderId="11" xfId="0" applyFont="1" applyFill="1" applyBorder="1" applyAlignment="1">
      <alignment horizontal="center" vertical="center" wrapText="1"/>
    </xf>
    <xf numFmtId="0" fontId="14" fillId="4"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3" fillId="3" borderId="1" xfId="0" applyFont="1" applyFill="1" applyBorder="1" applyAlignment="1">
      <alignment horizontal="left" vertical="top" wrapText="1"/>
    </xf>
    <xf numFmtId="0" fontId="5" fillId="5" borderId="7" xfId="0" applyFont="1" applyFill="1" applyBorder="1" applyAlignment="1">
      <alignment horizontal="center" vertical="center" wrapText="1"/>
    </xf>
    <xf numFmtId="0" fontId="0" fillId="5" borderId="7" xfId="0" applyFill="1" applyBorder="1" applyAlignment="1">
      <alignment horizontal="center" vertical="center" wrapText="1"/>
    </xf>
    <xf numFmtId="0" fontId="0" fillId="5" borderId="8" xfId="0" applyFill="1" applyBorder="1" applyAlignment="1">
      <alignment horizontal="center" vertical="center" wrapText="1"/>
    </xf>
    <xf numFmtId="0" fontId="14"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9" fillId="4" borderId="6" xfId="0" applyFont="1" applyFill="1" applyBorder="1" applyAlignment="1">
      <alignment horizontal="left" vertical="center" wrapText="1"/>
    </xf>
    <xf numFmtId="0" fontId="9" fillId="4" borderId="1" xfId="0" applyFont="1" applyFill="1" applyBorder="1" applyAlignment="1">
      <alignment horizontal="left" vertical="center" wrapText="1"/>
    </xf>
    <xf numFmtId="0" fontId="18" fillId="6" borderId="1" xfId="0" applyFont="1" applyFill="1" applyBorder="1" applyAlignment="1">
      <alignment horizontal="center" vertical="center" wrapText="1"/>
    </xf>
    <xf numFmtId="0" fontId="2" fillId="0" borderId="1" xfId="0" applyFont="1" applyBorder="1" applyAlignment="1">
      <alignment horizontal="center" vertical="center" wrapText="1"/>
    </xf>
  </cellXfs>
  <cellStyles count="3">
    <cellStyle name="Moneda" xfId="1" builtinId="4"/>
    <cellStyle name="Normal" xfId="0" builtinId="0"/>
    <cellStyle name="Normal_HERRAMIENTAS PARA TRANSPORTE"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74083</xdr:colOff>
      <xdr:row>1</xdr:row>
      <xdr:rowOff>285750</xdr:rowOff>
    </xdr:from>
    <xdr:to>
      <xdr:col>1</xdr:col>
      <xdr:colOff>2226158</xdr:colOff>
      <xdr:row>2</xdr:row>
      <xdr:rowOff>237866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97416" y="740833"/>
          <a:ext cx="2152075" cy="438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74083</xdr:colOff>
      <xdr:row>1</xdr:row>
      <xdr:rowOff>285750</xdr:rowOff>
    </xdr:from>
    <xdr:to>
      <xdr:col>1</xdr:col>
      <xdr:colOff>2226158</xdr:colOff>
      <xdr:row>2</xdr:row>
      <xdr:rowOff>237866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493183" y="742950"/>
          <a:ext cx="2152075" cy="4378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74083</xdr:colOff>
      <xdr:row>1</xdr:row>
      <xdr:rowOff>285750</xdr:rowOff>
    </xdr:from>
    <xdr:to>
      <xdr:col>1</xdr:col>
      <xdr:colOff>2226158</xdr:colOff>
      <xdr:row>2</xdr:row>
      <xdr:rowOff>237866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93183" y="742950"/>
          <a:ext cx="2152075" cy="4378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6"/>
  <sheetViews>
    <sheetView showGridLines="0" tabSelected="1" topLeftCell="D1" zoomScale="90" zoomScaleNormal="90" workbookViewId="0">
      <selection activeCell="P11" sqref="P11"/>
    </sheetView>
  </sheetViews>
  <sheetFormatPr baseColWidth="10" defaultColWidth="11.42578125" defaultRowHeight="16.5" x14ac:dyDescent="0.25"/>
  <cols>
    <col min="1" max="1" width="6.28515625" style="1" customWidth="1"/>
    <col min="2" max="2" width="35.42578125" style="3" customWidth="1"/>
    <col min="3" max="3" width="16.42578125" style="1" customWidth="1"/>
    <col min="4" max="4" width="14.85546875" style="1" customWidth="1"/>
    <col min="5" max="5" width="2.85546875" style="1" customWidth="1"/>
    <col min="6" max="6" width="13" style="2" customWidth="1"/>
    <col min="7" max="7" width="1.85546875" style="1" customWidth="1"/>
    <col min="8" max="8" width="13" style="2" customWidth="1"/>
    <col min="9" max="9" width="1.5703125" style="1" customWidth="1"/>
    <col min="10" max="10" width="13" style="2" customWidth="1"/>
    <col min="11" max="11" width="2" style="1" customWidth="1"/>
    <col min="12" max="12" width="13" style="2" customWidth="1"/>
    <col min="13" max="13" width="1.85546875" style="1" customWidth="1"/>
    <col min="14" max="15" width="13" style="2" customWidth="1"/>
    <col min="16" max="16" width="14" style="1" customWidth="1"/>
    <col min="17" max="17" width="13.7109375" style="1" customWidth="1"/>
    <col min="18" max="18" width="3" style="1" customWidth="1"/>
    <col min="19" max="20" width="13" style="2" customWidth="1"/>
    <col min="21" max="21" width="16.28515625" style="2" customWidth="1"/>
    <col min="22" max="22" width="14.5703125" style="2" customWidth="1"/>
    <col min="23" max="16384" width="11.42578125" style="1"/>
  </cols>
  <sheetData>
    <row r="1" spans="1:22" ht="36" customHeight="1" x14ac:dyDescent="0.25">
      <c r="A1" s="52" t="s">
        <v>29</v>
      </c>
      <c r="B1" s="52"/>
      <c r="C1" s="52"/>
      <c r="D1" s="52"/>
      <c r="E1" s="52"/>
      <c r="F1" s="52"/>
      <c r="G1" s="52"/>
      <c r="H1" s="52"/>
      <c r="I1" s="52"/>
      <c r="J1" s="52"/>
      <c r="K1" s="52"/>
      <c r="L1" s="52"/>
      <c r="M1" s="52"/>
      <c r="N1" s="52"/>
      <c r="O1" s="52"/>
      <c r="P1" s="52"/>
      <c r="Q1" s="52"/>
      <c r="R1" s="52"/>
      <c r="S1" s="52"/>
      <c r="T1" s="52"/>
      <c r="U1" s="52"/>
      <c r="V1" s="52"/>
    </row>
    <row r="2" spans="1:22" ht="38.25" customHeight="1" x14ac:dyDescent="0.25">
      <c r="B2" s="32"/>
      <c r="C2" s="53" t="s">
        <v>30</v>
      </c>
      <c r="D2" s="53"/>
      <c r="E2" s="53"/>
      <c r="F2" s="53"/>
      <c r="G2" s="53"/>
      <c r="H2" s="53"/>
      <c r="I2" s="53"/>
      <c r="J2" s="53"/>
      <c r="K2" s="53"/>
      <c r="L2" s="53"/>
      <c r="M2" s="53"/>
      <c r="N2" s="53"/>
      <c r="O2" s="53"/>
      <c r="P2" s="53"/>
      <c r="Q2" s="53"/>
      <c r="R2" s="53"/>
      <c r="S2" s="53"/>
      <c r="T2" s="53"/>
      <c r="U2" s="53"/>
      <c r="V2" s="53"/>
    </row>
    <row r="3" spans="1:22" ht="57.75" customHeight="1" thickBot="1" x14ac:dyDescent="0.3">
      <c r="A3" s="30"/>
      <c r="B3" s="31"/>
      <c r="C3" s="54" t="s">
        <v>15</v>
      </c>
      <c r="D3" s="54"/>
      <c r="E3" s="54"/>
      <c r="F3" s="54"/>
      <c r="G3" s="54"/>
      <c r="H3" s="54"/>
      <c r="I3" s="54"/>
      <c r="J3" s="54"/>
      <c r="K3" s="54"/>
      <c r="L3" s="54"/>
      <c r="M3" s="54"/>
      <c r="N3" s="54"/>
      <c r="O3" s="54"/>
      <c r="P3" s="54"/>
      <c r="Q3" s="54"/>
      <c r="R3" s="54"/>
      <c r="S3" s="54"/>
      <c r="T3" s="54"/>
      <c r="U3" s="54"/>
      <c r="V3" s="54"/>
    </row>
    <row r="4" spans="1:22" ht="39.75" customHeight="1" x14ac:dyDescent="0.25">
      <c r="A4" s="32"/>
      <c r="B4" s="32"/>
      <c r="C4" s="33"/>
      <c r="D4" s="33"/>
      <c r="E4" s="33"/>
      <c r="F4" s="33"/>
      <c r="H4" s="33"/>
      <c r="J4" s="33"/>
      <c r="L4" s="33"/>
      <c r="N4" s="33"/>
      <c r="O4" s="33"/>
      <c r="S4" s="33"/>
      <c r="T4" s="33"/>
      <c r="U4" s="33"/>
      <c r="V4" s="33"/>
    </row>
    <row r="5" spans="1:22" ht="39.75" customHeight="1" x14ac:dyDescent="0.25">
      <c r="A5" s="32"/>
      <c r="B5" s="32"/>
      <c r="C5" s="33"/>
      <c r="D5" s="33"/>
      <c r="E5" s="33"/>
      <c r="F5" s="40" t="s">
        <v>42</v>
      </c>
      <c r="H5" s="40" t="s">
        <v>43</v>
      </c>
      <c r="J5" s="40" t="s">
        <v>44</v>
      </c>
      <c r="L5" s="40" t="s">
        <v>56</v>
      </c>
      <c r="N5" s="55" t="s">
        <v>31</v>
      </c>
      <c r="O5" s="55"/>
      <c r="P5" s="55"/>
      <c r="Q5" s="55"/>
      <c r="S5" s="33"/>
      <c r="T5" s="33"/>
      <c r="U5" s="33"/>
      <c r="V5" s="33"/>
    </row>
    <row r="6" spans="1:22" ht="32.25" customHeight="1" x14ac:dyDescent="0.25">
      <c r="A6" s="2"/>
      <c r="B6" s="2"/>
      <c r="C6" s="2"/>
      <c r="D6" s="2"/>
      <c r="E6" s="2"/>
      <c r="F6" s="38" t="s">
        <v>38</v>
      </c>
      <c r="H6" s="38" t="s">
        <v>39</v>
      </c>
      <c r="J6" s="38" t="s">
        <v>40</v>
      </c>
      <c r="L6" s="38" t="s">
        <v>41</v>
      </c>
      <c r="N6" s="55" t="s">
        <v>32</v>
      </c>
      <c r="O6" s="55"/>
      <c r="P6" s="55"/>
      <c r="Q6" s="55"/>
      <c r="S6" s="56" t="s">
        <v>37</v>
      </c>
      <c r="T6" s="56"/>
      <c r="U6" s="56"/>
      <c r="V6" s="56"/>
    </row>
    <row r="7" spans="1:22" s="6" customFormat="1" ht="59.25" customHeight="1" x14ac:dyDescent="0.25">
      <c r="A7" s="64" t="s">
        <v>8</v>
      </c>
      <c r="B7" s="65"/>
      <c r="C7" s="65"/>
      <c r="D7" s="66"/>
      <c r="F7" s="59" t="s">
        <v>4</v>
      </c>
      <c r="H7" s="57" t="s">
        <v>4</v>
      </c>
      <c r="J7" s="57" t="s">
        <v>4</v>
      </c>
      <c r="L7" s="57" t="s">
        <v>4</v>
      </c>
      <c r="N7" s="39" t="s">
        <v>4</v>
      </c>
      <c r="O7" s="39" t="s">
        <v>4</v>
      </c>
      <c r="P7" s="39" t="s">
        <v>4</v>
      </c>
      <c r="Q7" s="39" t="s">
        <v>4</v>
      </c>
      <c r="S7" s="57" t="s">
        <v>4</v>
      </c>
      <c r="T7" s="57" t="s">
        <v>5</v>
      </c>
      <c r="U7" s="57" t="s">
        <v>6</v>
      </c>
      <c r="V7" s="57" t="s">
        <v>7</v>
      </c>
    </row>
    <row r="8" spans="1:22" s="6" customFormat="1" ht="47.25" customHeight="1" x14ac:dyDescent="0.25">
      <c r="A8" s="17" t="s">
        <v>0</v>
      </c>
      <c r="B8" s="23" t="s">
        <v>1</v>
      </c>
      <c r="C8" s="17" t="s">
        <v>2</v>
      </c>
      <c r="D8" s="17" t="s">
        <v>3</v>
      </c>
      <c r="F8" s="58"/>
      <c r="H8" s="58"/>
      <c r="J8" s="58"/>
      <c r="L8" s="58"/>
      <c r="N8" s="39" t="s">
        <v>33</v>
      </c>
      <c r="O8" s="39" t="s">
        <v>34</v>
      </c>
      <c r="P8" s="39" t="s">
        <v>35</v>
      </c>
      <c r="Q8" s="39" t="s">
        <v>36</v>
      </c>
      <c r="S8" s="58"/>
      <c r="T8" s="58"/>
      <c r="U8" s="58"/>
      <c r="V8" s="58"/>
    </row>
    <row r="9" spans="1:22" ht="127.5" customHeight="1" x14ac:dyDescent="0.25">
      <c r="A9" s="25">
        <v>1</v>
      </c>
      <c r="B9" s="27" t="s">
        <v>16</v>
      </c>
      <c r="C9" s="26" t="s">
        <v>10</v>
      </c>
      <c r="D9" s="24">
        <v>16</v>
      </c>
      <c r="F9" s="8">
        <v>739700</v>
      </c>
      <c r="H9" s="8">
        <v>804000</v>
      </c>
      <c r="J9" s="42">
        <v>115297</v>
      </c>
      <c r="L9" s="42">
        <v>57494.85</v>
      </c>
      <c r="N9" s="37">
        <f>ROUND(MIN(F9,H9),2)</f>
        <v>739700</v>
      </c>
      <c r="O9" s="37">
        <f>ROUND(MAX(F9,H9),2)</f>
        <v>804000</v>
      </c>
      <c r="P9" s="37">
        <f>ROUND(AVERAGE(F9,H9),2)</f>
        <v>771850</v>
      </c>
      <c r="Q9" s="37">
        <f t="shared" ref="Q9" si="0">ROUND(AVERAGE(N9,P9),2)</f>
        <v>755775</v>
      </c>
      <c r="S9" s="43">
        <f>P9</f>
        <v>771850</v>
      </c>
      <c r="T9" s="43">
        <f>ROUND(S9*19%,2)</f>
        <v>146651.5</v>
      </c>
      <c r="U9" s="43">
        <f>ROUND(S9+T9,2)</f>
        <v>918501.5</v>
      </c>
      <c r="V9" s="43">
        <f>ROUND(U9*D9,2)</f>
        <v>14696024</v>
      </c>
    </row>
    <row r="10" spans="1:22" ht="111.75" customHeight="1" x14ac:dyDescent="0.25">
      <c r="A10" s="25">
        <v>2</v>
      </c>
      <c r="B10" s="27" t="s">
        <v>23</v>
      </c>
      <c r="C10" s="26" t="s">
        <v>11</v>
      </c>
      <c r="D10" s="24">
        <v>16</v>
      </c>
      <c r="F10" s="8">
        <v>2730919</v>
      </c>
      <c r="H10" s="8">
        <v>1404850</v>
      </c>
      <c r="J10" s="8">
        <v>756000</v>
      </c>
      <c r="L10" s="42">
        <v>17907858.82</v>
      </c>
      <c r="N10" s="37">
        <f>ROUND(MIN(F10,H10,J10),2)</f>
        <v>756000</v>
      </c>
      <c r="O10" s="37">
        <f>ROUND(MAX(F10,H10,J10),2)</f>
        <v>2730919</v>
      </c>
      <c r="P10" s="37">
        <f>ROUND(AVERAGE(F10,H10,J10),2)</f>
        <v>1630589.67</v>
      </c>
      <c r="Q10" s="37">
        <f t="shared" ref="Q10:Q17" si="1">ROUND(AVERAGE(N10,P10),2)</f>
        <v>1193294.8400000001</v>
      </c>
      <c r="S10" s="43">
        <f>P10</f>
        <v>1630589.67</v>
      </c>
      <c r="T10" s="43">
        <f t="shared" ref="T10:T17" si="2">ROUND(S10*19%,2)</f>
        <v>309812.03999999998</v>
      </c>
      <c r="U10" s="43">
        <f t="shared" ref="U10:U17" si="3">ROUND(S10+T10,2)</f>
        <v>1940401.71</v>
      </c>
      <c r="V10" s="43">
        <f t="shared" ref="V10:V17" si="4">ROUND(U10*D10,2)</f>
        <v>31046427.359999999</v>
      </c>
    </row>
    <row r="11" spans="1:22" ht="69" customHeight="1" x14ac:dyDescent="0.25">
      <c r="A11" s="25">
        <v>3</v>
      </c>
      <c r="B11" s="27" t="s">
        <v>24</v>
      </c>
      <c r="C11" s="26" t="s">
        <v>13</v>
      </c>
      <c r="D11" s="24">
        <v>12</v>
      </c>
      <c r="F11" s="8">
        <v>553776</v>
      </c>
      <c r="H11" s="8">
        <v>254600</v>
      </c>
      <c r="J11" s="8">
        <v>511000</v>
      </c>
      <c r="L11" s="42">
        <v>124382.87</v>
      </c>
      <c r="N11" s="37">
        <f>ROUND(MIN(F11,H11,J11),2)</f>
        <v>254600</v>
      </c>
      <c r="O11" s="37">
        <f>ROUND(MAX(F11,H11,J11),2)</f>
        <v>553776</v>
      </c>
      <c r="P11" s="37">
        <f>ROUND(AVERAGE(F11,H11,J11),2)</f>
        <v>439792</v>
      </c>
      <c r="Q11" s="37">
        <f t="shared" si="1"/>
        <v>347196</v>
      </c>
      <c r="S11" s="43">
        <f>P11</f>
        <v>439792</v>
      </c>
      <c r="T11" s="43">
        <f t="shared" si="2"/>
        <v>83560.479999999996</v>
      </c>
      <c r="U11" s="43">
        <f t="shared" si="3"/>
        <v>523352.48</v>
      </c>
      <c r="V11" s="43">
        <f t="shared" si="4"/>
        <v>6280229.7599999998</v>
      </c>
    </row>
    <row r="12" spans="1:22" ht="45.75" customHeight="1" x14ac:dyDescent="0.25">
      <c r="A12" s="25">
        <v>4</v>
      </c>
      <c r="B12" s="27" t="s">
        <v>17</v>
      </c>
      <c r="C12" s="26" t="s">
        <v>13</v>
      </c>
      <c r="D12" s="24">
        <v>12</v>
      </c>
      <c r="F12" s="8">
        <v>85000</v>
      </c>
      <c r="H12" s="8">
        <v>63500</v>
      </c>
      <c r="J12" s="8">
        <v>75600</v>
      </c>
      <c r="L12" s="8">
        <v>81142.8</v>
      </c>
      <c r="N12" s="37">
        <f>ROUND(MIN(F12,H12,J12,L12),2)</f>
        <v>63500</v>
      </c>
      <c r="O12" s="37">
        <f t="shared" ref="O12" si="5">ROUND(MAX(F12,H12,J12,L12),2)</f>
        <v>85000</v>
      </c>
      <c r="P12" s="37">
        <f t="shared" ref="P12" si="6">ROUND(AVERAGE(F12,H12,J12,L12),2)</f>
        <v>76310.7</v>
      </c>
      <c r="Q12" s="37">
        <f t="shared" si="1"/>
        <v>69905.350000000006</v>
      </c>
      <c r="S12" s="43">
        <f t="shared" ref="S12:S17" si="7">P12</f>
        <v>76310.7</v>
      </c>
      <c r="T12" s="43">
        <f t="shared" si="2"/>
        <v>14499.03</v>
      </c>
      <c r="U12" s="43">
        <f t="shared" si="3"/>
        <v>90809.73</v>
      </c>
      <c r="V12" s="43">
        <f t="shared" si="4"/>
        <v>1089716.76</v>
      </c>
    </row>
    <row r="13" spans="1:22" ht="74.25" customHeight="1" x14ac:dyDescent="0.25">
      <c r="A13" s="25">
        <v>5</v>
      </c>
      <c r="B13" s="27" t="s">
        <v>18</v>
      </c>
      <c r="C13" s="26" t="s">
        <v>13</v>
      </c>
      <c r="D13" s="24">
        <v>12</v>
      </c>
      <c r="F13" s="8">
        <v>266633</v>
      </c>
      <c r="H13" s="8">
        <v>110000</v>
      </c>
      <c r="J13" s="8">
        <v>310000</v>
      </c>
      <c r="L13" s="42">
        <v>65777.509999999995</v>
      </c>
      <c r="N13" s="37">
        <f>ROUND(MIN(F13,H13,J13),2)</f>
        <v>110000</v>
      </c>
      <c r="O13" s="37">
        <f>ROUND(MAX(F13,H13,J13),2)</f>
        <v>310000</v>
      </c>
      <c r="P13" s="37">
        <f>ROUND(AVERAGE(F13,H13,J13),2)</f>
        <v>228877.67</v>
      </c>
      <c r="Q13" s="37">
        <f t="shared" si="1"/>
        <v>169438.84</v>
      </c>
      <c r="S13" s="43">
        <f t="shared" si="7"/>
        <v>228877.67</v>
      </c>
      <c r="T13" s="43">
        <f t="shared" si="2"/>
        <v>43486.76</v>
      </c>
      <c r="U13" s="43">
        <f t="shared" si="3"/>
        <v>272364.43</v>
      </c>
      <c r="V13" s="43">
        <f t="shared" si="4"/>
        <v>3268373.16</v>
      </c>
    </row>
    <row r="14" spans="1:22" ht="77.25" customHeight="1" x14ac:dyDescent="0.25">
      <c r="A14" s="25">
        <v>6</v>
      </c>
      <c r="B14" s="27" t="s">
        <v>19</v>
      </c>
      <c r="C14" s="26" t="s">
        <v>13</v>
      </c>
      <c r="D14" s="22">
        <v>12</v>
      </c>
      <c r="F14" s="42">
        <v>718776</v>
      </c>
      <c r="H14" s="8">
        <v>104500</v>
      </c>
      <c r="J14" s="42">
        <v>3192000</v>
      </c>
      <c r="L14" s="8">
        <v>167104.92000000001</v>
      </c>
      <c r="N14" s="37">
        <f>ROUND(MIN(H14,L14),2)</f>
        <v>104500</v>
      </c>
      <c r="O14" s="37">
        <f>ROUND(MAX(H14,L14),2)</f>
        <v>167104.92000000001</v>
      </c>
      <c r="P14" s="37">
        <f>ROUND(AVERAGE(H14,L14),2)</f>
        <v>135802.46</v>
      </c>
      <c r="Q14" s="37">
        <f t="shared" si="1"/>
        <v>120151.23</v>
      </c>
      <c r="S14" s="43">
        <f t="shared" si="7"/>
        <v>135802.46</v>
      </c>
      <c r="T14" s="43">
        <f t="shared" si="2"/>
        <v>25802.47</v>
      </c>
      <c r="U14" s="43">
        <f t="shared" si="3"/>
        <v>161604.93</v>
      </c>
      <c r="V14" s="43">
        <f t="shared" si="4"/>
        <v>1939259.16</v>
      </c>
    </row>
    <row r="15" spans="1:22" ht="108.75" customHeight="1" x14ac:dyDescent="0.25">
      <c r="A15" s="25">
        <v>7</v>
      </c>
      <c r="B15" s="27" t="s">
        <v>20</v>
      </c>
      <c r="C15" s="26" t="s">
        <v>10</v>
      </c>
      <c r="D15" s="22">
        <v>1</v>
      </c>
      <c r="F15" s="8">
        <v>1850000</v>
      </c>
      <c r="H15" s="8">
        <v>1200000</v>
      </c>
      <c r="J15" s="42">
        <v>7280000</v>
      </c>
      <c r="L15" s="8">
        <v>919917.57</v>
      </c>
      <c r="N15" s="37">
        <f>ROUND(MIN(F15,H15,L15),2)</f>
        <v>919917.57</v>
      </c>
      <c r="O15" s="37">
        <f>ROUND(MAX(F15,H15,L15),2)</f>
        <v>1850000</v>
      </c>
      <c r="P15" s="37">
        <f>ROUND(AVERAGE(F15,H15,L15),2)</f>
        <v>1323305.8600000001</v>
      </c>
      <c r="Q15" s="37">
        <f t="shared" si="1"/>
        <v>1121611.72</v>
      </c>
      <c r="S15" s="43">
        <f t="shared" si="7"/>
        <v>1323305.8600000001</v>
      </c>
      <c r="T15" s="43">
        <f t="shared" si="2"/>
        <v>251428.11</v>
      </c>
      <c r="U15" s="43">
        <f t="shared" si="3"/>
        <v>1574733.97</v>
      </c>
      <c r="V15" s="43">
        <f t="shared" si="4"/>
        <v>1574733.97</v>
      </c>
    </row>
    <row r="16" spans="1:22" ht="91.5" customHeight="1" x14ac:dyDescent="0.25">
      <c r="A16" s="25">
        <v>8</v>
      </c>
      <c r="B16" s="27" t="s">
        <v>21</v>
      </c>
      <c r="C16" s="26" t="s">
        <v>13</v>
      </c>
      <c r="D16" s="22">
        <v>1</v>
      </c>
      <c r="F16" s="8">
        <v>3450000</v>
      </c>
      <c r="H16" s="8">
        <v>6500000</v>
      </c>
      <c r="J16" s="42">
        <v>8971200</v>
      </c>
      <c r="L16" s="8">
        <v>5367092.37</v>
      </c>
      <c r="N16" s="37">
        <f>ROUND(MIN(F16,H16,L16),2)</f>
        <v>3450000</v>
      </c>
      <c r="O16" s="37">
        <f>ROUND(MAX(F16,H16,L16),2)</f>
        <v>6500000</v>
      </c>
      <c r="P16" s="37">
        <f>ROUND(AVERAGE(F16,H16,L16),2)</f>
        <v>5105697.46</v>
      </c>
      <c r="Q16" s="37">
        <f t="shared" si="1"/>
        <v>4277848.7300000004</v>
      </c>
      <c r="S16" s="43">
        <f t="shared" si="7"/>
        <v>5105697.46</v>
      </c>
      <c r="T16" s="43">
        <f t="shared" si="2"/>
        <v>970082.52</v>
      </c>
      <c r="U16" s="43">
        <f t="shared" si="3"/>
        <v>6075779.9800000004</v>
      </c>
      <c r="V16" s="43">
        <f t="shared" si="4"/>
        <v>6075779.9800000004</v>
      </c>
    </row>
    <row r="17" spans="1:22" ht="45.75" customHeight="1" x14ac:dyDescent="0.25">
      <c r="A17" s="28">
        <v>9</v>
      </c>
      <c r="B17" s="27" t="s">
        <v>22</v>
      </c>
      <c r="C17" s="26" t="s">
        <v>11</v>
      </c>
      <c r="D17" s="22">
        <v>1</v>
      </c>
      <c r="F17" s="8">
        <v>6850000</v>
      </c>
      <c r="H17" s="42">
        <v>32700000</v>
      </c>
      <c r="J17" s="8">
        <v>11060000</v>
      </c>
      <c r="L17" s="42">
        <v>25065737.27</v>
      </c>
      <c r="N17" s="37">
        <f>ROUND(MIN(F17,J17),2)</f>
        <v>6850000</v>
      </c>
      <c r="O17" s="37">
        <f>ROUND(MAX(F17,J17),2)</f>
        <v>11060000</v>
      </c>
      <c r="P17" s="37">
        <f>ROUND(AVERAGE(F17,J17),2)</f>
        <v>8955000</v>
      </c>
      <c r="Q17" s="37">
        <f t="shared" si="1"/>
        <v>7902500</v>
      </c>
      <c r="S17" s="43">
        <f t="shared" si="7"/>
        <v>8955000</v>
      </c>
      <c r="T17" s="43">
        <f t="shared" si="2"/>
        <v>1701450</v>
      </c>
      <c r="U17" s="43">
        <f t="shared" si="3"/>
        <v>10656450</v>
      </c>
      <c r="V17" s="43">
        <f t="shared" si="4"/>
        <v>10656450</v>
      </c>
    </row>
    <row r="18" spans="1:22" ht="45.75" customHeight="1" x14ac:dyDescent="0.25">
      <c r="A18" s="69" t="s">
        <v>26</v>
      </c>
      <c r="B18" s="70"/>
      <c r="C18" s="71"/>
      <c r="D18" s="71"/>
      <c r="F18" s="20"/>
      <c r="H18" s="20"/>
      <c r="J18" s="20"/>
      <c r="L18" s="20"/>
      <c r="N18" s="20"/>
      <c r="O18" s="20"/>
      <c r="S18" s="20"/>
      <c r="T18" s="20"/>
      <c r="U18" s="20"/>
      <c r="V18" s="41">
        <f>SUM(V9:V17)</f>
        <v>76626994.149999991</v>
      </c>
    </row>
    <row r="19" spans="1:22" ht="30.75" customHeight="1" x14ac:dyDescent="0.25">
      <c r="A19" s="2"/>
      <c r="B19" s="21"/>
      <c r="C19" s="18"/>
      <c r="D19" s="19"/>
      <c r="F19" s="20"/>
      <c r="H19" s="20"/>
      <c r="J19" s="20"/>
      <c r="L19" s="20"/>
      <c r="N19" s="20"/>
      <c r="O19" s="20"/>
      <c r="S19" s="20"/>
      <c r="T19" s="20"/>
      <c r="U19" s="20"/>
      <c r="V19" s="20"/>
    </row>
    <row r="20" spans="1:22" ht="45.75" customHeight="1" x14ac:dyDescent="0.25">
      <c r="A20" s="67" t="s">
        <v>9</v>
      </c>
      <c r="B20" s="68"/>
      <c r="C20" s="68"/>
      <c r="D20" s="68"/>
      <c r="F20" s="57" t="s">
        <v>4</v>
      </c>
      <c r="H20" s="57" t="s">
        <v>4</v>
      </c>
      <c r="J20" s="57" t="s">
        <v>4</v>
      </c>
      <c r="L20" s="57" t="s">
        <v>4</v>
      </c>
      <c r="N20" s="34"/>
      <c r="O20" s="34"/>
      <c r="S20" s="57" t="s">
        <v>4</v>
      </c>
      <c r="T20" s="57" t="s">
        <v>5</v>
      </c>
      <c r="U20" s="57" t="s">
        <v>6</v>
      </c>
      <c r="V20" s="57" t="s">
        <v>7</v>
      </c>
    </row>
    <row r="21" spans="1:22" ht="50.25" customHeight="1" x14ac:dyDescent="0.25">
      <c r="A21" s="17" t="s">
        <v>0</v>
      </c>
      <c r="B21" s="17" t="s">
        <v>1</v>
      </c>
      <c r="C21" s="17" t="s">
        <v>2</v>
      </c>
      <c r="D21" s="17" t="s">
        <v>3</v>
      </c>
      <c r="F21" s="58"/>
      <c r="H21" s="58"/>
      <c r="J21" s="58"/>
      <c r="L21" s="58"/>
      <c r="N21" s="35"/>
      <c r="O21" s="35"/>
      <c r="S21" s="58"/>
      <c r="T21" s="58"/>
      <c r="U21" s="58"/>
      <c r="V21" s="58"/>
    </row>
    <row r="22" spans="1:22" s="14" customFormat="1" ht="55.5" customHeight="1" x14ac:dyDescent="0.2">
      <c r="A22" s="7">
        <v>1</v>
      </c>
      <c r="B22" s="27" t="s">
        <v>25</v>
      </c>
      <c r="C22" s="26" t="s">
        <v>13</v>
      </c>
      <c r="D22" s="24">
        <v>24</v>
      </c>
      <c r="E22" s="11"/>
      <c r="F22" s="8">
        <v>1885714</v>
      </c>
      <c r="H22" s="8">
        <v>2177083</v>
      </c>
      <c r="J22" s="42">
        <v>29960000</v>
      </c>
      <c r="L22" s="8">
        <v>1931366</v>
      </c>
      <c r="N22" s="37">
        <f>ROUND(MIN(F22,H22,L22),2)</f>
        <v>1885714</v>
      </c>
      <c r="O22" s="37">
        <f>ROUND(MAX(F22,H22,L22),2)</f>
        <v>2177083</v>
      </c>
      <c r="P22" s="37">
        <f>ROUND(AVERAGE(F22,H22,L22),2)</f>
        <v>1998054.33</v>
      </c>
      <c r="Q22" s="37">
        <f t="shared" ref="Q22" si="8">ROUND(AVERAGE(N22,P22),2)</f>
        <v>1941884.17</v>
      </c>
      <c r="S22" s="43">
        <f>P22</f>
        <v>1998054.33</v>
      </c>
      <c r="T22" s="43">
        <f t="shared" ref="T22" si="9">ROUND(S22*19%,2)</f>
        <v>379630.32</v>
      </c>
      <c r="U22" s="43">
        <f t="shared" ref="U22" si="10">ROUND(S22+T22,2)</f>
        <v>2377684.65</v>
      </c>
      <c r="V22" s="43">
        <f t="shared" ref="V22" si="11">ROUND(U22*D22,2)</f>
        <v>57064431.600000001</v>
      </c>
    </row>
    <row r="23" spans="1:22" s="14" customFormat="1" ht="35.1" customHeight="1" x14ac:dyDescent="0.2">
      <c r="A23" s="60" t="s">
        <v>12</v>
      </c>
      <c r="B23" s="61"/>
      <c r="C23" s="61"/>
      <c r="D23" s="61"/>
      <c r="E23" s="11"/>
      <c r="F23" s="12"/>
      <c r="H23" s="12"/>
      <c r="J23" s="12"/>
      <c r="L23" s="12"/>
      <c r="N23" s="12"/>
      <c r="O23" s="12"/>
      <c r="S23" s="12"/>
      <c r="T23" s="13"/>
      <c r="U23" s="13"/>
      <c r="V23" s="44">
        <f>SUM(V22)</f>
        <v>57064431.600000001</v>
      </c>
    </row>
    <row r="24" spans="1:22" s="14" customFormat="1" ht="15.75" customHeight="1" x14ac:dyDescent="0.25">
      <c r="A24" s="9"/>
      <c r="B24" s="10"/>
      <c r="C24" s="11"/>
      <c r="D24" s="11"/>
      <c r="E24" s="11"/>
      <c r="F24" s="12"/>
      <c r="H24" s="12"/>
      <c r="J24" s="12"/>
      <c r="L24" s="12"/>
      <c r="N24" s="12"/>
      <c r="O24" s="12"/>
      <c r="S24" s="12"/>
      <c r="T24" s="13"/>
      <c r="U24" s="13"/>
    </row>
    <row r="25" spans="1:22" s="14" customFormat="1" ht="70.5" customHeight="1" x14ac:dyDescent="0.2">
      <c r="A25" s="62" t="s">
        <v>14</v>
      </c>
      <c r="B25" s="62"/>
      <c r="C25" s="62"/>
      <c r="D25" s="62"/>
      <c r="E25" s="11"/>
      <c r="F25" s="12"/>
      <c r="H25" s="12"/>
      <c r="J25" s="12"/>
      <c r="L25" s="12"/>
      <c r="N25" s="12"/>
      <c r="O25" s="12"/>
      <c r="S25" s="12"/>
      <c r="T25" s="13"/>
      <c r="U25" s="13"/>
      <c r="V25" s="51">
        <f>ROUND((V18+V23),2)</f>
        <v>133691425.75</v>
      </c>
    </row>
    <row r="26" spans="1:22" s="14" customFormat="1" ht="15.75" customHeight="1" x14ac:dyDescent="0.25">
      <c r="A26" s="9"/>
      <c r="B26" s="10"/>
      <c r="C26" s="11"/>
      <c r="D26" s="11"/>
      <c r="E26" s="11"/>
      <c r="F26" s="12"/>
      <c r="H26" s="12"/>
      <c r="J26" s="12"/>
      <c r="L26" s="12"/>
      <c r="N26" s="12"/>
      <c r="O26" s="12"/>
      <c r="S26" s="12"/>
      <c r="T26" s="13"/>
      <c r="U26" s="13"/>
    </row>
    <row r="27" spans="1:22" s="14" customFormat="1" ht="35.1" customHeight="1" x14ac:dyDescent="0.25">
      <c r="A27" s="29" t="s">
        <v>27</v>
      </c>
      <c r="B27" s="10"/>
      <c r="C27" s="11"/>
      <c r="D27" s="11"/>
      <c r="E27" s="11"/>
      <c r="F27" s="12"/>
      <c r="H27" s="12"/>
      <c r="J27" s="12"/>
      <c r="L27" s="12"/>
      <c r="N27" s="12"/>
      <c r="O27" s="12"/>
      <c r="S27" s="12"/>
      <c r="T27" s="13"/>
      <c r="U27" s="13"/>
    </row>
    <row r="28" spans="1:22" s="14" customFormat="1" ht="136.5" customHeight="1" x14ac:dyDescent="0.2">
      <c r="A28" s="63" t="s">
        <v>28</v>
      </c>
      <c r="B28" s="63"/>
      <c r="C28" s="63"/>
      <c r="D28" s="63"/>
      <c r="E28" s="15"/>
      <c r="F28" s="15"/>
      <c r="H28" s="15"/>
      <c r="J28" s="15"/>
      <c r="L28" s="15"/>
      <c r="N28" s="36"/>
      <c r="O28" s="36"/>
      <c r="S28" s="15"/>
      <c r="T28" s="13"/>
      <c r="U28" s="13"/>
    </row>
    <row r="29" spans="1:22" s="14" customFormat="1" ht="27" customHeight="1" x14ac:dyDescent="0.2">
      <c r="A29" s="13"/>
      <c r="B29" s="15"/>
      <c r="C29" s="16"/>
      <c r="D29" s="16"/>
      <c r="E29" s="15"/>
      <c r="F29" s="15"/>
      <c r="H29" s="15"/>
      <c r="J29" s="15"/>
      <c r="L29" s="15"/>
      <c r="N29" s="36"/>
      <c r="O29" s="36"/>
      <c r="S29" s="15"/>
      <c r="T29" s="13"/>
      <c r="U29" s="13"/>
    </row>
    <row r="30" spans="1:22" s="4" customFormat="1" ht="15.75" x14ac:dyDescent="0.25">
      <c r="A30" s="5" t="s">
        <v>51</v>
      </c>
      <c r="C30" s="45"/>
    </row>
    <row r="31" spans="1:22" s="4" customFormat="1" ht="15.75" x14ac:dyDescent="0.25">
      <c r="A31" s="5"/>
      <c r="C31" s="45"/>
    </row>
    <row r="32" spans="1:22" s="4" customFormat="1" ht="15.75" x14ac:dyDescent="0.25">
      <c r="A32" s="46" t="s">
        <v>45</v>
      </c>
      <c r="C32" s="46" t="s">
        <v>46</v>
      </c>
    </row>
    <row r="33" spans="1:18" s="4" customFormat="1" ht="46.5" customHeight="1" x14ac:dyDescent="0.25">
      <c r="A33" s="49" t="s">
        <v>47</v>
      </c>
      <c r="C33" s="49" t="s">
        <v>47</v>
      </c>
    </row>
    <row r="34" spans="1:18" s="4" customFormat="1" ht="15.75" x14ac:dyDescent="0.25">
      <c r="A34" s="48" t="s">
        <v>50</v>
      </c>
      <c r="C34" s="48" t="s">
        <v>50</v>
      </c>
      <c r="P34" s="47"/>
      <c r="R34" s="47"/>
    </row>
    <row r="35" spans="1:18" s="4" customFormat="1" ht="15.75" x14ac:dyDescent="0.25">
      <c r="A35" s="48" t="s">
        <v>48</v>
      </c>
      <c r="C35" s="48" t="s">
        <v>48</v>
      </c>
    </row>
    <row r="36" spans="1:18" s="4" customFormat="1" ht="15.75" x14ac:dyDescent="0.25">
      <c r="A36" s="48" t="s">
        <v>49</v>
      </c>
      <c r="C36" s="48" t="s">
        <v>49</v>
      </c>
    </row>
  </sheetData>
  <mergeCells count="28">
    <mergeCell ref="F7:F8"/>
    <mergeCell ref="F20:F21"/>
    <mergeCell ref="A23:D23"/>
    <mergeCell ref="A25:D25"/>
    <mergeCell ref="A28:D28"/>
    <mergeCell ref="A7:D7"/>
    <mergeCell ref="A20:D20"/>
    <mergeCell ref="A18:D18"/>
    <mergeCell ref="V7:V8"/>
    <mergeCell ref="S20:S21"/>
    <mergeCell ref="T20:T21"/>
    <mergeCell ref="U20:U21"/>
    <mergeCell ref="V20:V21"/>
    <mergeCell ref="S7:S8"/>
    <mergeCell ref="T7:T8"/>
    <mergeCell ref="U7:U8"/>
    <mergeCell ref="H20:H21"/>
    <mergeCell ref="J7:J8"/>
    <mergeCell ref="J20:J21"/>
    <mergeCell ref="L7:L8"/>
    <mergeCell ref="L20:L21"/>
    <mergeCell ref="H7:H8"/>
    <mergeCell ref="A1:V1"/>
    <mergeCell ref="C2:V2"/>
    <mergeCell ref="C3:V3"/>
    <mergeCell ref="N5:Q5"/>
    <mergeCell ref="N6:Q6"/>
    <mergeCell ref="S6:V6"/>
  </mergeCells>
  <pageMargins left="0.7" right="0.7" top="0.75" bottom="0.75" header="0.3" footer="0.3"/>
  <pageSetup orientation="portrait" horizontalDpi="4294967293" r:id="rId1"/>
  <ignoredErrors>
    <ignoredError sqref="N12:P12"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3"/>
  <sheetViews>
    <sheetView showGridLines="0" zoomScale="90" zoomScaleNormal="90" workbookViewId="0">
      <selection activeCell="H26" sqref="H26"/>
    </sheetView>
  </sheetViews>
  <sheetFormatPr baseColWidth="10" defaultColWidth="11.42578125" defaultRowHeight="16.5" x14ac:dyDescent="0.25"/>
  <cols>
    <col min="1" max="1" width="6.28515625" style="1" customWidth="1"/>
    <col min="2" max="2" width="35.42578125" style="3" customWidth="1"/>
    <col min="3" max="3" width="16.42578125" style="1" customWidth="1"/>
    <col min="4" max="4" width="14.85546875" style="1" customWidth="1"/>
    <col min="5" max="5" width="2.85546875" style="1" customWidth="1"/>
    <col min="6" max="6" width="3" style="1" customWidth="1"/>
    <col min="7" max="8" width="13" style="2" customWidth="1"/>
    <col min="9" max="9" width="16.28515625" style="2" customWidth="1"/>
    <col min="10" max="10" width="14.5703125" style="2" customWidth="1"/>
    <col min="11" max="11" width="5.5703125" style="1" customWidth="1"/>
    <col min="12" max="13" width="13" style="2" customWidth="1"/>
    <col min="14" max="14" width="16.28515625" style="2" customWidth="1"/>
    <col min="15" max="15" width="18.85546875" style="2" customWidth="1"/>
    <col min="16" max="16384" width="11.42578125" style="1"/>
  </cols>
  <sheetData>
    <row r="1" spans="1:15" ht="36" customHeight="1" x14ac:dyDescent="0.25">
      <c r="A1" s="52" t="s">
        <v>52</v>
      </c>
      <c r="B1" s="52"/>
      <c r="C1" s="52"/>
      <c r="D1" s="52"/>
      <c r="E1" s="52"/>
      <c r="F1" s="52"/>
      <c r="G1" s="52"/>
      <c r="H1" s="52"/>
      <c r="I1" s="52"/>
      <c r="J1" s="52"/>
      <c r="K1" s="52"/>
      <c r="L1" s="52"/>
      <c r="M1" s="52"/>
      <c r="N1" s="52"/>
      <c r="O1" s="52"/>
    </row>
    <row r="2" spans="1:15" ht="38.25" customHeight="1" x14ac:dyDescent="0.25">
      <c r="B2" s="32"/>
      <c r="C2" s="53" t="s">
        <v>53</v>
      </c>
      <c r="D2" s="53"/>
      <c r="E2" s="53"/>
      <c r="F2" s="53"/>
      <c r="G2" s="53"/>
      <c r="H2" s="53"/>
      <c r="I2" s="53"/>
      <c r="J2" s="53"/>
      <c r="K2" s="53"/>
      <c r="L2" s="53"/>
      <c r="M2" s="53"/>
      <c r="N2" s="53"/>
      <c r="O2" s="53"/>
    </row>
    <row r="3" spans="1:15" ht="57.75" customHeight="1" thickBot="1" x14ac:dyDescent="0.3">
      <c r="A3" s="30"/>
      <c r="B3" s="31"/>
      <c r="C3" s="54" t="s">
        <v>15</v>
      </c>
      <c r="D3" s="54"/>
      <c r="E3" s="54"/>
      <c r="F3" s="54"/>
      <c r="G3" s="54"/>
      <c r="H3" s="54"/>
      <c r="I3" s="54"/>
      <c r="J3" s="54"/>
      <c r="K3" s="54"/>
      <c r="L3" s="54"/>
      <c r="M3" s="54"/>
      <c r="N3" s="54"/>
      <c r="O3" s="54"/>
    </row>
    <row r="4" spans="1:15" ht="39.75" customHeight="1" x14ac:dyDescent="0.25">
      <c r="A4" s="32"/>
      <c r="B4" s="32"/>
      <c r="C4" s="33"/>
      <c r="D4" s="33"/>
      <c r="E4" s="33"/>
      <c r="G4" s="33"/>
      <c r="H4" s="33"/>
      <c r="I4" s="33"/>
      <c r="J4" s="33"/>
      <c r="L4" s="33"/>
      <c r="M4" s="33"/>
      <c r="N4" s="33"/>
      <c r="O4" s="33"/>
    </row>
    <row r="5" spans="1:15" ht="32.25" customHeight="1" x14ac:dyDescent="0.25">
      <c r="A5" s="2"/>
      <c r="B5" s="2"/>
      <c r="C5" s="2"/>
      <c r="D5" s="2"/>
      <c r="E5" s="2"/>
      <c r="G5" s="73" t="s">
        <v>30</v>
      </c>
      <c r="H5" s="73"/>
      <c r="I5" s="73"/>
      <c r="J5" s="73"/>
      <c r="L5" s="56" t="s">
        <v>37</v>
      </c>
      <c r="M5" s="56"/>
      <c r="N5" s="56"/>
      <c r="O5" s="56"/>
    </row>
    <row r="6" spans="1:15" s="6" customFormat="1" ht="59.25" customHeight="1" x14ac:dyDescent="0.25">
      <c r="A6" s="64" t="s">
        <v>8</v>
      </c>
      <c r="B6" s="65"/>
      <c r="C6" s="65"/>
      <c r="D6" s="66"/>
      <c r="G6" s="57" t="s">
        <v>4</v>
      </c>
      <c r="H6" s="57" t="s">
        <v>5</v>
      </c>
      <c r="I6" s="57" t="s">
        <v>6</v>
      </c>
      <c r="J6" s="57" t="s">
        <v>7</v>
      </c>
      <c r="L6" s="57" t="s">
        <v>4</v>
      </c>
      <c r="M6" s="57" t="s">
        <v>5</v>
      </c>
      <c r="N6" s="57" t="s">
        <v>6</v>
      </c>
      <c r="O6" s="57" t="s">
        <v>7</v>
      </c>
    </row>
    <row r="7" spans="1:15" s="6" customFormat="1" ht="47.25" customHeight="1" x14ac:dyDescent="0.25">
      <c r="A7" s="17" t="s">
        <v>0</v>
      </c>
      <c r="B7" s="23" t="s">
        <v>1</v>
      </c>
      <c r="C7" s="17" t="s">
        <v>2</v>
      </c>
      <c r="D7" s="17" t="s">
        <v>3</v>
      </c>
      <c r="G7" s="58"/>
      <c r="H7" s="58"/>
      <c r="I7" s="58"/>
      <c r="J7" s="58"/>
      <c r="L7" s="58"/>
      <c r="M7" s="58"/>
      <c r="N7" s="58"/>
      <c r="O7" s="58"/>
    </row>
    <row r="8" spans="1:15" ht="127.5" customHeight="1" x14ac:dyDescent="0.25">
      <c r="A8" s="25">
        <v>1</v>
      </c>
      <c r="B8" s="27" t="s">
        <v>16</v>
      </c>
      <c r="C8" s="26" t="s">
        <v>10</v>
      </c>
      <c r="D8" s="24">
        <v>16</v>
      </c>
      <c r="G8" s="43">
        <f>'ANEXO 1'!S9</f>
        <v>771850</v>
      </c>
      <c r="H8" s="43">
        <f>ROUND(G8*19%,2)</f>
        <v>146651.5</v>
      </c>
      <c r="I8" s="43">
        <f>ROUND(G8+H8,2)</f>
        <v>918501.5</v>
      </c>
      <c r="J8" s="43">
        <f t="shared" ref="J8:J16" si="0">ROUND(I8*D8,2)</f>
        <v>14696024</v>
      </c>
      <c r="L8" s="43">
        <f>G8</f>
        <v>771850</v>
      </c>
      <c r="M8" s="43">
        <f>ROUND(L8*19%,2)</f>
        <v>146651.5</v>
      </c>
      <c r="N8" s="43">
        <f>ROUND(L8+M8,2)</f>
        <v>918501.5</v>
      </c>
      <c r="O8" s="43">
        <f>ROUND(N8*$D8,2)</f>
        <v>14696024</v>
      </c>
    </row>
    <row r="9" spans="1:15" ht="111.75" customHeight="1" x14ac:dyDescent="0.25">
      <c r="A9" s="25">
        <v>2</v>
      </c>
      <c r="B9" s="27" t="s">
        <v>23</v>
      </c>
      <c r="C9" s="26" t="s">
        <v>11</v>
      </c>
      <c r="D9" s="24">
        <v>16</v>
      </c>
      <c r="G9" s="43">
        <f>'ANEXO 1'!S10</f>
        <v>1630589.67</v>
      </c>
      <c r="H9" s="43">
        <f t="shared" ref="H9:H16" si="1">ROUND(G9*19%,2)</f>
        <v>309812.03999999998</v>
      </c>
      <c r="I9" s="43">
        <f t="shared" ref="I9:I16" si="2">ROUND(G9+H9,2)</f>
        <v>1940401.71</v>
      </c>
      <c r="J9" s="43">
        <f t="shared" si="0"/>
        <v>31046427.359999999</v>
      </c>
      <c r="L9" s="43">
        <f t="shared" ref="L9:L16" si="3">G9</f>
        <v>1630589.67</v>
      </c>
      <c r="M9" s="43">
        <f t="shared" ref="M9:M16" si="4">ROUND(L9*19%,2)</f>
        <v>309812.03999999998</v>
      </c>
      <c r="N9" s="43">
        <f t="shared" ref="N9:N16" si="5">ROUND(L9+M9,2)</f>
        <v>1940401.71</v>
      </c>
      <c r="O9" s="43">
        <f t="shared" ref="O9:O16" si="6">ROUND(N9*$D9,2)</f>
        <v>31046427.359999999</v>
      </c>
    </row>
    <row r="10" spans="1:15" ht="69" customHeight="1" x14ac:dyDescent="0.25">
      <c r="A10" s="25">
        <v>3</v>
      </c>
      <c r="B10" s="27" t="s">
        <v>24</v>
      </c>
      <c r="C10" s="26" t="s">
        <v>13</v>
      </c>
      <c r="D10" s="24">
        <v>12</v>
      </c>
      <c r="G10" s="43">
        <f>'ANEXO 1'!S11</f>
        <v>439792</v>
      </c>
      <c r="H10" s="43">
        <f t="shared" si="1"/>
        <v>83560.479999999996</v>
      </c>
      <c r="I10" s="43">
        <f t="shared" si="2"/>
        <v>523352.48</v>
      </c>
      <c r="J10" s="43">
        <f t="shared" si="0"/>
        <v>6280229.7599999998</v>
      </c>
      <c r="L10" s="43">
        <f t="shared" si="3"/>
        <v>439792</v>
      </c>
      <c r="M10" s="43">
        <f t="shared" si="4"/>
        <v>83560.479999999996</v>
      </c>
      <c r="N10" s="43">
        <f t="shared" si="5"/>
        <v>523352.48</v>
      </c>
      <c r="O10" s="43">
        <f t="shared" si="6"/>
        <v>6280229.7599999998</v>
      </c>
    </row>
    <row r="11" spans="1:15" ht="45.75" customHeight="1" x14ac:dyDescent="0.25">
      <c r="A11" s="25">
        <v>4</v>
      </c>
      <c r="B11" s="27" t="s">
        <v>17</v>
      </c>
      <c r="C11" s="26" t="s">
        <v>13</v>
      </c>
      <c r="D11" s="24">
        <v>12</v>
      </c>
      <c r="G11" s="43">
        <f>'ANEXO 1'!S12</f>
        <v>76310.7</v>
      </c>
      <c r="H11" s="43">
        <f t="shared" si="1"/>
        <v>14499.03</v>
      </c>
      <c r="I11" s="43">
        <f t="shared" si="2"/>
        <v>90809.73</v>
      </c>
      <c r="J11" s="43">
        <f t="shared" si="0"/>
        <v>1089716.76</v>
      </c>
      <c r="L11" s="43">
        <f t="shared" si="3"/>
        <v>76310.7</v>
      </c>
      <c r="M11" s="43">
        <f t="shared" si="4"/>
        <v>14499.03</v>
      </c>
      <c r="N11" s="43">
        <f t="shared" si="5"/>
        <v>90809.73</v>
      </c>
      <c r="O11" s="43">
        <f t="shared" si="6"/>
        <v>1089716.76</v>
      </c>
    </row>
    <row r="12" spans="1:15" ht="74.25" customHeight="1" x14ac:dyDescent="0.25">
      <c r="A12" s="25">
        <v>5</v>
      </c>
      <c r="B12" s="27" t="s">
        <v>18</v>
      </c>
      <c r="C12" s="26" t="s">
        <v>13</v>
      </c>
      <c r="D12" s="24">
        <v>12</v>
      </c>
      <c r="G12" s="43">
        <f>'ANEXO 1'!S13</f>
        <v>228877.67</v>
      </c>
      <c r="H12" s="43">
        <f t="shared" si="1"/>
        <v>43486.76</v>
      </c>
      <c r="I12" s="43">
        <f t="shared" si="2"/>
        <v>272364.43</v>
      </c>
      <c r="J12" s="43">
        <f t="shared" si="0"/>
        <v>3268373.16</v>
      </c>
      <c r="L12" s="43">
        <f t="shared" si="3"/>
        <v>228877.67</v>
      </c>
      <c r="M12" s="43">
        <f t="shared" si="4"/>
        <v>43486.76</v>
      </c>
      <c r="N12" s="43">
        <f t="shared" si="5"/>
        <v>272364.43</v>
      </c>
      <c r="O12" s="43">
        <f t="shared" si="6"/>
        <v>3268373.16</v>
      </c>
    </row>
    <row r="13" spans="1:15" ht="77.25" customHeight="1" x14ac:dyDescent="0.25">
      <c r="A13" s="25">
        <v>6</v>
      </c>
      <c r="B13" s="27" t="s">
        <v>19</v>
      </c>
      <c r="C13" s="26" t="s">
        <v>13</v>
      </c>
      <c r="D13" s="22">
        <v>12</v>
      </c>
      <c r="G13" s="43">
        <f>'ANEXO 1'!S14</f>
        <v>135802.46</v>
      </c>
      <c r="H13" s="43">
        <f t="shared" si="1"/>
        <v>25802.47</v>
      </c>
      <c r="I13" s="43">
        <f t="shared" si="2"/>
        <v>161604.93</v>
      </c>
      <c r="J13" s="43">
        <f t="shared" si="0"/>
        <v>1939259.16</v>
      </c>
      <c r="L13" s="43">
        <f t="shared" si="3"/>
        <v>135802.46</v>
      </c>
      <c r="M13" s="43">
        <f t="shared" si="4"/>
        <v>25802.47</v>
      </c>
      <c r="N13" s="43">
        <f t="shared" si="5"/>
        <v>161604.93</v>
      </c>
      <c r="O13" s="43">
        <f t="shared" si="6"/>
        <v>1939259.16</v>
      </c>
    </row>
    <row r="14" spans="1:15" ht="108.75" customHeight="1" x14ac:dyDescent="0.25">
      <c r="A14" s="25">
        <v>7</v>
      </c>
      <c r="B14" s="27" t="s">
        <v>20</v>
      </c>
      <c r="C14" s="26" t="s">
        <v>10</v>
      </c>
      <c r="D14" s="22">
        <v>1</v>
      </c>
      <c r="G14" s="43">
        <f>'ANEXO 1'!S15</f>
        <v>1323305.8600000001</v>
      </c>
      <c r="H14" s="43">
        <f t="shared" si="1"/>
        <v>251428.11</v>
      </c>
      <c r="I14" s="43">
        <f t="shared" si="2"/>
        <v>1574733.97</v>
      </c>
      <c r="J14" s="43">
        <f t="shared" si="0"/>
        <v>1574733.97</v>
      </c>
      <c r="L14" s="43">
        <f t="shared" si="3"/>
        <v>1323305.8600000001</v>
      </c>
      <c r="M14" s="43">
        <f t="shared" si="4"/>
        <v>251428.11</v>
      </c>
      <c r="N14" s="43">
        <f t="shared" si="5"/>
        <v>1574733.97</v>
      </c>
      <c r="O14" s="43">
        <f t="shared" si="6"/>
        <v>1574733.97</v>
      </c>
    </row>
    <row r="15" spans="1:15" ht="91.5" customHeight="1" x14ac:dyDescent="0.25">
      <c r="A15" s="25">
        <v>8</v>
      </c>
      <c r="B15" s="27" t="s">
        <v>21</v>
      </c>
      <c r="C15" s="26" t="s">
        <v>13</v>
      </c>
      <c r="D15" s="22">
        <v>1</v>
      </c>
      <c r="G15" s="43">
        <f>'ANEXO 1'!S16</f>
        <v>5105697.46</v>
      </c>
      <c r="H15" s="43">
        <f t="shared" si="1"/>
        <v>970082.52</v>
      </c>
      <c r="I15" s="43">
        <f t="shared" si="2"/>
        <v>6075779.9800000004</v>
      </c>
      <c r="J15" s="43">
        <f t="shared" si="0"/>
        <v>6075779.9800000004</v>
      </c>
      <c r="L15" s="43">
        <f t="shared" si="3"/>
        <v>5105697.46</v>
      </c>
      <c r="M15" s="43">
        <f t="shared" si="4"/>
        <v>970082.52</v>
      </c>
      <c r="N15" s="43">
        <f t="shared" si="5"/>
        <v>6075779.9800000004</v>
      </c>
      <c r="O15" s="43">
        <f t="shared" si="6"/>
        <v>6075779.9800000004</v>
      </c>
    </row>
    <row r="16" spans="1:15" ht="45.75" customHeight="1" x14ac:dyDescent="0.25">
      <c r="A16" s="28">
        <v>9</v>
      </c>
      <c r="B16" s="27" t="s">
        <v>22</v>
      </c>
      <c r="C16" s="26" t="s">
        <v>11</v>
      </c>
      <c r="D16" s="22">
        <v>1</v>
      </c>
      <c r="G16" s="43">
        <f>'ANEXO 1'!S17</f>
        <v>8955000</v>
      </c>
      <c r="H16" s="43">
        <f t="shared" si="1"/>
        <v>1701450</v>
      </c>
      <c r="I16" s="43">
        <f t="shared" si="2"/>
        <v>10656450</v>
      </c>
      <c r="J16" s="43">
        <f t="shared" si="0"/>
        <v>10656450</v>
      </c>
      <c r="L16" s="43">
        <f t="shared" si="3"/>
        <v>8955000</v>
      </c>
      <c r="M16" s="43">
        <f t="shared" si="4"/>
        <v>1701450</v>
      </c>
      <c r="N16" s="43">
        <f t="shared" si="5"/>
        <v>10656450</v>
      </c>
      <c r="O16" s="43">
        <f t="shared" si="6"/>
        <v>10656450</v>
      </c>
    </row>
    <row r="17" spans="1:15" ht="45.75" customHeight="1" x14ac:dyDescent="0.25">
      <c r="A17" s="69" t="s">
        <v>26</v>
      </c>
      <c r="B17" s="70"/>
      <c r="C17" s="71"/>
      <c r="D17" s="71"/>
      <c r="G17" s="20"/>
      <c r="H17" s="20"/>
      <c r="I17" s="20"/>
      <c r="J17" s="41">
        <f>SUM(J8:J16)</f>
        <v>76626994.149999991</v>
      </c>
      <c r="L17" s="20"/>
      <c r="M17" s="20"/>
      <c r="N17" s="20"/>
      <c r="O17" s="41">
        <f>SUM(O8:O16)</f>
        <v>76626994.149999991</v>
      </c>
    </row>
    <row r="18" spans="1:15" ht="30.75" customHeight="1" x14ac:dyDescent="0.25">
      <c r="A18" s="2"/>
      <c r="B18" s="21"/>
      <c r="C18" s="18"/>
      <c r="D18" s="19"/>
      <c r="G18" s="20"/>
      <c r="H18" s="20"/>
      <c r="I18" s="20"/>
      <c r="J18" s="20"/>
      <c r="L18" s="20"/>
      <c r="M18" s="20"/>
      <c r="N18" s="20"/>
      <c r="O18" s="20"/>
    </row>
    <row r="19" spans="1:15" ht="45.75" customHeight="1" x14ac:dyDescent="0.25">
      <c r="A19" s="67" t="s">
        <v>9</v>
      </c>
      <c r="B19" s="68"/>
      <c r="C19" s="68"/>
      <c r="D19" s="68"/>
      <c r="G19" s="57" t="s">
        <v>4</v>
      </c>
      <c r="H19" s="57" t="s">
        <v>5</v>
      </c>
      <c r="I19" s="57" t="s">
        <v>6</v>
      </c>
      <c r="J19" s="57" t="s">
        <v>7</v>
      </c>
      <c r="L19" s="57" t="s">
        <v>4</v>
      </c>
      <c r="M19" s="57" t="s">
        <v>5</v>
      </c>
      <c r="N19" s="57" t="s">
        <v>6</v>
      </c>
      <c r="O19" s="57" t="s">
        <v>7</v>
      </c>
    </row>
    <row r="20" spans="1:15" ht="50.25" customHeight="1" x14ac:dyDescent="0.25">
      <c r="A20" s="17" t="s">
        <v>0</v>
      </c>
      <c r="B20" s="17" t="s">
        <v>1</v>
      </c>
      <c r="C20" s="17" t="s">
        <v>2</v>
      </c>
      <c r="D20" s="17" t="s">
        <v>3</v>
      </c>
      <c r="G20" s="58"/>
      <c r="H20" s="58"/>
      <c r="I20" s="58"/>
      <c r="J20" s="58"/>
      <c r="L20" s="58"/>
      <c r="M20" s="58"/>
      <c r="N20" s="58"/>
      <c r="O20" s="58"/>
    </row>
    <row r="21" spans="1:15" s="14" customFormat="1" ht="55.5" customHeight="1" x14ac:dyDescent="0.2">
      <c r="A21" s="7">
        <v>1</v>
      </c>
      <c r="B21" s="27" t="s">
        <v>25</v>
      </c>
      <c r="C21" s="26" t="s">
        <v>13</v>
      </c>
      <c r="D21" s="24">
        <v>24</v>
      </c>
      <c r="E21" s="11"/>
      <c r="G21" s="43">
        <f>'ANEXO 1'!S22</f>
        <v>1998054.33</v>
      </c>
      <c r="H21" s="43">
        <f t="shared" ref="H21" si="7">ROUND(G21*19%,2)</f>
        <v>379630.32</v>
      </c>
      <c r="I21" s="43">
        <f t="shared" ref="I21" si="8">ROUND(G21+H21,2)</f>
        <v>2377684.65</v>
      </c>
      <c r="J21" s="43">
        <f>ROUND(I21*D21,2)</f>
        <v>57064431.600000001</v>
      </c>
      <c r="L21" s="43">
        <f t="shared" ref="L21" si="9">G21</f>
        <v>1998054.33</v>
      </c>
      <c r="M21" s="43">
        <f t="shared" ref="M21" si="10">ROUND(L21*19%,2)</f>
        <v>379630.32</v>
      </c>
      <c r="N21" s="43">
        <f t="shared" ref="N21" si="11">ROUND(L21+M21,2)</f>
        <v>2377684.65</v>
      </c>
      <c r="O21" s="43">
        <f t="shared" ref="O21" si="12">ROUND(N21*$D21,2)</f>
        <v>57064431.600000001</v>
      </c>
    </row>
    <row r="22" spans="1:15" s="14" customFormat="1" ht="35.1" customHeight="1" x14ac:dyDescent="0.2">
      <c r="A22" s="60" t="s">
        <v>12</v>
      </c>
      <c r="B22" s="61"/>
      <c r="C22" s="61"/>
      <c r="D22" s="61"/>
      <c r="E22" s="11"/>
      <c r="G22" s="12"/>
      <c r="H22" s="13"/>
      <c r="I22" s="13"/>
      <c r="J22" s="44">
        <f>SUM(J21)</f>
        <v>57064431.600000001</v>
      </c>
      <c r="L22" s="12"/>
      <c r="M22" s="13"/>
      <c r="N22" s="13"/>
      <c r="O22" s="44">
        <f>SUM(O21)</f>
        <v>57064431.600000001</v>
      </c>
    </row>
    <row r="23" spans="1:15" s="14" customFormat="1" ht="15.75" customHeight="1" x14ac:dyDescent="0.25">
      <c r="A23" s="9"/>
      <c r="B23" s="10"/>
      <c r="C23" s="11"/>
      <c r="D23" s="11"/>
      <c r="E23" s="11"/>
      <c r="G23" s="12"/>
      <c r="H23" s="13"/>
      <c r="I23" s="13"/>
      <c r="L23" s="12"/>
      <c r="M23" s="13"/>
      <c r="N23" s="13"/>
    </row>
    <row r="24" spans="1:15" s="14" customFormat="1" ht="70.5" customHeight="1" x14ac:dyDescent="0.2">
      <c r="A24" s="72" t="s">
        <v>14</v>
      </c>
      <c r="B24" s="72"/>
      <c r="C24" s="72"/>
      <c r="D24" s="72"/>
      <c r="E24" s="11"/>
      <c r="G24" s="12"/>
      <c r="H24" s="13"/>
      <c r="I24" s="13"/>
      <c r="J24" s="50">
        <f>ROUND((J17+J22),2)</f>
        <v>133691425.75</v>
      </c>
      <c r="L24" s="12"/>
      <c r="M24" s="13"/>
      <c r="N24" s="13"/>
      <c r="O24" s="51">
        <f>ROUND((O17+O22),2)</f>
        <v>133691425.75</v>
      </c>
    </row>
    <row r="25" spans="1:15" s="14" customFormat="1" ht="15.75" customHeight="1" x14ac:dyDescent="0.25">
      <c r="A25" s="9"/>
      <c r="B25" s="10"/>
      <c r="C25" s="11"/>
      <c r="D25" s="11"/>
      <c r="E25" s="11"/>
      <c r="G25" s="12"/>
      <c r="H25" s="13"/>
      <c r="I25" s="13"/>
      <c r="L25" s="12"/>
      <c r="M25" s="13"/>
      <c r="N25" s="13"/>
    </row>
    <row r="26" spans="1:15" s="14" customFormat="1" ht="27" customHeight="1" x14ac:dyDescent="0.2">
      <c r="A26" s="13"/>
      <c r="B26" s="15"/>
      <c r="C26" s="16"/>
      <c r="D26" s="16"/>
      <c r="E26" s="15"/>
      <c r="G26" s="15"/>
      <c r="H26" s="13"/>
      <c r="I26" s="13"/>
      <c r="L26" s="15"/>
      <c r="M26" s="13"/>
      <c r="N26" s="13"/>
    </row>
    <row r="27" spans="1:15" s="4" customFormat="1" ht="15.75" x14ac:dyDescent="0.25">
      <c r="A27" s="5" t="s">
        <v>51</v>
      </c>
      <c r="C27" s="45"/>
    </row>
    <row r="28" spans="1:15" s="4" customFormat="1" ht="15.75" x14ac:dyDescent="0.25">
      <c r="A28" s="5"/>
      <c r="C28" s="45"/>
    </row>
    <row r="29" spans="1:15" s="4" customFormat="1" ht="15.75" x14ac:dyDescent="0.25">
      <c r="A29" s="46" t="s">
        <v>45</v>
      </c>
      <c r="C29" s="46" t="s">
        <v>46</v>
      </c>
    </row>
    <row r="30" spans="1:15" s="4" customFormat="1" ht="46.5" customHeight="1" x14ac:dyDescent="0.25">
      <c r="A30" s="49" t="s">
        <v>47</v>
      </c>
      <c r="C30" s="49" t="s">
        <v>47</v>
      </c>
    </row>
    <row r="31" spans="1:15" s="4" customFormat="1" ht="15.75" x14ac:dyDescent="0.25">
      <c r="A31" s="48" t="s">
        <v>50</v>
      </c>
      <c r="C31" s="48" t="s">
        <v>50</v>
      </c>
      <c r="F31" s="47"/>
    </row>
    <row r="32" spans="1:15" s="4" customFormat="1" ht="15.75" x14ac:dyDescent="0.25">
      <c r="A32" s="48" t="s">
        <v>48</v>
      </c>
      <c r="C32" s="48" t="s">
        <v>48</v>
      </c>
    </row>
    <row r="33" spans="1:3" s="4" customFormat="1" ht="15.75" x14ac:dyDescent="0.25">
      <c r="A33" s="48" t="s">
        <v>49</v>
      </c>
      <c r="C33" s="48" t="s">
        <v>49</v>
      </c>
    </row>
  </sheetData>
  <mergeCells count="26">
    <mergeCell ref="G5:J5"/>
    <mergeCell ref="A1:O1"/>
    <mergeCell ref="C2:O2"/>
    <mergeCell ref="C3:O3"/>
    <mergeCell ref="A22:D22"/>
    <mergeCell ref="L19:L20"/>
    <mergeCell ref="M19:M20"/>
    <mergeCell ref="N19:N20"/>
    <mergeCell ref="O19:O20"/>
    <mergeCell ref="L5:O5"/>
    <mergeCell ref="L6:L7"/>
    <mergeCell ref="M6:M7"/>
    <mergeCell ref="N6:N7"/>
    <mergeCell ref="O6:O7"/>
    <mergeCell ref="A24:D24"/>
    <mergeCell ref="H6:H7"/>
    <mergeCell ref="I6:I7"/>
    <mergeCell ref="J6:J7"/>
    <mergeCell ref="A17:D17"/>
    <mergeCell ref="A19:D19"/>
    <mergeCell ref="G19:G20"/>
    <mergeCell ref="A6:D6"/>
    <mergeCell ref="G6:G7"/>
    <mergeCell ref="H19:H20"/>
    <mergeCell ref="I19:I20"/>
    <mergeCell ref="J19:J20"/>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5"/>
  <sheetViews>
    <sheetView showGridLines="0" zoomScale="90" zoomScaleNormal="90" workbookViewId="0">
      <selection activeCell="A2" sqref="A2"/>
    </sheetView>
  </sheetViews>
  <sheetFormatPr baseColWidth="10" defaultColWidth="11.42578125" defaultRowHeight="16.5" x14ac:dyDescent="0.25"/>
  <cols>
    <col min="1" max="1" width="6.28515625" style="1" customWidth="1"/>
    <col min="2" max="2" width="35.42578125" style="3" customWidth="1"/>
    <col min="3" max="3" width="16.42578125" style="1" customWidth="1"/>
    <col min="4" max="4" width="14.85546875" style="1" customWidth="1"/>
    <col min="5" max="5" width="2.85546875" style="1" customWidth="1"/>
    <col min="6" max="7" width="13" style="2" customWidth="1"/>
    <col min="8" max="8" width="16.28515625" style="2" customWidth="1"/>
    <col min="9" max="9" width="18.85546875" style="2" customWidth="1"/>
    <col min="10" max="16384" width="11.42578125" style="1"/>
  </cols>
  <sheetData>
    <row r="1" spans="1:9" ht="36" customHeight="1" x14ac:dyDescent="0.25">
      <c r="A1" s="52" t="s">
        <v>55</v>
      </c>
      <c r="B1" s="52"/>
      <c r="C1" s="52"/>
      <c r="D1" s="52"/>
      <c r="E1" s="52"/>
      <c r="F1" s="52"/>
      <c r="G1" s="52"/>
      <c r="H1" s="52"/>
      <c r="I1" s="52"/>
    </row>
    <row r="2" spans="1:9" ht="38.25" customHeight="1" x14ac:dyDescent="0.25">
      <c r="B2" s="32"/>
      <c r="C2" s="53" t="s">
        <v>54</v>
      </c>
      <c r="D2" s="53"/>
      <c r="E2" s="53"/>
      <c r="F2" s="53"/>
      <c r="G2" s="53"/>
      <c r="H2" s="53"/>
      <c r="I2" s="53"/>
    </row>
    <row r="3" spans="1:9" ht="57.75" customHeight="1" thickBot="1" x14ac:dyDescent="0.3">
      <c r="A3" s="30"/>
      <c r="B3" s="31"/>
      <c r="C3" s="54" t="s">
        <v>15</v>
      </c>
      <c r="D3" s="54"/>
      <c r="E3" s="54"/>
      <c r="F3" s="54"/>
      <c r="G3" s="54"/>
      <c r="H3" s="54"/>
      <c r="I3" s="54"/>
    </row>
    <row r="4" spans="1:9" ht="39.75" customHeight="1" x14ac:dyDescent="0.25">
      <c r="A4" s="32"/>
      <c r="B4" s="32"/>
      <c r="C4" s="33"/>
      <c r="D4" s="33"/>
      <c r="E4" s="33"/>
      <c r="F4" s="33"/>
      <c r="G4" s="33"/>
      <c r="H4" s="33"/>
      <c r="I4" s="33"/>
    </row>
    <row r="5" spans="1:9" ht="32.25" customHeight="1" x14ac:dyDescent="0.25">
      <c r="A5" s="2"/>
      <c r="B5" s="2"/>
      <c r="C5" s="2"/>
      <c r="D5" s="2"/>
      <c r="E5" s="2"/>
      <c r="F5" s="56" t="s">
        <v>37</v>
      </c>
      <c r="G5" s="56"/>
      <c r="H5" s="56"/>
      <c r="I5" s="56"/>
    </row>
    <row r="6" spans="1:9" s="6" customFormat="1" ht="59.25" customHeight="1" x14ac:dyDescent="0.25">
      <c r="A6" s="64" t="s">
        <v>8</v>
      </c>
      <c r="B6" s="65"/>
      <c r="C6" s="65"/>
      <c r="D6" s="66"/>
      <c r="F6" s="57" t="s">
        <v>4</v>
      </c>
      <c r="G6" s="57" t="s">
        <v>5</v>
      </c>
      <c r="H6" s="57" t="s">
        <v>6</v>
      </c>
      <c r="I6" s="57" t="s">
        <v>7</v>
      </c>
    </row>
    <row r="7" spans="1:9" s="6" customFormat="1" ht="47.25" customHeight="1" x14ac:dyDescent="0.25">
      <c r="A7" s="17" t="s">
        <v>0</v>
      </c>
      <c r="B7" s="23" t="s">
        <v>1</v>
      </c>
      <c r="C7" s="17" t="s">
        <v>2</v>
      </c>
      <c r="D7" s="17" t="s">
        <v>3</v>
      </c>
      <c r="F7" s="58"/>
      <c r="G7" s="58"/>
      <c r="H7" s="58"/>
      <c r="I7" s="58"/>
    </row>
    <row r="8" spans="1:9" ht="127.5" customHeight="1" x14ac:dyDescent="0.25">
      <c r="A8" s="25">
        <v>1</v>
      </c>
      <c r="B8" s="27" t="s">
        <v>16</v>
      </c>
      <c r="C8" s="26" t="s">
        <v>10</v>
      </c>
      <c r="D8" s="24">
        <v>16</v>
      </c>
      <c r="F8" s="43">
        <f>'ANEXO 2'!L8</f>
        <v>771850</v>
      </c>
      <c r="G8" s="43">
        <f>ROUND(F8*19%,2)</f>
        <v>146651.5</v>
      </c>
      <c r="H8" s="43">
        <f>ROUND(F8+G8,2)</f>
        <v>918501.5</v>
      </c>
      <c r="I8" s="43">
        <f>ROUND(H8*$D8,2)</f>
        <v>14696024</v>
      </c>
    </row>
    <row r="9" spans="1:9" ht="111.75" customHeight="1" x14ac:dyDescent="0.25">
      <c r="A9" s="25">
        <v>2</v>
      </c>
      <c r="B9" s="27" t="s">
        <v>23</v>
      </c>
      <c r="C9" s="26" t="s">
        <v>11</v>
      </c>
      <c r="D9" s="24">
        <v>16</v>
      </c>
      <c r="F9" s="43">
        <f>'ANEXO 2'!L9</f>
        <v>1630589.67</v>
      </c>
      <c r="G9" s="43">
        <f t="shared" ref="G9:G16" si="0">ROUND(F9*19%,2)</f>
        <v>309812.03999999998</v>
      </c>
      <c r="H9" s="43">
        <f t="shared" ref="H9:H16" si="1">ROUND(F9+G9,2)</f>
        <v>1940401.71</v>
      </c>
      <c r="I9" s="43">
        <f t="shared" ref="I9:I16" si="2">ROUND(H9*$D9,2)</f>
        <v>31046427.359999999</v>
      </c>
    </row>
    <row r="10" spans="1:9" ht="69" customHeight="1" x14ac:dyDescent="0.25">
      <c r="A10" s="25">
        <v>3</v>
      </c>
      <c r="B10" s="27" t="s">
        <v>24</v>
      </c>
      <c r="C10" s="26" t="s">
        <v>13</v>
      </c>
      <c r="D10" s="24">
        <v>12</v>
      </c>
      <c r="F10" s="43">
        <f>'ANEXO 2'!L10</f>
        <v>439792</v>
      </c>
      <c r="G10" s="43">
        <f t="shared" si="0"/>
        <v>83560.479999999996</v>
      </c>
      <c r="H10" s="43">
        <f t="shared" si="1"/>
        <v>523352.48</v>
      </c>
      <c r="I10" s="43">
        <f t="shared" si="2"/>
        <v>6280229.7599999998</v>
      </c>
    </row>
    <row r="11" spans="1:9" ht="45.75" customHeight="1" x14ac:dyDescent="0.25">
      <c r="A11" s="25">
        <v>4</v>
      </c>
      <c r="B11" s="27" t="s">
        <v>17</v>
      </c>
      <c r="C11" s="26" t="s">
        <v>13</v>
      </c>
      <c r="D11" s="24">
        <v>12</v>
      </c>
      <c r="F11" s="43">
        <f>'ANEXO 2'!L11</f>
        <v>76310.7</v>
      </c>
      <c r="G11" s="43">
        <f t="shared" si="0"/>
        <v>14499.03</v>
      </c>
      <c r="H11" s="43">
        <f t="shared" si="1"/>
        <v>90809.73</v>
      </c>
      <c r="I11" s="43">
        <f t="shared" si="2"/>
        <v>1089716.76</v>
      </c>
    </row>
    <row r="12" spans="1:9" ht="74.25" customHeight="1" x14ac:dyDescent="0.25">
      <c r="A12" s="25">
        <v>5</v>
      </c>
      <c r="B12" s="27" t="s">
        <v>18</v>
      </c>
      <c r="C12" s="26" t="s">
        <v>13</v>
      </c>
      <c r="D12" s="24">
        <v>12</v>
      </c>
      <c r="F12" s="43">
        <f>'ANEXO 2'!L12</f>
        <v>228877.67</v>
      </c>
      <c r="G12" s="43">
        <f t="shared" si="0"/>
        <v>43486.76</v>
      </c>
      <c r="H12" s="43">
        <f t="shared" si="1"/>
        <v>272364.43</v>
      </c>
      <c r="I12" s="43">
        <f t="shared" si="2"/>
        <v>3268373.16</v>
      </c>
    </row>
    <row r="13" spans="1:9" ht="77.25" customHeight="1" x14ac:dyDescent="0.25">
      <c r="A13" s="25">
        <v>6</v>
      </c>
      <c r="B13" s="27" t="s">
        <v>19</v>
      </c>
      <c r="C13" s="26" t="s">
        <v>13</v>
      </c>
      <c r="D13" s="22">
        <v>12</v>
      </c>
      <c r="F13" s="43">
        <f>'ANEXO 2'!L13</f>
        <v>135802.46</v>
      </c>
      <c r="G13" s="43">
        <f t="shared" si="0"/>
        <v>25802.47</v>
      </c>
      <c r="H13" s="43">
        <f t="shared" si="1"/>
        <v>161604.93</v>
      </c>
      <c r="I13" s="43">
        <f t="shared" si="2"/>
        <v>1939259.16</v>
      </c>
    </row>
    <row r="14" spans="1:9" ht="108.75" customHeight="1" x14ac:dyDescent="0.25">
      <c r="A14" s="25">
        <v>7</v>
      </c>
      <c r="B14" s="27" t="s">
        <v>20</v>
      </c>
      <c r="C14" s="26" t="s">
        <v>10</v>
      </c>
      <c r="D14" s="22">
        <v>1</v>
      </c>
      <c r="F14" s="43">
        <f>'ANEXO 2'!L14</f>
        <v>1323305.8600000001</v>
      </c>
      <c r="G14" s="43">
        <f t="shared" si="0"/>
        <v>251428.11</v>
      </c>
      <c r="H14" s="43">
        <f t="shared" si="1"/>
        <v>1574733.97</v>
      </c>
      <c r="I14" s="43">
        <f t="shared" si="2"/>
        <v>1574733.97</v>
      </c>
    </row>
    <row r="15" spans="1:9" ht="91.5" customHeight="1" x14ac:dyDescent="0.25">
      <c r="A15" s="25">
        <v>8</v>
      </c>
      <c r="B15" s="27" t="s">
        <v>21</v>
      </c>
      <c r="C15" s="26" t="s">
        <v>13</v>
      </c>
      <c r="D15" s="22">
        <v>1</v>
      </c>
      <c r="F15" s="43">
        <f>'ANEXO 2'!L15</f>
        <v>5105697.46</v>
      </c>
      <c r="G15" s="43">
        <f t="shared" si="0"/>
        <v>970082.52</v>
      </c>
      <c r="H15" s="43">
        <f t="shared" si="1"/>
        <v>6075779.9800000004</v>
      </c>
      <c r="I15" s="43">
        <f t="shared" si="2"/>
        <v>6075779.9800000004</v>
      </c>
    </row>
    <row r="16" spans="1:9" ht="45.75" customHeight="1" x14ac:dyDescent="0.25">
      <c r="A16" s="28">
        <v>9</v>
      </c>
      <c r="B16" s="27" t="s">
        <v>22</v>
      </c>
      <c r="C16" s="26" t="s">
        <v>11</v>
      </c>
      <c r="D16" s="22">
        <v>1</v>
      </c>
      <c r="F16" s="43">
        <f>'ANEXO 2'!L16</f>
        <v>8955000</v>
      </c>
      <c r="G16" s="43">
        <f t="shared" si="0"/>
        <v>1701450</v>
      </c>
      <c r="H16" s="43">
        <f t="shared" si="1"/>
        <v>10656450</v>
      </c>
      <c r="I16" s="43">
        <f t="shared" si="2"/>
        <v>10656450</v>
      </c>
    </row>
    <row r="17" spans="1:15" ht="45.75" customHeight="1" x14ac:dyDescent="0.25">
      <c r="A17" s="69" t="s">
        <v>26</v>
      </c>
      <c r="B17" s="70"/>
      <c r="C17" s="71"/>
      <c r="D17" s="71"/>
      <c r="F17" s="20"/>
      <c r="G17" s="20"/>
      <c r="H17" s="20"/>
      <c r="I17" s="41">
        <f>SUM(I8:I16)</f>
        <v>76626994.149999991</v>
      </c>
    </row>
    <row r="18" spans="1:15" ht="30.75" customHeight="1" x14ac:dyDescent="0.25">
      <c r="A18" s="2"/>
      <c r="B18" s="21"/>
      <c r="C18" s="18"/>
      <c r="D18" s="19"/>
      <c r="F18" s="20"/>
      <c r="G18" s="20"/>
      <c r="H18" s="20"/>
      <c r="I18" s="20"/>
    </row>
    <row r="19" spans="1:15" ht="45.75" customHeight="1" x14ac:dyDescent="0.25">
      <c r="A19" s="67" t="s">
        <v>9</v>
      </c>
      <c r="B19" s="68"/>
      <c r="C19" s="68"/>
      <c r="D19" s="68"/>
      <c r="F19" s="57" t="s">
        <v>4</v>
      </c>
      <c r="G19" s="57" t="s">
        <v>5</v>
      </c>
      <c r="H19" s="57" t="s">
        <v>6</v>
      </c>
      <c r="I19" s="57" t="s">
        <v>7</v>
      </c>
    </row>
    <row r="20" spans="1:15" ht="50.25" customHeight="1" x14ac:dyDescent="0.25">
      <c r="A20" s="17" t="s">
        <v>0</v>
      </c>
      <c r="B20" s="17" t="s">
        <v>1</v>
      </c>
      <c r="C20" s="17" t="s">
        <v>2</v>
      </c>
      <c r="D20" s="17" t="s">
        <v>3</v>
      </c>
      <c r="F20" s="58"/>
      <c r="G20" s="58"/>
      <c r="H20" s="58"/>
      <c r="I20" s="58"/>
    </row>
    <row r="21" spans="1:15" s="14" customFormat="1" ht="55.5" customHeight="1" x14ac:dyDescent="0.2">
      <c r="A21" s="7">
        <v>1</v>
      </c>
      <c r="B21" s="27" t="s">
        <v>25</v>
      </c>
      <c r="C21" s="26" t="s">
        <v>13</v>
      </c>
      <c r="D21" s="24">
        <v>24</v>
      </c>
      <c r="E21" s="11"/>
      <c r="F21" s="43">
        <f>'ANEXO 2'!L21</f>
        <v>1998054.33</v>
      </c>
      <c r="G21" s="43">
        <f t="shared" ref="G21" si="3">ROUND(F21*19%,2)</f>
        <v>379630.32</v>
      </c>
      <c r="H21" s="43">
        <f t="shared" ref="H21" si="4">ROUND(F21+G21,2)</f>
        <v>2377684.65</v>
      </c>
      <c r="I21" s="43">
        <f t="shared" ref="I21" si="5">ROUND(H21*$D21,2)</f>
        <v>57064431.600000001</v>
      </c>
    </row>
    <row r="22" spans="1:15" s="14" customFormat="1" ht="35.1" customHeight="1" x14ac:dyDescent="0.2">
      <c r="A22" s="60" t="s">
        <v>12</v>
      </c>
      <c r="B22" s="61"/>
      <c r="C22" s="61"/>
      <c r="D22" s="61"/>
      <c r="E22" s="11"/>
      <c r="F22" s="12"/>
      <c r="G22" s="13"/>
      <c r="H22" s="13"/>
      <c r="I22" s="44">
        <f>SUM(I21)</f>
        <v>57064431.600000001</v>
      </c>
    </row>
    <row r="23" spans="1:15" s="14" customFormat="1" ht="15.75" customHeight="1" x14ac:dyDescent="0.25">
      <c r="A23" s="9"/>
      <c r="B23" s="10"/>
      <c r="C23" s="11"/>
      <c r="D23" s="11"/>
      <c r="E23" s="11"/>
      <c r="F23" s="12"/>
      <c r="G23" s="13"/>
      <c r="H23" s="13"/>
    </row>
    <row r="24" spans="1:15" s="14" customFormat="1" ht="70.5" customHeight="1" x14ac:dyDescent="0.2">
      <c r="A24" s="72" t="s">
        <v>14</v>
      </c>
      <c r="B24" s="72"/>
      <c r="C24" s="72"/>
      <c r="D24" s="72"/>
      <c r="E24" s="11"/>
      <c r="F24" s="12"/>
      <c r="G24" s="13"/>
      <c r="H24" s="13"/>
      <c r="I24" s="51">
        <f>ROUND((I17+I22),2)</f>
        <v>133691425.75</v>
      </c>
    </row>
    <row r="25" spans="1:15" s="14" customFormat="1" ht="15.75" customHeight="1" x14ac:dyDescent="0.25">
      <c r="A25" s="9"/>
      <c r="B25" s="10"/>
      <c r="C25" s="11"/>
      <c r="D25" s="11"/>
      <c r="E25" s="11"/>
      <c r="F25" s="12"/>
      <c r="G25" s="13"/>
      <c r="H25" s="13"/>
    </row>
    <row r="26" spans="1:15" s="14" customFormat="1" ht="35.1" customHeight="1" x14ac:dyDescent="0.25">
      <c r="A26" s="29" t="s">
        <v>27</v>
      </c>
      <c r="B26" s="10"/>
      <c r="C26" s="11"/>
      <c r="D26" s="11"/>
      <c r="E26" s="11"/>
      <c r="F26" s="12"/>
      <c r="H26" s="12"/>
      <c r="I26" s="12"/>
      <c r="M26" s="12"/>
      <c r="N26" s="13"/>
      <c r="O26" s="13"/>
    </row>
    <row r="27" spans="1:15" s="14" customFormat="1" ht="136.5" customHeight="1" x14ac:dyDescent="0.2">
      <c r="A27" s="63" t="s">
        <v>28</v>
      </c>
      <c r="B27" s="63"/>
      <c r="C27" s="63"/>
      <c r="D27" s="63"/>
      <c r="E27" s="15"/>
      <c r="F27" s="15"/>
      <c r="H27" s="36"/>
      <c r="I27" s="36"/>
      <c r="M27" s="15"/>
      <c r="N27" s="13"/>
      <c r="O27" s="13"/>
    </row>
    <row r="28" spans="1:15" s="14" customFormat="1" ht="27" customHeight="1" x14ac:dyDescent="0.2">
      <c r="A28" s="13"/>
      <c r="B28" s="15"/>
      <c r="C28" s="16"/>
      <c r="D28" s="16"/>
      <c r="E28" s="15"/>
      <c r="F28" s="15"/>
      <c r="G28" s="13"/>
      <c r="H28" s="13"/>
    </row>
    <row r="29" spans="1:15" s="4" customFormat="1" ht="15.75" x14ac:dyDescent="0.25">
      <c r="A29" s="5" t="s">
        <v>51</v>
      </c>
      <c r="C29" s="45"/>
    </row>
    <row r="30" spans="1:15" s="4" customFormat="1" ht="15.75" x14ac:dyDescent="0.25">
      <c r="A30" s="5"/>
      <c r="C30" s="45"/>
    </row>
    <row r="31" spans="1:15" s="4" customFormat="1" ht="15.75" x14ac:dyDescent="0.25">
      <c r="A31" s="46" t="s">
        <v>45</v>
      </c>
      <c r="C31" s="46" t="s">
        <v>46</v>
      </c>
    </row>
    <row r="32" spans="1:15" s="4" customFormat="1" ht="46.5" customHeight="1" x14ac:dyDescent="0.25">
      <c r="A32" s="49" t="s">
        <v>47</v>
      </c>
      <c r="C32" s="49" t="s">
        <v>47</v>
      </c>
    </row>
    <row r="33" spans="1:3" s="4" customFormat="1" ht="15.75" x14ac:dyDescent="0.25">
      <c r="A33" s="48" t="s">
        <v>50</v>
      </c>
      <c r="C33" s="48" t="s">
        <v>50</v>
      </c>
    </row>
    <row r="34" spans="1:3" s="4" customFormat="1" ht="15.75" x14ac:dyDescent="0.25">
      <c r="A34" s="48" t="s">
        <v>48</v>
      </c>
      <c r="C34" s="48" t="s">
        <v>48</v>
      </c>
    </row>
    <row r="35" spans="1:3" s="4" customFormat="1" ht="15.75" x14ac:dyDescent="0.25">
      <c r="A35" s="48" t="s">
        <v>49</v>
      </c>
      <c r="C35" s="48" t="s">
        <v>49</v>
      </c>
    </row>
  </sheetData>
  <mergeCells count="18">
    <mergeCell ref="A27:D27"/>
    <mergeCell ref="F19:F20"/>
    <mergeCell ref="G19:G20"/>
    <mergeCell ref="H19:H20"/>
    <mergeCell ref="A1:I1"/>
    <mergeCell ref="C2:I2"/>
    <mergeCell ref="C3:I3"/>
    <mergeCell ref="F5:I5"/>
    <mergeCell ref="A6:D6"/>
    <mergeCell ref="F6:F7"/>
    <mergeCell ref="G6:G7"/>
    <mergeCell ref="H6:H7"/>
    <mergeCell ref="I6:I7"/>
    <mergeCell ref="I19:I20"/>
    <mergeCell ref="A22:D22"/>
    <mergeCell ref="A24:D24"/>
    <mergeCell ref="A19:D19"/>
    <mergeCell ref="A17:D17"/>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vt:lpstr>
      <vt:lpstr>ANEXO 2</vt: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Diana Rosalba Tinjaca Ospina</cp:lastModifiedBy>
  <dcterms:created xsi:type="dcterms:W3CDTF">2023-11-16T20:16:24Z</dcterms:created>
  <dcterms:modified xsi:type="dcterms:W3CDTF">2025-09-10T15:49:25Z</dcterms:modified>
</cp:coreProperties>
</file>