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D04F92D4-5338-43A9-8849-CD2CC30DCDE9}" xr6:coauthVersionLast="47" xr6:coauthVersionMax="47" xr10:uidLastSave="{00000000-0000-0000-0000-000000000000}"/>
  <bookViews>
    <workbookView xWindow="-120" yWindow="-120" windowWidth="29040" windowHeight="15840" xr2:uid="{4A1343CA-0F00-40C9-9518-55691066AAD5}"/>
  </bookViews>
  <sheets>
    <sheet name="Estudio de mercado para word" sheetId="8" r:id="rId1"/>
    <sheet name="Hoja1" sheetId="9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8" l="1"/>
  <c r="H7" i="8"/>
  <c r="H8" i="8" s="1"/>
  <c r="I4" i="8"/>
  <c r="H5" i="8"/>
  <c r="G5" i="8"/>
  <c r="G7" i="8" s="1"/>
  <c r="F7" i="8"/>
  <c r="E5" i="8"/>
  <c r="I5" i="8" s="1"/>
  <c r="I6" i="8"/>
  <c r="H6" i="9"/>
  <c r="C6" i="9"/>
  <c r="D6" i="9"/>
  <c r="E6" i="9"/>
  <c r="F6" i="9"/>
  <c r="G6" i="9"/>
  <c r="B6" i="9"/>
  <c r="H5" i="9"/>
  <c r="H3" i="9"/>
  <c r="H4" i="9"/>
  <c r="C5" i="9"/>
  <c r="D5" i="9"/>
  <c r="E5" i="9"/>
  <c r="F5" i="9"/>
  <c r="G5" i="9"/>
  <c r="B5" i="9"/>
  <c r="I7" i="8" l="1"/>
  <c r="G8" i="8"/>
  <c r="G9" i="8"/>
  <c r="F8" i="8"/>
  <c r="F9" i="8" s="1"/>
  <c r="E7" i="8"/>
  <c r="H9" i="8"/>
  <c r="E9" i="8" l="1"/>
  <c r="E8" i="8"/>
  <c r="I8" i="8"/>
  <c r="I9" i="8" s="1"/>
</calcChain>
</file>

<file path=xl/sharedStrings.xml><?xml version="1.0" encoding="utf-8"?>
<sst xmlns="http://schemas.openxmlformats.org/spreadsheetml/2006/main" count="21" uniqueCount="19">
  <si>
    <t>N°</t>
  </si>
  <si>
    <t>DESCRIPCIÓN</t>
  </si>
  <si>
    <t>COTIZACIÓN 1 ENETEL S.A.S</t>
  </si>
  <si>
    <t>COTIZACIÓN 2 UPSISTEMAS</t>
  </si>
  <si>
    <t xml:space="preserve">PROMEDIO </t>
  </si>
  <si>
    <t>Unidad</t>
  </si>
  <si>
    <t>TOTAL</t>
  </si>
  <si>
    <t>Cant.</t>
  </si>
  <si>
    <t>Unidad de medida</t>
  </si>
  <si>
    <t>ESTUDIO DE MERCADO: CONTRATAR LA ADQUISICIÓN, INSTALACIÓN Y PUESTA EN FUNCIONAMIENTO, DE LOS EQUIPOS NECESARIOS PARA EL SERVICIO DE ENERGÍA ELÉCTRICA REGULADA EN EL MARCO DEL PROYECTO RESTAURACIÓN Y FORTALECIMIENTO DEL SISTEMA DE ENERGÍA ELÉCTRICA REGULADA EN SEDES DEL SENA REGIONAL AMAZONAS</t>
  </si>
  <si>
    <t>PROMEDIO</t>
  </si>
  <si>
    <t>TOTAL, SIN IVA</t>
  </si>
  <si>
    <t>IVA 19%</t>
  </si>
  <si>
    <t>TOTAL, CON IVA</t>
  </si>
  <si>
    <t xml:space="preserve">•UPS 15 KVA </t>
  </si>
  <si>
    <t xml:space="preserve">6 KVA TRIFASICA </t>
  </si>
  <si>
    <t>•UPS 60 KVA</t>
  </si>
  <si>
    <t>COTIZACIÓN 4 EPM</t>
  </si>
  <si>
    <t>COTIZACIÓN 3 COMPUTEL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</si>
</sst>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-* #,##0_-;\-* #,##0_-;_-* &quot;-&quot;??_-;_-@_-"/>
    <numFmt numFmtId="166" formatCode="&quot;$&quot;\ #,##0.00"/>
    <numFmt numFmtId="167" formatCode="_-&quot;$&quot;\ * #,##0_-;\-&quot;$&quot;\ * #,##0_-;_-&quot;$&quot;\ * &quot;-&quot;??_-;_-@_-"/>
  </numFmts>
  <fonts count="1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6"/>
      <color theme="1"/>
      <name val="Aptos Narrow"/>
      <family val="2"/>
      <scheme val="minor"/>
    </font>
    <font>
      <sz val="10"/>
      <name val="Arial"/>
      <family val="2"/>
    </font>
    <font>
      <sz val="6"/>
      <color theme="1"/>
      <name val="Aptos Narrow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11"/>
      <color theme="1"/>
      <name val="Aptos Narrow"/>
      <family val="2"/>
      <scheme val="minor"/>
    </font>
    <font>
      <sz val="8"/>
      <color rgb="FF000000"/>
      <name val="Aptos Narrow"/>
      <family val="2"/>
    </font>
    <font>
      <sz val="10"/>
      <color rgb="FF000000"/>
      <name val="Aptos Narrow"/>
      <family val="2"/>
    </font>
    <font>
      <b/>
      <sz val="10"/>
      <color rgb="FF000000"/>
      <name val="Aptos Narrow"/>
      <family val="2"/>
    </font>
    <font>
      <b/>
      <sz val="8"/>
      <color rgb="FF000000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theme="9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6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6" fontId="0" fillId="0" borderId="0" xfId="0" applyNumberFormat="1"/>
    <xf numFmtId="6" fontId="14" fillId="0" borderId="7" xfId="0" applyNumberFormat="1" applyFont="1" applyBorder="1" applyAlignment="1">
      <alignment horizontal="right" vertical="center" wrapText="1"/>
    </xf>
    <xf numFmtId="6" fontId="14" fillId="0" borderId="8" xfId="0" applyNumberFormat="1" applyFont="1" applyBorder="1" applyAlignment="1">
      <alignment horizontal="right" vertical="center" wrapText="1"/>
    </xf>
    <xf numFmtId="6" fontId="14" fillId="0" borderId="9" xfId="0" applyNumberFormat="1" applyFont="1" applyBorder="1" applyAlignment="1">
      <alignment horizontal="right" vertical="center" wrapText="1"/>
    </xf>
    <xf numFmtId="6" fontId="14" fillId="0" borderId="10" xfId="0" applyNumberFormat="1" applyFont="1" applyBorder="1" applyAlignment="1">
      <alignment horizontal="right" vertical="center" wrapText="1"/>
    </xf>
    <xf numFmtId="6" fontId="12" fillId="0" borderId="0" xfId="0" applyNumberFormat="1" applyFont="1"/>
    <xf numFmtId="6" fontId="15" fillId="0" borderId="8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1" fillId="6" borderId="5" xfId="0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7" fillId="5" borderId="3" xfId="0" applyFont="1" applyFill="1" applyBorder="1" applyAlignment="1">
      <alignment horizontal="center" wrapText="1"/>
    </xf>
    <xf numFmtId="0" fontId="9" fillId="5" borderId="3" xfId="2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6" fontId="6" fillId="5" borderId="0" xfId="0" applyNumberFormat="1" applyFont="1" applyFill="1" applyAlignment="1">
      <alignment vertical="center" wrapText="1"/>
    </xf>
    <xf numFmtId="164" fontId="6" fillId="5" borderId="0" xfId="0" applyNumberFormat="1" applyFont="1" applyFill="1" applyAlignment="1">
      <alignment vertical="center" wrapText="1"/>
    </xf>
    <xf numFmtId="0" fontId="6" fillId="5" borderId="0" xfId="0" applyFont="1" applyFill="1" applyAlignment="1">
      <alignment vertical="center" wrapText="1"/>
    </xf>
    <xf numFmtId="0" fontId="11" fillId="5" borderId="3" xfId="2" applyFont="1" applyFill="1" applyBorder="1" applyAlignment="1">
      <alignment horizontal="center" vertical="center"/>
    </xf>
    <xf numFmtId="166" fontId="8" fillId="7" borderId="4" xfId="0" applyNumberFormat="1" applyFont="1" applyFill="1" applyBorder="1" applyAlignment="1">
      <alignment horizontal="center" wrapText="1"/>
    </xf>
    <xf numFmtId="166" fontId="8" fillId="7" borderId="4" xfId="0" applyNumberFormat="1" applyFont="1" applyFill="1" applyBorder="1" applyAlignment="1">
      <alignment horizontal="center" vertical="center" wrapText="1"/>
    </xf>
    <xf numFmtId="166" fontId="8" fillId="7" borderId="6" xfId="0" applyNumberFormat="1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vertical="center"/>
    </xf>
    <xf numFmtId="0" fontId="7" fillId="5" borderId="3" xfId="0" applyFont="1" applyFill="1" applyBorder="1" applyAlignment="1">
      <alignment vertical="center" wrapText="1"/>
    </xf>
    <xf numFmtId="44" fontId="10" fillId="3" borderId="5" xfId="1" applyFont="1" applyFill="1" applyBorder="1" applyAlignment="1">
      <alignment horizontal="center" vertical="center" wrapText="1"/>
    </xf>
    <xf numFmtId="44" fontId="10" fillId="4" borderId="5" xfId="1" applyFont="1" applyFill="1" applyBorder="1" applyAlignment="1">
      <alignment horizontal="center" vertical="center" wrapText="1"/>
    </xf>
    <xf numFmtId="44" fontId="10" fillId="2" borderId="5" xfId="1" applyFont="1" applyFill="1" applyBorder="1" applyAlignment="1">
      <alignment horizontal="center" vertical="center" wrapText="1"/>
    </xf>
    <xf numFmtId="44" fontId="8" fillId="5" borderId="3" xfId="1" applyFont="1" applyFill="1" applyBorder="1" applyAlignment="1">
      <alignment horizontal="right" vertical="center" wrapText="1"/>
    </xf>
    <xf numFmtId="44" fontId="8" fillId="5" borderId="5" xfId="1" applyFont="1" applyFill="1" applyBorder="1" applyAlignment="1">
      <alignment horizontal="right" vertical="center" wrapText="1"/>
    </xf>
    <xf numFmtId="44" fontId="13" fillId="5" borderId="3" xfId="1" applyFont="1" applyFill="1" applyBorder="1" applyAlignment="1">
      <alignment horizontal="right" vertical="center" wrapText="1"/>
    </xf>
    <xf numFmtId="44" fontId="13" fillId="0" borderId="3" xfId="1" applyFont="1" applyBorder="1" applyAlignment="1">
      <alignment horizontal="right" vertical="center" wrapText="1"/>
    </xf>
    <xf numFmtId="44" fontId="3" fillId="0" borderId="0" xfId="1" applyFont="1" applyAlignment="1">
      <alignment vertical="center" wrapText="1"/>
    </xf>
    <xf numFmtId="44" fontId="3" fillId="0" borderId="0" xfId="1" applyFont="1" applyAlignment="1">
      <alignment horizontal="right" vertical="center" wrapText="1"/>
    </xf>
    <xf numFmtId="44" fontId="8" fillId="5" borderId="3" xfId="1" applyNumberFormat="1" applyFont="1" applyFill="1" applyBorder="1" applyAlignment="1">
      <alignment horizontal="right" vertical="center" wrapText="1"/>
    </xf>
    <xf numFmtId="167" fontId="13" fillId="5" borderId="3" xfId="1" applyNumberFormat="1" applyFont="1" applyFill="1" applyBorder="1" applyAlignment="1">
      <alignment horizontal="right" vertical="center" wrapText="1"/>
    </xf>
    <xf numFmtId="44" fontId="7" fillId="5" borderId="3" xfId="1" applyFont="1" applyFill="1" applyBorder="1" applyAlignment="1" applyProtection="1">
      <alignment horizontal="right" vertical="center" wrapText="1"/>
    </xf>
    <xf numFmtId="44" fontId="8" fillId="5" borderId="3" xfId="1" applyFont="1" applyFill="1" applyBorder="1" applyAlignment="1" applyProtection="1">
      <alignment horizontal="right" vertical="center" wrapText="1"/>
    </xf>
    <xf numFmtId="167" fontId="8" fillId="5" borderId="3" xfId="1" applyNumberFormat="1" applyFont="1" applyFill="1" applyBorder="1" applyAlignment="1" applyProtection="1">
      <alignment horizontal="right" vertical="center" wrapText="1"/>
    </xf>
    <xf numFmtId="44" fontId="8" fillId="5" borderId="5" xfId="1" applyFont="1" applyFill="1" applyBorder="1" applyAlignment="1" applyProtection="1">
      <alignment horizontal="right" vertical="center" wrapText="1"/>
    </xf>
    <xf numFmtId="167" fontId="8" fillId="5" borderId="5" xfId="1" applyNumberFormat="1" applyFont="1" applyFill="1" applyBorder="1" applyAlignment="1" applyProtection="1">
      <alignment horizontal="right" vertical="center" wrapText="1"/>
    </xf>
    <xf numFmtId="44" fontId="8" fillId="0" borderId="3" xfId="1" applyFont="1" applyBorder="1" applyAlignment="1">
      <alignment horizontal="right" vertical="center" wrapText="1"/>
    </xf>
    <xf numFmtId="167" fontId="8" fillId="0" borderId="3" xfId="1" applyNumberFormat="1" applyFont="1" applyBorder="1" applyAlignment="1">
      <alignment horizontal="right" vertical="center" wrapText="1"/>
    </xf>
    <xf numFmtId="44" fontId="3" fillId="0" borderId="3" xfId="1" applyFont="1" applyBorder="1" applyAlignment="1">
      <alignment horizontal="right" vertical="center" wrapText="1"/>
    </xf>
    <xf numFmtId="167" fontId="3" fillId="0" borderId="3" xfId="1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 xr:uid="{499A4F61-C49E-4F69-9F92-21522B81BB0A}"/>
  </cellStyles>
  <dxfs count="21">
    <dxf>
      <font>
        <b val="0"/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4" formatCode="_-&quot;$&quot;\ * #,##0.00_-;\-&quot;$&quot;\ * #,##0.00_-;_-&quot;$&quot;\ * &quot;-&quot;??_-;_-@_-"/>
      <fill>
        <patternFill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4" formatCode="_-&quot;$&quot;\ * #,##0.00_-;\-&quot;$&quot;\ * #,##0.00_-;_-&quot;$&quot;\ * &quot;-&quot;??_-;_-@_-"/>
      <fill>
        <patternFill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4" formatCode="_-&quot;$&quot;\ * #,##0.00_-;\-&quot;$&quot;\ * #,##0.00_-;_-&quot;$&quot;\ * &quot;-&quot;??_-;_-@_-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4" formatCode="_-&quot;$&quot;\ * #,##0.00_-;\-&quot;$&quot;\ * #,##0.00_-;_-&quot;$&quot;\ * &quot;-&quot;??_-;_-@_-"/>
      <fill>
        <patternFill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>
          <bgColor theme="0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>
          <bgColor theme="0"/>
        </patternFill>
      </fill>
      <alignment horizontal="general" vertical="center" textRotation="0" wrapText="1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FF0000"/>
      </font>
      <fill>
        <patternFill>
          <bgColor rgb="FFFFCCCC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  <fill>
        <patternFill>
          <bgColor rgb="FFFFCCCC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5</xdr:row>
      <xdr:rowOff>19050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1072CE30-5368-4563-9533-92CCD6A8DEE7}"/>
            </a:ext>
          </a:extLst>
        </xdr:cNvPr>
        <xdr:cNvSpPr>
          <a:spLocks noChangeAspect="1" noChangeArrowheads="1"/>
        </xdr:cNvSpPr>
      </xdr:nvSpPr>
      <xdr:spPr bwMode="auto">
        <a:xfrm>
          <a:off x="238125" y="130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5</xdr:row>
      <xdr:rowOff>19050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E4B85E59-348F-4D0C-BBC4-7D50E159D91C}"/>
            </a:ext>
          </a:extLst>
        </xdr:cNvPr>
        <xdr:cNvSpPr>
          <a:spLocks noChangeAspect="1" noChangeArrowheads="1"/>
        </xdr:cNvSpPr>
      </xdr:nvSpPr>
      <xdr:spPr bwMode="auto">
        <a:xfrm>
          <a:off x="238125" y="130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4646C78A-FAE8-476E-810B-BB047EEB4FC4}"/>
            </a:ext>
          </a:extLst>
        </xdr:cNvPr>
        <xdr:cNvSpPr>
          <a:spLocks noChangeAspect="1" noChangeArrowheads="1"/>
        </xdr:cNvSpPr>
      </xdr:nvSpPr>
      <xdr:spPr bwMode="auto">
        <a:xfrm>
          <a:off x="238125" y="130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A2232144-9700-4F64-A0E2-7F3438AC5F83}"/>
            </a:ext>
          </a:extLst>
        </xdr:cNvPr>
        <xdr:cNvSpPr>
          <a:spLocks noChangeAspect="1" noChangeArrowheads="1"/>
        </xdr:cNvSpPr>
      </xdr:nvSpPr>
      <xdr:spPr bwMode="auto">
        <a:xfrm>
          <a:off x="238125" y="130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4800"/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E2A88949-6913-4E2C-A5EC-078D1CEAB97F}"/>
            </a:ext>
          </a:extLst>
        </xdr:cNvPr>
        <xdr:cNvSpPr>
          <a:spLocks noChangeAspect="1" noChangeArrowheads="1"/>
        </xdr:cNvSpPr>
      </xdr:nvSpPr>
      <xdr:spPr bwMode="auto">
        <a:xfrm>
          <a:off x="238125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4800"/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7D7C7340-27CE-4267-9820-8779D9603E4C}"/>
            </a:ext>
          </a:extLst>
        </xdr:cNvPr>
        <xdr:cNvSpPr>
          <a:spLocks noChangeAspect="1" noChangeArrowheads="1"/>
        </xdr:cNvSpPr>
      </xdr:nvSpPr>
      <xdr:spPr bwMode="auto">
        <a:xfrm>
          <a:off x="238125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4800"/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8F4D828E-633E-496C-B7E8-A96483B9709F}"/>
            </a:ext>
          </a:extLst>
        </xdr:cNvPr>
        <xdr:cNvSpPr>
          <a:spLocks noChangeAspect="1" noChangeArrowheads="1"/>
        </xdr:cNvSpPr>
      </xdr:nvSpPr>
      <xdr:spPr bwMode="auto">
        <a:xfrm>
          <a:off x="238125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71887</xdr:rowOff>
    </xdr:from>
    <xdr:ext cx="304800" cy="304800"/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7FAAFE0B-9AAC-49FB-8DFF-A65AB75D188B}"/>
            </a:ext>
          </a:extLst>
        </xdr:cNvPr>
        <xdr:cNvSpPr>
          <a:spLocks noChangeAspect="1" noChangeArrowheads="1"/>
        </xdr:cNvSpPr>
      </xdr:nvSpPr>
      <xdr:spPr bwMode="auto">
        <a:xfrm>
          <a:off x="1474039" y="1986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5</xdr:row>
      <xdr:rowOff>19050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8CFF8F9E-8438-4F91-BE7F-ACDFB979B998}"/>
            </a:ext>
          </a:extLst>
        </xdr:cNvPr>
        <xdr:cNvSpPr>
          <a:spLocks noChangeAspect="1" noChangeArrowheads="1"/>
        </xdr:cNvSpPr>
      </xdr:nvSpPr>
      <xdr:spPr bwMode="auto">
        <a:xfrm>
          <a:off x="962025" y="93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5</xdr:row>
      <xdr:rowOff>19050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C3DEC2FB-3F8C-45B7-8385-B4D76FD5E8D3}"/>
            </a:ext>
          </a:extLst>
        </xdr:cNvPr>
        <xdr:cNvSpPr>
          <a:spLocks noChangeAspect="1" noChangeArrowheads="1"/>
        </xdr:cNvSpPr>
      </xdr:nvSpPr>
      <xdr:spPr bwMode="auto">
        <a:xfrm>
          <a:off x="962025" y="93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9D4BC317-FF48-429B-A040-8CD903481992}"/>
            </a:ext>
          </a:extLst>
        </xdr:cNvPr>
        <xdr:cNvSpPr>
          <a:spLocks noChangeAspect="1" noChangeArrowheads="1"/>
        </xdr:cNvSpPr>
      </xdr:nvSpPr>
      <xdr:spPr bwMode="auto">
        <a:xfrm>
          <a:off x="962025" y="93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3" name="AutoShape 3">
          <a:extLst>
            <a:ext uri="{FF2B5EF4-FFF2-40B4-BE49-F238E27FC236}">
              <a16:creationId xmlns:a16="http://schemas.microsoft.com/office/drawing/2014/main" id="{D106574F-D93B-449E-9506-F503A132354C}"/>
            </a:ext>
          </a:extLst>
        </xdr:cNvPr>
        <xdr:cNvSpPr>
          <a:spLocks noChangeAspect="1" noChangeArrowheads="1"/>
        </xdr:cNvSpPr>
      </xdr:nvSpPr>
      <xdr:spPr bwMode="auto">
        <a:xfrm>
          <a:off x="962025" y="93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4800"/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14CA83CC-7244-4846-8AFE-0C3BB5C44C38}"/>
            </a:ext>
          </a:extLst>
        </xdr:cNvPr>
        <xdr:cNvSpPr>
          <a:spLocks noChangeAspect="1" noChangeArrowheads="1"/>
        </xdr:cNvSpPr>
      </xdr:nvSpPr>
      <xdr:spPr bwMode="auto">
        <a:xfrm>
          <a:off x="962025" y="121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4800"/>
    <xdr:sp macro="" textlink="">
      <xdr:nvSpPr>
        <xdr:cNvPr id="15" name="AutoShape 3">
          <a:extLst>
            <a:ext uri="{FF2B5EF4-FFF2-40B4-BE49-F238E27FC236}">
              <a16:creationId xmlns:a16="http://schemas.microsoft.com/office/drawing/2014/main" id="{ED845743-EB55-41FA-A20C-0EAD4AB66126}"/>
            </a:ext>
          </a:extLst>
        </xdr:cNvPr>
        <xdr:cNvSpPr>
          <a:spLocks noChangeAspect="1" noChangeArrowheads="1"/>
        </xdr:cNvSpPr>
      </xdr:nvSpPr>
      <xdr:spPr bwMode="auto">
        <a:xfrm>
          <a:off x="962025" y="121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4800"/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7B73CC6F-3ACF-4AA3-A724-EA69CEC25738}"/>
            </a:ext>
          </a:extLst>
        </xdr:cNvPr>
        <xdr:cNvSpPr>
          <a:spLocks noChangeAspect="1" noChangeArrowheads="1"/>
        </xdr:cNvSpPr>
      </xdr:nvSpPr>
      <xdr:spPr bwMode="auto">
        <a:xfrm>
          <a:off x="962025" y="121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71887</xdr:rowOff>
    </xdr:from>
    <xdr:ext cx="304800" cy="304800"/>
    <xdr:sp macro="" textlink="">
      <xdr:nvSpPr>
        <xdr:cNvPr id="17" name="AutoShape 3">
          <a:extLst>
            <a:ext uri="{FF2B5EF4-FFF2-40B4-BE49-F238E27FC236}">
              <a16:creationId xmlns:a16="http://schemas.microsoft.com/office/drawing/2014/main" id="{B349C1B2-5730-4D27-9F7C-0F1ACF582299}"/>
            </a:ext>
          </a:extLst>
        </xdr:cNvPr>
        <xdr:cNvSpPr>
          <a:spLocks noChangeAspect="1" noChangeArrowheads="1"/>
        </xdr:cNvSpPr>
      </xdr:nvSpPr>
      <xdr:spPr bwMode="auto">
        <a:xfrm>
          <a:off x="962025" y="129108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69980C-C84A-43F4-B4C0-A2A010B16A9D}" name="Tabla13" displayName="Tabla13" ref="A3:I6" totalsRowShown="0" headerRowDxfId="13" dataDxfId="11" headerRowBorderDxfId="12" tableBorderDxfId="10" totalsRowBorderDxfId="9">
  <autoFilter ref="A3:I6" xr:uid="{00000000-0009-0000-0100-000001000000}"/>
  <tableColumns count="9">
    <tableColumn id="1" xr3:uid="{42D3C9A3-95FC-4CD4-9E11-68031CF7DA14}" name="N°" dataDxfId="8"/>
    <tableColumn id="2" xr3:uid="{19AEB51F-EBAC-490E-8250-B92F6EA669EC}" name="DESCRIPCIÓN" dataDxfId="7"/>
    <tableColumn id="14" xr3:uid="{270E507C-DAF8-4626-A8AD-1AB4B7006D06}" name="Cant." dataDxfId="6"/>
    <tableColumn id="4" xr3:uid="{6B5EE7F3-94A4-4691-BD40-22268BBDCB02}" name="Unidad de medida" dataDxfId="5"/>
    <tableColumn id="5" xr3:uid="{7FECF4A3-EF41-4DB8-9254-B034AE7B7DF0}" name="COTIZACIÓN 1 ENETEL S.A.S" dataDxfId="4" dataCellStyle="Moneda"/>
    <tableColumn id="6" xr3:uid="{DE31EC11-CC9D-427D-930A-D7C581C8797C}" name="COTIZACIÓN 2 UPSISTEMAS" dataDxfId="3" dataCellStyle="Moneda">
      <calculatedColumnFormula>35464205*2</calculatedColumnFormula>
    </tableColumn>
    <tableColumn id="8" xr3:uid="{DC2575ED-D170-4836-AD71-2FE3BD135B44}" name="COTIZACIÓN 3 COMPUTEL" dataDxfId="2" dataCellStyle="Moneda">
      <calculatedColumnFormula>+Tabla13[[#This Row],[Cant.]]*0</calculatedColumnFormula>
    </tableColumn>
    <tableColumn id="11" xr3:uid="{AC42B09C-98A2-4428-AE34-F70C5F256694}" name="COTIZACIÓN 4 EPM" dataDxfId="1" dataCellStyle="Moneda">
      <calculatedColumnFormula>30622878*2</calculatedColumnFormula>
    </tableColumn>
    <tableColumn id="15" xr3:uid="{42FA2ADA-CBF1-4E86-BB9F-0A71267E0396}" name="PROMEDIO " dataDxfId="0" dataCellStyle="Moneda">
      <calculatedColumnFormula>+(Tabla13[[#This Row],[COTIZACIÓN 1 ENETEL S.A.S]]+Tabla13[[#This Row],[COTIZACIÓN 2 UPSISTEMAS]]+Tabla13[[#This Row],[COTIZACIÓN 3 COMPUTEL]]+Tabla13[[#This Row],[COTIZACIÓN 4 EPM]])/4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8FC5D-77C3-4454-911B-AD3A89AEDB19}">
  <dimension ref="A1:K9"/>
  <sheetViews>
    <sheetView tabSelected="1" zoomScaleNormal="100" workbookViewId="0">
      <pane ySplit="3" topLeftCell="A4" activePane="bottomLeft" state="frozen"/>
      <selection pane="bottomLeft" activeCell="S7" sqref="S7"/>
    </sheetView>
  </sheetViews>
  <sheetFormatPr baseColWidth="10" defaultColWidth="9.125" defaultRowHeight="12"/>
  <cols>
    <col min="1" max="1" width="8.75" style="19" customWidth="1"/>
    <col min="2" max="2" width="31.875" style="1" customWidth="1"/>
    <col min="3" max="3" width="5.75" style="2" customWidth="1"/>
    <col min="4" max="4" width="11.375" style="2" bestFit="1" customWidth="1"/>
    <col min="5" max="5" width="16.5" style="40" customWidth="1"/>
    <col min="6" max="6" width="14.75" style="39" customWidth="1"/>
    <col min="7" max="7" width="13.125" style="39" bestFit="1" customWidth="1"/>
    <col min="8" max="8" width="15.125" style="39" customWidth="1"/>
    <col min="9" max="9" width="16.75" style="39" customWidth="1"/>
    <col min="10" max="10" width="10.375" style="1" customWidth="1"/>
    <col min="11" max="11" width="11.75" style="1" bestFit="1" customWidth="1"/>
    <col min="12" max="16384" width="9.125" style="1"/>
  </cols>
  <sheetData>
    <row r="1" spans="1:11" ht="27.75" customHeight="1">
      <c r="A1" s="52" t="s">
        <v>9</v>
      </c>
      <c r="B1" s="53"/>
      <c r="C1" s="53"/>
      <c r="D1" s="53"/>
      <c r="E1" s="53"/>
      <c r="F1" s="53"/>
      <c r="G1" s="53"/>
      <c r="H1" s="53"/>
      <c r="I1" s="53"/>
    </row>
    <row r="2" spans="1:11">
      <c r="A2" s="54"/>
      <c r="B2" s="55"/>
      <c r="C2" s="55"/>
      <c r="D2" s="55"/>
      <c r="E2" s="55"/>
      <c r="F2" s="55"/>
      <c r="G2" s="55"/>
      <c r="H2" s="55"/>
      <c r="I2" s="55"/>
    </row>
    <row r="3" spans="1:11" s="3" customFormat="1" ht="75" customHeight="1">
      <c r="A3" s="17" t="s">
        <v>0</v>
      </c>
      <c r="B3" s="4" t="s">
        <v>1</v>
      </c>
      <c r="C3" s="4" t="s">
        <v>7</v>
      </c>
      <c r="D3" s="4" t="s">
        <v>8</v>
      </c>
      <c r="E3" s="32" t="s">
        <v>2</v>
      </c>
      <c r="F3" s="33" t="s">
        <v>3</v>
      </c>
      <c r="G3" s="33" t="s">
        <v>18</v>
      </c>
      <c r="H3" s="32" t="s">
        <v>17</v>
      </c>
      <c r="I3" s="34" t="s">
        <v>4</v>
      </c>
    </row>
    <row r="4" spans="1:11" s="25" customFormat="1" ht="11.25">
      <c r="A4" s="20">
        <v>1</v>
      </c>
      <c r="B4" s="31" t="s">
        <v>14</v>
      </c>
      <c r="C4" s="21">
        <v>1</v>
      </c>
      <c r="D4" s="22" t="s">
        <v>5</v>
      </c>
      <c r="E4" s="35">
        <v>69771289</v>
      </c>
      <c r="F4" s="35">
        <v>44476164</v>
      </c>
      <c r="G4" s="37">
        <v>46724000</v>
      </c>
      <c r="H4" s="44">
        <v>67777824</v>
      </c>
      <c r="I4" s="45">
        <f>+(Tabla13[[#This Row],[COTIZACIÓN 1 ENETEL S.A.S]]+Tabla13[[#This Row],[COTIZACIÓN 2 UPSISTEMAS]]+Tabla13[[#This Row],[COTIZACIÓN 3 COMPUTEL]]+Tabla13[[#This Row],[COTIZACIÓN 4 EPM]])/4</f>
        <v>57187319.25</v>
      </c>
      <c r="J4" s="23"/>
      <c r="K4" s="24"/>
    </row>
    <row r="5" spans="1:11" s="25" customFormat="1" ht="11.25">
      <c r="A5" s="20">
        <v>2</v>
      </c>
      <c r="B5" s="31" t="s">
        <v>15</v>
      </c>
      <c r="C5" s="26">
        <v>2</v>
      </c>
      <c r="D5" s="22" t="s">
        <v>5</v>
      </c>
      <c r="E5" s="43">
        <f>32478820*Tabla13[[#This Row],[Cant.]]</f>
        <v>64957640</v>
      </c>
      <c r="F5" s="43">
        <f>35964205*2</f>
        <v>71928410</v>
      </c>
      <c r="G5" s="37">
        <f>31508000*2</f>
        <v>63016000</v>
      </c>
      <c r="H5" s="44">
        <f t="shared" ref="H5" si="0">30622878*2</f>
        <v>61245756</v>
      </c>
      <c r="I5" s="45">
        <f>+(Tabla13[[#This Row],[COTIZACIÓN 1 ENETEL S.A.S]]+Tabla13[[#This Row],[COTIZACIÓN 2 UPSISTEMAS]]+Tabla13[[#This Row],[COTIZACIÓN 3 COMPUTEL]]+Tabla13[[#This Row],[COTIZACIÓN 4 EPM]])/4</f>
        <v>65286951.5</v>
      </c>
      <c r="J5" s="23"/>
      <c r="K5" s="24"/>
    </row>
    <row r="6" spans="1:11" s="25" customFormat="1" ht="11.25">
      <c r="A6" s="20">
        <v>3</v>
      </c>
      <c r="B6" s="31" t="s">
        <v>16</v>
      </c>
      <c r="C6" s="21">
        <v>1</v>
      </c>
      <c r="D6" s="22" t="s">
        <v>5</v>
      </c>
      <c r="E6" s="37">
        <v>220217670</v>
      </c>
      <c r="F6" s="36">
        <v>152535123</v>
      </c>
      <c r="G6" s="37">
        <v>274275000</v>
      </c>
      <c r="H6" s="46">
        <v>211959507</v>
      </c>
      <c r="I6" s="47">
        <f>+(Tabla13[[#This Row],[COTIZACIÓN 1 ENETEL S.A.S]]+Tabla13[[#This Row],[COTIZACIÓN 2 UPSISTEMAS]]+Tabla13[[#This Row],[COTIZACIÓN 3 COMPUTEL]]+Tabla13[[#This Row],[COTIZACIÓN 4 EPM]])/4</f>
        <v>214746825</v>
      </c>
      <c r="J6" s="23"/>
      <c r="K6" s="24"/>
    </row>
    <row r="7" spans="1:11" s="25" customFormat="1" ht="11.25">
      <c r="A7" s="27" t="s">
        <v>6</v>
      </c>
      <c r="B7" s="28"/>
      <c r="C7" s="29"/>
      <c r="D7" s="30" t="s">
        <v>11</v>
      </c>
      <c r="E7" s="41">
        <f>SUBTOTAL(109,Tabla13[COTIZACIÓN 1 ENETEL S.A.S])</f>
        <v>354946599</v>
      </c>
      <c r="F7" s="37">
        <f>SUBTOTAL(109,Tabla13[COTIZACIÓN 2 UPSISTEMAS])</f>
        <v>268939697</v>
      </c>
      <c r="G7" s="37">
        <f>SUBTOTAL(109,Tabla13[COTIZACIÓN 3 COMPUTEL])</f>
        <v>384015000</v>
      </c>
      <c r="H7" s="37">
        <f>SUBTOTAL(109,Tabla13[COTIZACIÓN 4 EPM])</f>
        <v>340983087</v>
      </c>
      <c r="I7" s="42">
        <f>SUBTOTAL(109,Tabla13[[PROMEDIO ]])</f>
        <v>337221095.75</v>
      </c>
      <c r="K7" s="24"/>
    </row>
    <row r="8" spans="1:11">
      <c r="A8" s="18"/>
      <c r="B8" s="6"/>
      <c r="C8" s="5"/>
      <c r="D8" s="15" t="s">
        <v>12</v>
      </c>
      <c r="E8" s="38">
        <f>+E7*19%</f>
        <v>67439853.810000002</v>
      </c>
      <c r="F8" s="38">
        <f>+F7*19%</f>
        <v>51098542.43</v>
      </c>
      <c r="G8" s="48">
        <f>+G7*19%</f>
        <v>72962850</v>
      </c>
      <c r="H8" s="48">
        <f>+H7*19%</f>
        <v>64786786.530000001</v>
      </c>
      <c r="I8" s="49">
        <f>+I7*19%</f>
        <v>64072008.192500003</v>
      </c>
    </row>
    <row r="9" spans="1:11">
      <c r="D9" s="16" t="s">
        <v>13</v>
      </c>
      <c r="E9" s="38">
        <f>SUM(E7:E8)</f>
        <v>422386452.81</v>
      </c>
      <c r="F9" s="38">
        <f>SUM(F7:F8)</f>
        <v>320038239.43000001</v>
      </c>
      <c r="G9" s="38">
        <f>SUM(G7:G8)</f>
        <v>456977850</v>
      </c>
      <c r="H9" s="50">
        <f>SUM(H7:H8)</f>
        <v>405769873.52999997</v>
      </c>
      <c r="I9" s="51">
        <f>SUM(I7:I8)</f>
        <v>401293103.9425</v>
      </c>
    </row>
  </sheetData>
  <sheetProtection selectLockedCells="1"/>
  <mergeCells count="2">
    <mergeCell ref="A1:I1"/>
    <mergeCell ref="A2:I2"/>
  </mergeCells>
  <conditionalFormatting sqref="E4:F6 H4:H6">
    <cfRule type="expression" dxfId="20" priority="8">
      <formula>AND(E4=0,E4&lt;&gt;"")</formula>
    </cfRule>
  </conditionalFormatting>
  <conditionalFormatting sqref="H4:H6">
    <cfRule type="expression" dxfId="19" priority="17">
      <formula>AND(#REF!&gt;0.3,#REF!&lt;&gt;"")</formula>
    </cfRule>
  </conditionalFormatting>
  <conditionalFormatting sqref="I4:I6">
    <cfRule type="containsText" dxfId="18" priority="7" operator="containsText" text="SIN DATOS">
      <formula>NOT(ISERROR(SEARCH("SIN DATOS",I4)))</formula>
    </cfRule>
  </conditionalFormatting>
  <conditionalFormatting sqref="F4:F6">
    <cfRule type="expression" dxfId="17" priority="31">
      <formula>AND(#REF!&gt;0.3,#REF!&lt;&gt;"")</formula>
    </cfRule>
  </conditionalFormatting>
  <conditionalFormatting sqref="E4:E6 F5">
    <cfRule type="expression" dxfId="16" priority="32">
      <formula>AND(#REF!&gt;0.3,#REF!&lt;&gt;"")</formula>
    </cfRule>
  </conditionalFormatting>
  <conditionalFormatting sqref="E7">
    <cfRule type="expression" dxfId="15" priority="1">
      <formula>AND(E7=0,E7&lt;&gt;"")</formula>
    </cfRule>
  </conditionalFormatting>
  <conditionalFormatting sqref="E7">
    <cfRule type="expression" dxfId="14" priority="2">
      <formula>AND(#REF!&gt;0.3,#REF!&lt;&gt;"")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69544-8EB0-46A4-9034-9724968243CE}">
  <dimension ref="B2:H6"/>
  <sheetViews>
    <sheetView workbookViewId="0">
      <selection activeCell="H6" sqref="H6"/>
    </sheetView>
  </sheetViews>
  <sheetFormatPr baseColWidth="10" defaultRowHeight="14.25"/>
  <cols>
    <col min="2" max="8" width="13.625" customWidth="1"/>
  </cols>
  <sheetData>
    <row r="2" spans="2:8" ht="26.25" customHeight="1" thickBot="1">
      <c r="H2" s="14" t="s">
        <v>10</v>
      </c>
    </row>
    <row r="3" spans="2:8" ht="23.25" customHeight="1" thickBot="1">
      <c r="B3" s="8">
        <v>102250099</v>
      </c>
      <c r="C3" s="9">
        <v>80445370</v>
      </c>
      <c r="D3" s="9">
        <v>98400702</v>
      </c>
      <c r="E3" s="9">
        <v>78232000</v>
      </c>
      <c r="F3" s="9">
        <v>90928762</v>
      </c>
      <c r="G3" s="9">
        <v>148569593</v>
      </c>
      <c r="H3" s="13">
        <f>AVERAGE(B3:G3)</f>
        <v>99804421</v>
      </c>
    </row>
    <row r="4" spans="2:8" ht="23.25" customHeight="1" thickBot="1">
      <c r="B4" s="10">
        <v>252696480</v>
      </c>
      <c r="C4" s="11">
        <v>188504329</v>
      </c>
      <c r="D4" s="11">
        <v>242582385</v>
      </c>
      <c r="E4" s="11">
        <v>305783000</v>
      </c>
      <c r="F4" s="11">
        <v>154730921</v>
      </c>
      <c r="G4" s="11">
        <v>310387578</v>
      </c>
      <c r="H4" s="13">
        <f>AVERAGE(B4:G4)</f>
        <v>242447448.83333334</v>
      </c>
    </row>
    <row r="5" spans="2:8" ht="24" customHeight="1" thickBot="1">
      <c r="B5" s="12">
        <f>SUM(B3:B4)</f>
        <v>354946579</v>
      </c>
      <c r="C5" s="12">
        <f t="shared" ref="C5:G5" si="0">SUM(C3:C4)</f>
        <v>268949699</v>
      </c>
      <c r="D5" s="12">
        <f t="shared" si="0"/>
        <v>340983087</v>
      </c>
      <c r="E5" s="12">
        <f t="shared" si="0"/>
        <v>384015000</v>
      </c>
      <c r="F5" s="12">
        <f t="shared" si="0"/>
        <v>245659683</v>
      </c>
      <c r="G5" s="12">
        <f t="shared" si="0"/>
        <v>458957171</v>
      </c>
      <c r="H5" s="13">
        <f>AVERAGE(B5:G5)</f>
        <v>342251869.83333331</v>
      </c>
    </row>
    <row r="6" spans="2:8" ht="15" thickBot="1">
      <c r="B6" s="7">
        <f>(B5*19%)+B5</f>
        <v>422386429.00999999</v>
      </c>
      <c r="C6" s="7">
        <f t="shared" ref="C6:G6" si="1">(C5*19%)+C5</f>
        <v>320050141.81</v>
      </c>
      <c r="D6" s="7">
        <f t="shared" si="1"/>
        <v>405769873.52999997</v>
      </c>
      <c r="E6" s="7">
        <f t="shared" si="1"/>
        <v>456977850</v>
      </c>
      <c r="F6" s="7">
        <f t="shared" si="1"/>
        <v>292335022.76999998</v>
      </c>
      <c r="G6" s="7">
        <f t="shared" si="1"/>
        <v>546159033.49000001</v>
      </c>
      <c r="H6" s="13">
        <f>AVERAGE(B6:G6)</f>
        <v>407279725.10166663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868AD3-CC43-4B1A-9588-769DF52EE5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E515AA-0920-4D3B-8005-2EFD3DB0735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3.xml><?xml version="1.0" encoding="utf-8"?>
<ds:datastoreItem xmlns:ds="http://schemas.openxmlformats.org/officeDocument/2006/customXml" ds:itemID="{E10DA1DD-8E70-4607-B480-FA2A7B3F3B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 para word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pc</cp:lastModifiedBy>
  <cp:revision/>
  <dcterms:created xsi:type="dcterms:W3CDTF">2025-07-28T22:45:04Z</dcterms:created>
  <dcterms:modified xsi:type="dcterms:W3CDTF">2025-10-23T16:16:07Z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ediaServiceImageTags">
    <vt:lpwstr/>
  </property>
</Properties>
</file>