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mc:AlternateContent xmlns:mc="http://schemas.openxmlformats.org/markup-compatibility/2006">
    <mc:Choice Requires="x15">
      <x15ac:absPath xmlns:x15ac="http://schemas.microsoft.com/office/spreadsheetml/2010/11/ac" url="C:\Users\PORTATIL\Desktop\Revision EP\Evidencias Octubre\Proceso MC 017-2025 Botiquines\"/>
    </mc:Choice>
  </mc:AlternateContent>
  <xr:revisionPtr revIDLastSave="0" documentId="13_ncr:1_{C911FD8E-384C-4EE9-89D8-DBAA78EDB032}" xr6:coauthVersionLast="47" xr6:coauthVersionMax="47" xr10:uidLastSave="{00000000-0000-0000-0000-000000000000}"/>
  <bookViews>
    <workbookView xWindow="-120" yWindow="-120" windowWidth="20730" windowHeight="11040" activeTab="1" xr2:uid="{00000000-000D-0000-FFFF-FFFF00000000}"/>
  </bookViews>
  <sheets>
    <sheet name="ProyecciónFinal_2025" sheetId="6" r:id="rId1"/>
    <sheet name="CosteoIndividual" sheetId="5" r:id="rId2"/>
  </sheets>
  <definedNames>
    <definedName name="_xlnm._FilterDatabase" localSheetId="1" hidden="1">CosteoIndividual!$B$4:$AJ$35</definedName>
    <definedName name="_xlnm._FilterDatabase" localSheetId="0" hidden="1">ProyecciónFinal_2025!$B$5:$N$6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E6" i="6" l="1"/>
  <c r="S6" i="5"/>
  <c r="S7" i="5"/>
  <c r="S8" i="5"/>
  <c r="S9" i="5"/>
  <c r="S10" i="5"/>
  <c r="S11" i="5"/>
  <c r="S12" i="5"/>
  <c r="S13" i="5"/>
  <c r="S14" i="5"/>
  <c r="S15" i="5"/>
  <c r="S16" i="5"/>
  <c r="S17" i="5"/>
  <c r="S18" i="5"/>
  <c r="S19" i="5"/>
  <c r="S20" i="5"/>
  <c r="S21" i="5"/>
  <c r="S23" i="5"/>
  <c r="S24" i="5"/>
  <c r="S25" i="5"/>
  <c r="S26" i="5"/>
  <c r="S27" i="5"/>
  <c r="S28" i="5"/>
  <c r="S29" i="5"/>
  <c r="S30" i="5"/>
  <c r="S31" i="5"/>
  <c r="S32" i="5"/>
  <c r="S33" i="5"/>
  <c r="S34" i="5"/>
  <c r="P6" i="5"/>
  <c r="Q6" i="5" s="1"/>
  <c r="P7" i="5"/>
  <c r="Q7" i="5" s="1"/>
  <c r="P8" i="5"/>
  <c r="Q8" i="5" s="1"/>
  <c r="P9" i="5"/>
  <c r="Q9" i="5" s="1"/>
  <c r="P10" i="5"/>
  <c r="Q10" i="5" s="1"/>
  <c r="P11" i="5"/>
  <c r="Q11" i="5" s="1"/>
  <c r="P12" i="5"/>
  <c r="Q12" i="5" s="1"/>
  <c r="P13" i="5"/>
  <c r="Q13" i="5" s="1"/>
  <c r="P14" i="5"/>
  <c r="Q14" i="5" s="1"/>
  <c r="P15" i="5"/>
  <c r="Q15" i="5" s="1"/>
  <c r="P16" i="5"/>
  <c r="Q16" i="5" s="1"/>
  <c r="P17" i="5"/>
  <c r="Q17" i="5" s="1"/>
  <c r="P18" i="5"/>
  <c r="Q18" i="5" s="1"/>
  <c r="P19" i="5"/>
  <c r="Q19" i="5" s="1"/>
  <c r="P20" i="5"/>
  <c r="Q20" i="5" s="1"/>
  <c r="P21" i="5"/>
  <c r="Q21" i="5" s="1"/>
  <c r="P23" i="5"/>
  <c r="Q23" i="5" s="1"/>
  <c r="P24" i="5"/>
  <c r="Q24" i="5" s="1"/>
  <c r="P25" i="5"/>
  <c r="Q25" i="5" s="1"/>
  <c r="P26" i="5"/>
  <c r="Q26" i="5" s="1"/>
  <c r="P27" i="5"/>
  <c r="Q27" i="5" s="1"/>
  <c r="P28" i="5"/>
  <c r="Q28" i="5"/>
  <c r="P29" i="5"/>
  <c r="Q29" i="5"/>
  <c r="P30" i="5"/>
  <c r="Q30" i="5"/>
  <c r="P31" i="5"/>
  <c r="Q31" i="5"/>
  <c r="P32" i="5"/>
  <c r="Q32" i="5"/>
  <c r="P33" i="5"/>
  <c r="Q33" i="5"/>
  <c r="P34" i="5"/>
  <c r="Q34" i="5"/>
  <c r="S5" i="5"/>
  <c r="P5" i="5"/>
  <c r="Q5" i="5" s="1"/>
  <c r="M5" i="5" l="1"/>
  <c r="M6" i="5"/>
  <c r="T6" i="5" s="1"/>
  <c r="M7" i="5"/>
  <c r="T7" i="5" s="1"/>
  <c r="M8" i="5"/>
  <c r="T8" i="5" s="1"/>
  <c r="M9" i="5"/>
  <c r="T9" i="5" s="1"/>
  <c r="M10" i="5"/>
  <c r="T10" i="5" s="1"/>
  <c r="M11" i="5"/>
  <c r="T11" i="5" s="1"/>
  <c r="M12" i="5"/>
  <c r="T12" i="5" s="1"/>
  <c r="M13" i="5"/>
  <c r="T13" i="5" s="1"/>
  <c r="M14" i="5"/>
  <c r="T14" i="5" s="1"/>
  <c r="M15" i="5"/>
  <c r="T15" i="5" s="1"/>
  <c r="M16" i="5"/>
  <c r="T16" i="5" s="1"/>
  <c r="M17" i="5"/>
  <c r="T17" i="5" s="1"/>
  <c r="M18" i="5"/>
  <c r="T18" i="5" s="1"/>
  <c r="M19" i="5"/>
  <c r="T19" i="5" s="1"/>
  <c r="M20" i="5"/>
  <c r="T20" i="5" s="1"/>
  <c r="M21" i="5"/>
  <c r="T21" i="5" s="1"/>
  <c r="M23" i="5"/>
  <c r="T23" i="5" s="1"/>
  <c r="M24" i="5"/>
  <c r="T24" i="5" s="1"/>
  <c r="M25" i="5"/>
  <c r="T25" i="5" s="1"/>
  <c r="M26" i="5"/>
  <c r="T26" i="5" s="1"/>
  <c r="M27" i="5"/>
  <c r="M28" i="5"/>
  <c r="T28" i="5" s="1"/>
  <c r="M29" i="5"/>
  <c r="T29" i="5" s="1"/>
  <c r="M30" i="5"/>
  <c r="T30" i="5" s="1"/>
  <c r="M31" i="5"/>
  <c r="T31" i="5" s="1"/>
  <c r="M32" i="5"/>
  <c r="T32" i="5" s="1"/>
  <c r="M33" i="5"/>
  <c r="T33" i="5" s="1"/>
  <c r="M34" i="5"/>
  <c r="T34" i="5" s="1"/>
  <c r="N5" i="5" l="1"/>
  <c r="T5" i="5"/>
  <c r="T27" i="5"/>
  <c r="H35" i="5"/>
  <c r="P39" i="5"/>
  <c r="B3" i="6" l="1"/>
  <c r="C7" i="6"/>
  <c r="D7" i="6"/>
  <c r="E7" i="6"/>
  <c r="F7" i="6"/>
  <c r="G7" i="6"/>
  <c r="J7" i="6"/>
  <c r="C8" i="6"/>
  <c r="D8" i="6"/>
  <c r="E8" i="6"/>
  <c r="F8" i="6"/>
  <c r="G8" i="6"/>
  <c r="J8" i="6"/>
  <c r="C9" i="6"/>
  <c r="D9" i="6"/>
  <c r="E9" i="6"/>
  <c r="F9" i="6"/>
  <c r="G9" i="6"/>
  <c r="J9" i="6"/>
  <c r="C10" i="6"/>
  <c r="D10" i="6"/>
  <c r="E10" i="6"/>
  <c r="F10" i="6"/>
  <c r="G10" i="6"/>
  <c r="J10" i="6"/>
  <c r="C11" i="6"/>
  <c r="D11" i="6"/>
  <c r="E11" i="6"/>
  <c r="F11" i="6"/>
  <c r="G11" i="6"/>
  <c r="J11" i="6"/>
  <c r="C12" i="6"/>
  <c r="D12" i="6"/>
  <c r="E12" i="6"/>
  <c r="F12" i="6"/>
  <c r="G12" i="6"/>
  <c r="J12" i="6"/>
  <c r="C13" i="6"/>
  <c r="D13" i="6"/>
  <c r="E13" i="6"/>
  <c r="F13" i="6"/>
  <c r="G13" i="6"/>
  <c r="J13" i="6"/>
  <c r="C14" i="6"/>
  <c r="D14" i="6"/>
  <c r="E14" i="6"/>
  <c r="F14" i="6"/>
  <c r="G14" i="6"/>
  <c r="J14" i="6"/>
  <c r="C15" i="6"/>
  <c r="D15" i="6"/>
  <c r="E15" i="6"/>
  <c r="F15" i="6"/>
  <c r="G15" i="6"/>
  <c r="J15" i="6"/>
  <c r="C16" i="6"/>
  <c r="D16" i="6"/>
  <c r="E16" i="6"/>
  <c r="F16" i="6"/>
  <c r="G16" i="6"/>
  <c r="J16" i="6"/>
  <c r="C17" i="6"/>
  <c r="D17" i="6"/>
  <c r="E17" i="6"/>
  <c r="F17" i="6"/>
  <c r="G17" i="6"/>
  <c r="J17" i="6"/>
  <c r="C18" i="6"/>
  <c r="D18" i="6"/>
  <c r="E18" i="6"/>
  <c r="F18" i="6"/>
  <c r="G18" i="6"/>
  <c r="J18" i="6"/>
  <c r="C19" i="6"/>
  <c r="D19" i="6"/>
  <c r="E19" i="6"/>
  <c r="F19" i="6"/>
  <c r="G19" i="6"/>
  <c r="J19" i="6"/>
  <c r="C20" i="6"/>
  <c r="D20" i="6"/>
  <c r="E20" i="6"/>
  <c r="F20" i="6"/>
  <c r="G20" i="6"/>
  <c r="J20" i="6"/>
  <c r="C21" i="6"/>
  <c r="D21" i="6"/>
  <c r="E21" i="6"/>
  <c r="F21" i="6"/>
  <c r="G21" i="6"/>
  <c r="J21" i="6"/>
  <c r="C22" i="6"/>
  <c r="D22" i="6"/>
  <c r="E22" i="6"/>
  <c r="F22" i="6"/>
  <c r="G22" i="6"/>
  <c r="J22" i="6"/>
  <c r="C23" i="6"/>
  <c r="D23" i="6"/>
  <c r="E23" i="6"/>
  <c r="F23" i="6"/>
  <c r="G23" i="6"/>
  <c r="J23" i="6"/>
  <c r="C24" i="6"/>
  <c r="D24" i="6"/>
  <c r="E24" i="6"/>
  <c r="F24" i="6"/>
  <c r="G24" i="6"/>
  <c r="J24" i="6"/>
  <c r="C25" i="6"/>
  <c r="D25" i="6"/>
  <c r="E25" i="6"/>
  <c r="F25" i="6"/>
  <c r="G25" i="6"/>
  <c r="J25" i="6"/>
  <c r="C26" i="6"/>
  <c r="D26" i="6"/>
  <c r="E26" i="6"/>
  <c r="F26" i="6"/>
  <c r="G26" i="6"/>
  <c r="J26" i="6"/>
  <c r="C27" i="6"/>
  <c r="D27" i="6"/>
  <c r="E27" i="6"/>
  <c r="F27" i="6"/>
  <c r="G27" i="6"/>
  <c r="J27" i="6"/>
  <c r="C28" i="6"/>
  <c r="D28" i="6"/>
  <c r="E28" i="6"/>
  <c r="F28" i="6"/>
  <c r="G28" i="6"/>
  <c r="J28" i="6"/>
  <c r="C29" i="6"/>
  <c r="D29" i="6"/>
  <c r="E29" i="6"/>
  <c r="F29" i="6"/>
  <c r="G29" i="6"/>
  <c r="J29" i="6"/>
  <c r="C30" i="6"/>
  <c r="D30" i="6"/>
  <c r="E30" i="6"/>
  <c r="F30" i="6"/>
  <c r="G30" i="6"/>
  <c r="J30" i="6"/>
  <c r="C31" i="6"/>
  <c r="D31" i="6"/>
  <c r="E31" i="6"/>
  <c r="F31" i="6"/>
  <c r="G31" i="6"/>
  <c r="J31" i="6"/>
  <c r="C32" i="6"/>
  <c r="D32" i="6"/>
  <c r="E32" i="6"/>
  <c r="F32" i="6"/>
  <c r="G32" i="6"/>
  <c r="J32" i="6"/>
  <c r="C33" i="6"/>
  <c r="D33" i="6"/>
  <c r="E33" i="6"/>
  <c r="F33" i="6"/>
  <c r="G33" i="6"/>
  <c r="J33" i="6"/>
  <c r="C34" i="6"/>
  <c r="D34" i="6"/>
  <c r="E34" i="6"/>
  <c r="F34" i="6"/>
  <c r="G34" i="6"/>
  <c r="J34" i="6"/>
  <c r="C35" i="6"/>
  <c r="D35" i="6"/>
  <c r="E35" i="6"/>
  <c r="F35" i="6"/>
  <c r="G35" i="6"/>
  <c r="J35" i="6"/>
  <c r="I35" i="5"/>
  <c r="J35" i="5"/>
  <c r="L35" i="5"/>
  <c r="K35" i="6"/>
  <c r="K7" i="6"/>
  <c r="K8" i="6"/>
  <c r="K9" i="6"/>
  <c r="K10" i="6"/>
  <c r="K11" i="6"/>
  <c r="K12" i="6"/>
  <c r="K13" i="6"/>
  <c r="K14" i="6"/>
  <c r="K15" i="6"/>
  <c r="K16" i="6"/>
  <c r="K17" i="6"/>
  <c r="K18" i="6"/>
  <c r="K19" i="6"/>
  <c r="K20" i="6"/>
  <c r="K21" i="6"/>
  <c r="K22" i="6"/>
  <c r="K24" i="6"/>
  <c r="K25" i="6"/>
  <c r="K26" i="6"/>
  <c r="K27" i="6"/>
  <c r="K29" i="6"/>
  <c r="K30" i="6"/>
  <c r="K31" i="6"/>
  <c r="K32" i="6"/>
  <c r="K33" i="6"/>
  <c r="L7" i="6" l="1"/>
  <c r="M7" i="6" s="1"/>
  <c r="H7" i="6"/>
  <c r="I7" i="6" s="1"/>
  <c r="K34" i="6"/>
  <c r="H12" i="6"/>
  <c r="H10" i="6"/>
  <c r="L28" i="6"/>
  <c r="M28" i="6" s="1"/>
  <c r="K28" i="6"/>
  <c r="K22" i="5"/>
  <c r="S22" i="5" l="1"/>
  <c r="P22" i="5"/>
  <c r="Q22" i="5" s="1"/>
  <c r="M22" i="5" s="1"/>
  <c r="L32" i="6"/>
  <c r="M32" i="6" s="1"/>
  <c r="L30" i="6"/>
  <c r="M30" i="6" s="1"/>
  <c r="H30" i="6"/>
  <c r="I30" i="6" s="1"/>
  <c r="K35" i="5"/>
  <c r="L29" i="6"/>
  <c r="M29" i="6" s="1"/>
  <c r="L31" i="6"/>
  <c r="M31" i="6" s="1"/>
  <c r="L33" i="6"/>
  <c r="M33" i="6" s="1"/>
  <c r="L9" i="6"/>
  <c r="M9" i="6" s="1"/>
  <c r="L11" i="6"/>
  <c r="M11" i="6" s="1"/>
  <c r="L13" i="6"/>
  <c r="M13" i="6" s="1"/>
  <c r="L15" i="6"/>
  <c r="M15" i="6" s="1"/>
  <c r="L17" i="6"/>
  <c r="M17" i="6" s="1"/>
  <c r="L19" i="6"/>
  <c r="M19" i="6" s="1"/>
  <c r="L21" i="6"/>
  <c r="M21" i="6" s="1"/>
  <c r="L25" i="6"/>
  <c r="M25" i="6" s="1"/>
  <c r="L27" i="6"/>
  <c r="M27" i="6" s="1"/>
  <c r="L34" i="6"/>
  <c r="M34" i="6" s="1"/>
  <c r="L8" i="6"/>
  <c r="M8" i="6" s="1"/>
  <c r="L10" i="6"/>
  <c r="M10" i="6" s="1"/>
  <c r="L12" i="6"/>
  <c r="M12" i="6" s="1"/>
  <c r="L14" i="6"/>
  <c r="M14" i="6" s="1"/>
  <c r="L16" i="6"/>
  <c r="M16" i="6" s="1"/>
  <c r="L18" i="6"/>
  <c r="M18" i="6" s="1"/>
  <c r="L20" i="6"/>
  <c r="M20" i="6" s="1"/>
  <c r="L22" i="6"/>
  <c r="M22" i="6" s="1"/>
  <c r="L24" i="6"/>
  <c r="M24" i="6" s="1"/>
  <c r="L26" i="6"/>
  <c r="M26" i="6" s="1"/>
  <c r="L35" i="6"/>
  <c r="M35" i="6" s="1"/>
  <c r="H32" i="6"/>
  <c r="I32" i="6" s="1"/>
  <c r="H28" i="6"/>
  <c r="I28" i="6" s="1"/>
  <c r="B25" i="6"/>
  <c r="B26" i="6"/>
  <c r="B27" i="6"/>
  <c r="B28" i="6"/>
  <c r="B29" i="6"/>
  <c r="B30" i="6"/>
  <c r="B31" i="6"/>
  <c r="B32" i="6"/>
  <c r="B33" i="6"/>
  <c r="B34" i="6"/>
  <c r="B35" i="6"/>
  <c r="B13" i="6"/>
  <c r="B14" i="6"/>
  <c r="B15" i="6"/>
  <c r="B16" i="6"/>
  <c r="B17" i="6"/>
  <c r="B18" i="6"/>
  <c r="B19" i="6"/>
  <c r="B20" i="6"/>
  <c r="B21" i="6"/>
  <c r="B22" i="6"/>
  <c r="B23" i="6"/>
  <c r="B24" i="6"/>
  <c r="B9" i="6"/>
  <c r="B10" i="6"/>
  <c r="B11" i="6"/>
  <c r="B12" i="6"/>
  <c r="T22" i="5" l="1"/>
  <c r="M35" i="5"/>
  <c r="K23" i="6"/>
  <c r="H33" i="6"/>
  <c r="I33" i="6" s="1"/>
  <c r="H31" i="6"/>
  <c r="I31" i="6" s="1"/>
  <c r="H29" i="6"/>
  <c r="I29" i="6" s="1"/>
  <c r="H35" i="6"/>
  <c r="I35" i="6" s="1"/>
  <c r="H34" i="6"/>
  <c r="I34" i="6" s="1"/>
  <c r="H27" i="6"/>
  <c r="I27" i="6" s="1"/>
  <c r="H25" i="6"/>
  <c r="I25" i="6" s="1"/>
  <c r="H21" i="6"/>
  <c r="I21" i="6" s="1"/>
  <c r="H19" i="6"/>
  <c r="I19" i="6" s="1"/>
  <c r="H17" i="6"/>
  <c r="I17" i="6" s="1"/>
  <c r="H15" i="6"/>
  <c r="I15" i="6" s="1"/>
  <c r="H13" i="6"/>
  <c r="I13" i="6" s="1"/>
  <c r="H11" i="6"/>
  <c r="I11" i="6" s="1"/>
  <c r="H9" i="6"/>
  <c r="I9" i="6" s="1"/>
  <c r="H26" i="6"/>
  <c r="I26" i="6" s="1"/>
  <c r="H24" i="6"/>
  <c r="I24" i="6" s="1"/>
  <c r="H22" i="6"/>
  <c r="I22" i="6" s="1"/>
  <c r="H20" i="6"/>
  <c r="I20" i="6" s="1"/>
  <c r="H18" i="6"/>
  <c r="I18" i="6" s="1"/>
  <c r="H16" i="6"/>
  <c r="I16" i="6" s="1"/>
  <c r="H14" i="6"/>
  <c r="I14" i="6" s="1"/>
  <c r="I12" i="6"/>
  <c r="I10" i="6"/>
  <c r="H8" i="6"/>
  <c r="I8" i="6" s="1"/>
  <c r="B8" i="6"/>
  <c r="J6" i="6"/>
  <c r="G6" i="6"/>
  <c r="F6" i="6"/>
  <c r="D6" i="6"/>
  <c r="C6" i="6"/>
  <c r="L23" i="6" l="1"/>
  <c r="M23" i="6" s="1"/>
  <c r="L6" i="6"/>
  <c r="B7" i="6"/>
  <c r="B6" i="6"/>
  <c r="H23" i="6" l="1"/>
  <c r="I23" i="6" s="1"/>
  <c r="N9" i="5"/>
  <c r="H6" i="6"/>
  <c r="N12" i="5"/>
  <c r="N8" i="5"/>
  <c r="N19" i="5"/>
  <c r="N16" i="5"/>
  <c r="N32" i="5"/>
  <c r="N30" i="5"/>
  <c r="N23" i="5"/>
  <c r="N11" i="5"/>
  <c r="N18" i="5"/>
  <c r="N29" i="5"/>
  <c r="N26" i="5"/>
  <c r="N21" i="5"/>
  <c r="N10" i="5"/>
  <c r="N34" i="5"/>
  <c r="N14" i="5"/>
  <c r="N17" i="5"/>
  <c r="N28" i="5"/>
  <c r="N25" i="5"/>
  <c r="N13" i="5"/>
  <c r="N7" i="5"/>
  <c r="N31" i="5"/>
  <c r="N15" i="5"/>
  <c r="N22" i="5"/>
  <c r="N24" i="5"/>
  <c r="N20" i="5"/>
  <c r="N27" i="5"/>
  <c r="N6" i="5"/>
  <c r="N33" i="5"/>
  <c r="H36" i="6" l="1"/>
  <c r="K6" i="6"/>
  <c r="M6" i="6" l="1"/>
  <c r="I6" i="6" l="1"/>
  <c r="I36" i="6" s="1"/>
</calcChain>
</file>

<file path=xl/sharedStrings.xml><?xml version="1.0" encoding="utf-8"?>
<sst xmlns="http://schemas.openxmlformats.org/spreadsheetml/2006/main" count="190" uniqueCount="110">
  <si>
    <t>ITEM</t>
  </si>
  <si>
    <t>PRODUCTO O SERVICIO</t>
  </si>
  <si>
    <t>ESPECIFICACION TECNICA</t>
  </si>
  <si>
    <t>DESCRIPCION TECNICA</t>
  </si>
  <si>
    <t>UNIDAD DE MEDIDA A COTIZAR</t>
  </si>
  <si>
    <t>CANTIDAD A COTIZAR</t>
  </si>
  <si>
    <t>VALOR UNITARIO PROMEDIO O MEDIANA (INCLUIDO IVA SI APLICA)</t>
  </si>
  <si>
    <t>VALOR PROMEDIO O MEDIANA TOTAL (INCLUIDO IVA SI APLICA)</t>
  </si>
  <si>
    <t>FUENTE DE CONSULTA</t>
  </si>
  <si>
    <t>DESVIACIÓN ESTÁNDAR</t>
  </si>
  <si>
    <t>SI DESVEST ES &gt;15% SE PROMEDIA CON MEDIANA</t>
  </si>
  <si>
    <t>Tecnica Utilizada</t>
  </si>
  <si>
    <t>Elaborado por:</t>
  </si>
  <si>
    <t>Profesional Planeación</t>
  </si>
  <si>
    <t>Cotizaciones Elemento</t>
  </si>
  <si>
    <t>Probabilidad Ahorro</t>
  </si>
  <si>
    <t>Cotización 4
VALOR UNITARIO (INCLUIDO IVA SI APLICA)</t>
  </si>
  <si>
    <t>Unidad</t>
  </si>
  <si>
    <t xml:space="preserve">Productos para la curación de heridas </t>
  </si>
  <si>
    <t xml:space="preserve">Gasas limpias </t>
  </si>
  <si>
    <t>Insumo médico esencial para limpieza de heridas, 100% Hilos de algodón Alta capacidad de absorción, empaque individual</t>
  </si>
  <si>
    <t xml:space="preserve">Paquete x 20 unidades </t>
  </si>
  <si>
    <t>Tienen como objetivo proteger la zona lesionada, promover la cicatrización, prevenir infecciones y facilitar la regeneración del tejido.</t>
  </si>
  <si>
    <t xml:space="preserve">Caja x 100 unidades </t>
  </si>
  <si>
    <t>Elaborada en tejidos suaves y absorbentes que se utilizan para limpiar heridas, y proteger áreas lesionadas de la contaminación externa. Estériles y libres de contaminantes para reducir el riesgo de infecciones. Suaves y no irritantes para la piel sensible, en empaque individual.</t>
  </si>
  <si>
    <t xml:space="preserve">Paquete x 3 unidades </t>
  </si>
  <si>
    <t xml:space="preserve">Vendas y vendajes y productos relacionados </t>
  </si>
  <si>
    <t>Productos recubiertos con adhesivo termo fusible o acrílico. resistente al agua y permeable al aire y al vapor del agua. Permite que la piel respire y la mantiene húmeda. Es hipoalergénica, libre de látex y está indicado para piel sensible.  Fácil de rasgar.</t>
  </si>
  <si>
    <t xml:space="preserve">Dispositivos de sujeción de heridas, y accesorios y suministro </t>
  </si>
  <si>
    <t>Producto no estéril de Madera de color crema uniforme, sin olor ni sabor, de superficie y bordes lisos, sin astillas ni perforaciones, resistente a la manipulación.</t>
  </si>
  <si>
    <t xml:space="preserve">Guantes y accesorios médicos </t>
  </si>
  <si>
    <t>Guante de examen de nitrilo sin polvo está hecho de 100% de caucho sintético de nitrilo (NR libre de proteína), ambidiestro y no estéril. Se trata con cloro, que es para facilitar al usuario la colocación del guante y también para evitar que la superficie del guante se pegue entre sí.</t>
  </si>
  <si>
    <t xml:space="preserve">Caja x 100 unidades color azul </t>
  </si>
  <si>
    <t>Caja x 100 unidades color negro</t>
  </si>
  <si>
    <t xml:space="preserve">Alcoholes o sus sustitutos </t>
  </si>
  <si>
    <t xml:space="preserve">Generalmente contiene 0.9% de cloruro de sodio (NaCl) disuelto en agua destilada.
Equivale a 9 gramos de sal por litro de agua.
Esta concentración es isotónica con respecto al plasma sanguíneo humano.
Debido a su isotonicidad, no daña las células ni altera el equilibrio de líquidos del cuerpo cuando se administra por vía intravenosa. Los usos médicos más comunes son la hidratación intravenosa, limpieza de heridas y ojos, diluyente de medicamentos intravenosos, lavado nasal o para aliviar la congestión.
</t>
  </si>
  <si>
    <t>unidad</t>
  </si>
  <si>
    <t xml:space="preserve">Generalmente contiene 0.9% de cloruro de sodio (NaCl) disuelto en agua destilada.
Equivale a 9 gramos de sal por litro de agua.
Esta concentración es isotónica con respecto al plasma sanguíneo humano. Debido a su isotonicidad, no daña las células ni altera el equilibrio de líquidos del cuerpo cuando se administra por vía intravenosa. Los usos médicos más comunes son la hidratación intravenosa, limpieza de heridas y ojos, diluyente de medicamentos intravenosos, lavado nasal o para aliviar la congestión.
</t>
  </si>
  <si>
    <t xml:space="preserve">Material de uso común en medicina y primeros auxilios, especialmente útil para brindar soporte, compresión y protección en lesiones musculares o articulares, sus características principales:
Se puede estirar y recuperar su forma original, permite ajustar la presión según la necesidad terapéutica, ayuda a reducir la inflamación y el edema, mejora la circulación venosa (por ejemplo, en casos de varices), se usa para inmovilizar parcialmente articulaciones (como tobillos, muñecas o rodillas), previene el movimiento excesivo de músculos o ligamentos lesionados.
Generalmente está hecha de una mezcla de algodón, poliéster y látex, permite el paso del aire, reduciendo el riesgo de maceración de la piel.
</t>
  </si>
  <si>
    <t xml:space="preserve">Acesorios médicos </t>
  </si>
  <si>
    <t xml:space="preserve">dispositivos médicos diseñados para proteger tanto al usuario como a las personas a su alrededor de la transmisión de agentes infecciosos.
Tienen 3 capas, capa externa: hidrofóbica (resistente a líquidos), capa intermedia: filtro que retiene partículas y bacterias, capa interna: hidrofílica (absorbe humedad de la respiración).
Hechos comúnmente de polipropileno, un material no tejido que permite una buena filtración y respirabilidad.
Filtran entre el 95% y 98% de bacterias y partículas grandes (según estándares como ASTM o EN14683).
No son eficaces para partículas muy pequeñas como los aerosoles (a diferencia de los respiradores tipo N95 o FFP2).
Son desechables, para un solo uso. No deben lavarse ni reutilizarse.
Rectangular y plegable, con pliegues horizontales para ajustarse mejor a la cara.
Cuentan con elástico para las orejas o cintas para anudar.
Incluyen un clip nasal metálico para mejor ajuste en la nariz.
Diseñados para ser ligeros, cómodos y permitir una respiración sin dificultad.
No deben causar irritación en la piel.
</t>
  </si>
  <si>
    <t>Caja x 100 unidades</t>
  </si>
  <si>
    <t xml:space="preserve">Fabricada con algodón 100%, lo que la hace suave y absorbente.
Alta capacidad de absorber líquidos, como sangre, exudados y otros fluidos corporales.
Permite el paso del aire, favoreciendo la oxigenación de la herida y evitando la maceración de la piel.
Generalmente no causa reacciones alérgicas, ideal para personas con piel sensible.
Suave al tacto, no irrita la piel.
Por lo general, no elástica, lo que le da firmeza, pero menor adaptabilidad en zonas curvas.
En rollos de diferentes anchos y largos, según el uso clínico.
Puede encontrarse en versiones estériles (para heridas abiertas) y no estériles (para fijaciones externas o protección).
Para fijar apósitos, cubrir heridas, proteger zonas lesionadas, y a veces como soporte para inmovilización leve.
</t>
  </si>
  <si>
    <t xml:space="preserve">Jabón quirúrgico </t>
  </si>
  <si>
    <t xml:space="preserve">Contiene sustancias como clorhexidina, yodopovidona, triclosán o alcoholes que eliminan una amplia gama de microorganismos (bacterias, virus, hongos).
Continúa actuando sobre la piel incluso después del lavado, ofreciendo protección durante horas.
Aunque es fuerte contra los gérmenes, suele contener emolientes o humectantes (como glicerina) para evitar irritaciones en el uso frecuente.
Para evitar reacciones alérgicas o interferencias con procedimientos quirúrgicos.
Compatible con la piel humana, generalmente con pH cercano al neutro.
Está validado por normas sanitarias y protocolos hospitalarios (como las normas de la OMS, CDC, o FDA).
</t>
  </si>
  <si>
    <t>Frasco x 120 ml</t>
  </si>
  <si>
    <t>Termómetro electrónico para uso médico</t>
  </si>
  <si>
    <t xml:space="preserve">Instrumento moderno para medir la temperatura corporal, muestra la temperatura en números, facilitando su lectura rápida y precisa, proporciona resultados en pocos segundos (generalmente entre 10 y 60 segundos).
Tiene un margen de error pequeño, usualmente de ±0.1 °C a ±0.2 °C en modelos clínicos, emite un pitido cuando ha terminado la medición o si detecta fiebre.
Se apaga solo tras un período de inactividad para ahorrar batería.
</t>
  </si>
  <si>
    <t xml:space="preserve">Unidad  </t>
  </si>
  <si>
    <t>Alcohol antiséptico</t>
  </si>
  <si>
    <t xml:space="preserve">Concentración habitual: entre 60% y 90% (lo ideal para eficacia antiséptica es entre 70% y 75%).
Puede contener otros ingredientes como agua purificada, glicerina (para evitar resequedad), o peróxido de hidrógeno en pequeñas cantidades.
Líquido incoloro, volátil y de rápida evaporación, olor característico fuerte, Inflamable.
Actúa rompiendo las membranas celulares de bacterias, virus y hongos, eficaz contra microorganismos comunes como E. coli, Staphylococcus aureus y virus con envoltura como el de la gripe o el SARS-CoV-2, No es efectivo contra esporas bacterianas (como las del Clostridium difficile).
Desinfección de la piel antes de inyecciones o procedimientos médicos.
Limpieza de manos (cuando no hay agua y jabón).
</t>
  </si>
  <si>
    <t xml:space="preserve">Frasco x 120 ml </t>
  </si>
  <si>
    <t xml:space="preserve">Concentración habitual: entre 60% y 90% (lo ideal para eficacia antiséptica es entre 70% y 75%).Puede contener otros ingredientes como agua purificada, glicerina (para evitar resequedad), o peróxido de hidrógeno en pequeñas cantidades.
Líquido incoloro, volátil y de rápida evaporación, olor característico fuerte, Inflamable.
Actúa rompiendo las membranas celulares de bacterias, virus y hongos, eficaz contra microorganismos comunes como E. coli, Staphylococcus aureus y virus con envoltura como el de la gripe o el SARS-CoV-2, No es efectivo contra esporas bacterianas (como las del Clostridium difficile).
Desinfección de la piel antes de inyecciones o procedimientos médicos.
Limpieza de manos (cuando no hay agua y jabón).
</t>
  </si>
  <si>
    <t>Frasco x 275 ml</t>
  </si>
  <si>
    <t xml:space="preserve">Tijeras de emergencia o tijeras médicas, son una herramienta esencial en primeros auxilios y entornos médicos de emergencia.
Punta roma o redondeada diseñada para evitar perforar la piel del paciente al cortar ropa o vendajes, hoja curva o angular (en ángulo de 90° aproximadamente), permite cortar ropa o materiales en contacto con el cuerpo sin herir al paciente, material resistente generalmente hechas de acero inoxidable, algunas tienen recubrimiento antiadherente o de titanio para mayor durabilidad, capacidad de corte de materiales duros, pueden cortar ropa gruesa, cinturones de seguridad, cuero, botas e incluso algunos metales delgados.
Mango ergonómico, grande y de plástico resistente, a menudo con textura antideslizante para mayor control, incluso con guantes.
Fáciles de desinfectar y hechas para soportar limpiezas frecuentes con alcohol u otros desinfectantes.
Tamaño compacto pero robusto, suelen medir entre 15 y 20 cm de largo, lo suficiente para ser funcionales pero portátiles.
Diseñadas para uso rápido y seguro, muy utilizadas por personal de emergencia, paramédicos, enfermeros, militares y bomberos.
</t>
  </si>
  <si>
    <t>Linternas</t>
  </si>
  <si>
    <t xml:space="preserve">Linterna </t>
  </si>
  <si>
    <t xml:space="preserve">Están diseñadas para ser confiables y funcionales en situaciones críticas como apagones, desastres naturales o emergencias en exteriores.
Debe ofrecer varias horas de luz continua.
Modo de bajo consumo o diferentes niveles de intensidad.
Medida en lúmenes (ideal: entre 100 y 1000 lúmenes).
Luz fuerte para búsqueda o rescate.
Modo de baja luz para conservación de batería.
Alta, media, baja intensidad.
Modo intermitente o SOS: Para señalizar en emergencias, resistir lluvia o salpicaduras, construcción robusta, idealmente con carcasa de aluminio o plástico reforzado, tamaño compacto y liviano, con gancho, clip o correa para facilitar su transporte.
</t>
  </si>
  <si>
    <t xml:space="preserve">Pilas alcalinas </t>
  </si>
  <si>
    <t xml:space="preserve">Pilas de repuesto para literna </t>
  </si>
  <si>
    <t>Par</t>
  </si>
  <si>
    <t xml:space="preserve">Está hecho de un tejido no tejido o de papel microporoso, que permite la transpiración de la piel.
Transpirabilidad: Es transpirable, lo que significa que deja pasar el aire y la humedad, evitando la acumulación de sudor y humedad debajo de la cinta.
Hipoalergénico: Diseñado para minimizar reacciones alérgicas o irritaciones en la piel, ideal para piel sensible.
Adherencia suave: Su adhesivo es lo suficientemente fuerte para mantener la cinta en su lugar, pero suave para no dañar la piel al retirarlo.
Flexibilidad: Es flexible y se adapta fácilmente a las formas del cuerpo, lo que lo hace cómodo para uso prolongado.
Usos comunes: Se usa para fijar apósitos, vendas, catéteres y tubos, así como para sujetar dispositivos médicos sin causar molestias.
Resistencia: No es muy resistente al agua, por lo que se debe evitar mojarlo para mantener su adhesión.
Colores: Normalmente viene en color beige para que sea discreto sobre la piel.
</t>
  </si>
  <si>
    <t>Estuches o bolsas o accesorios de primeros auxilios para servicios médicos y emergencias.</t>
  </si>
  <si>
    <t xml:space="preserve">Canguros o riñonera </t>
  </si>
  <si>
    <t xml:space="preserve">hechos con materiales resistentes y ligeros, como nylon o poliéster.
Su tamaño es de 32 cm de alto, 20 cm de ancho y 3 cm de fondo, de color rojo, pensado para ser fácil de llevar, incluso colgado o sujetado al cuerpo.
Compartimentos organizados:
Tienen varios bolsillos y compartimentos para organizar diferentes tipos de suministros médicos.
Permiten acceso rápido y fácil a los elementos esenciales.
Uso específico para primeros auxilios básicos:
Incluyen materiales para atención rápida en emergencias menores, como vendajes, apósitos, gasas, cinta adhesiva, tijeras, alcohol, y antisépticos.
Fácil transporte:
Equipados con asas o correas, lo que facilita su traslado en situaciones de emergencia, ideal para actividades al aire libre, guarderías, o transporte.
Resistente al agua y suciedad:
Están fabricados con materiales que ofrecen cierta resistencia a líquidos o polvo, para proteger los insumos.
Indicadores visibles:
Tienen un símbolo o etiqueta visible, generalmente una cruz o texto que identifica que es un botiquín de primeros auxilios.
Diseño pensado para uso rápido:
La apertura y cierre suelen ser con cremalleras o velcro para un acceso rápido.
</t>
  </si>
  <si>
    <t xml:space="preserve">Hechos con materiales resistentes y ligeros, como nylon o poliéster.
Su tamaño es de 20 cm de largo por 18 cm de ancho y 7 cm de alto, de color rojo, pensado para ser fácil de llevar, incluso colgado.
Incluyen materiales para atención rápida en emergencias menores, como antisépticos (alcohol, povidona), tijeras o bisturí, algodón, gasas estériles, esparadrapo o curitas adhesivas, venda elástica, analgésicos (paracetamol/ibuprofeno), jabón o toallas antisépticas, guantes de látex, bajalenguas, tapabocas, solución salina.
Fácil transporte:
Equipados con asas o correas, lo que facilita su traslado en situaciones de emergencia, ideal para actividades al aire libre, guarderías, o transporte.
Resistente al agua y suciedad:
Están fabricados con materiales que ofrecen cierta resistencia a líquidos o polvo, para proteger los insumos.
Indicadores visibles:
Tienen un símbolo o etiqueta visible, con una cruz y texto que identifica que es un botiquín de primeros auxilios.
Diseño pensado para uso rápido:
La apertura y cierre deben ser con cremalleras para un acceso rápido.
</t>
  </si>
  <si>
    <t xml:space="preserve">Silbatos </t>
  </si>
  <si>
    <t xml:space="preserve">Dispositivo acústico que produce un sonido agudo al soplar aire a través de él.
Puede ser de plástico, metal (aluminio, acero inoxidable), madera o cerámica.
El material influye en el timbre del sonido, durabilidad y peso.
Tamaño compacto, fácil de transportar (muchos tienen un agujero para cordón).
Diseños ergonómicos para facilitar su uso en la boca o con los dedos.
Produce un sonido agudo y penetrante, que puede oírse a largas distancias.
Algunos modelos pueden alcanzar más de 120 decibelios.
Seguridad: silbatos de emergencia en actividades al aire libre.
Diseñado para ser audible en ambientes ruidosos.
</t>
  </si>
  <si>
    <t xml:space="preserve">botiquín básico destinado a primeros auxilios en lugares de trabajo, oficinas, hhechos con materiales resistentes y ligeros, como nylon o poliéster.
Su tamaño es de 33 cm de alto por 32 cm de ancho y 9 cm de fondo, de color rojo, pensado para ser fácil de llevar.
Incluyen materiales para atención rápida en emergencias menores, como gasas estériles de varios tamaños (por ejemplo, 10x10 cm, 5x5 cm), vendas adhesivas (curitas) para cortes pequeños esparadrapo para fijar gasas o vendajes, tijeras pequeñas, pinzas para retirar objetos pequeños o astillas, guantes desechables (generalmente de látex o nitrilo) para protección, algodón o hisopos, antisépticos en solución o toallitas (como alcohol o povidona yodada), manual básico de primeros auxilios o instrucciones claras.
Fácil transporte:
Equipados con asas o correas, lo que facilita su traslado en situaciones de emergencia, ideal para actividades al aire libre, guarderías, o transporte.
Resistente al agua y suciedad:
Están fabricados con materiales que ofrecen cierta resistencia a líquidos o polvo, para proteger los insumos.
Indicadores visibles:
Tienen un símbolo o etiqueta visible, con una cruz y texto que identifica que es un botiquín de primeros auxilios.
Diseño pensado para uso rápido:
La apertura y cierre deben ser con cremalleras y velcro para un acceso rápido.
</t>
  </si>
  <si>
    <t>Manuales operativos o de instrucciones.</t>
  </si>
  <si>
    <t xml:space="preserve">Claridad y sencillez:
El lenguaje debe ser fácil de entender, evitando términos médicos complicados para que cualquier persona pueda seguir las instrucciones sin dificultad.
Estructura ordenada:
Debe estar organizado por temas o situaciones específicas (heridas, quemaduras, fracturas, RCP, etc.), facilitando la rápida consulta en una emergencia.
Ilustraciones o diagramas:
Imágenes claras que ayuden a entender los procedimientos y técnicas de primeros auxilios.
Precisión y actualización:
La información debe estar basada en protocolos médicos actuales y ser confiable.
Pasos detallados:
Debe explicar paso a paso qué hacer, qué evitar, y cómo actuar para brindar ayuda eficaz.
Información preventiva:
Además de cómo actuar ante emergencias, incluye consejos para prevenir accidentes.
Indicaciones de seguridad:
Muestra cómo proteger al auxiliador y a la víctima para evitar riesgos adicionales.
Brevedad:
Lo suficiente para ser completo, pero no tan extenso que dificulte su uso rápido.
Contacto de emergencia:
Incluye números útiles para pedir ayuda profesional.
</t>
  </si>
  <si>
    <t>Papel libros o cuadernos para bitácora.</t>
  </si>
  <si>
    <t xml:space="preserve">Libreta de apuntes </t>
  </si>
  <si>
    <t>Debe ser pequeña, con hojas suficientes para anotar la información importante de la persona que deba mencionarse al servicio de emergencia.</t>
  </si>
  <si>
    <t>Cotización 1
VALOR UNITARIO (INCLUIDO IVA SI APLICA)</t>
  </si>
  <si>
    <t>Cotización 2
VALOR UNITARIO (INCLUIDO IVA SI APLICA)</t>
  </si>
  <si>
    <t>Cotización 3
VALOR UNITARIO (INCLUIDO IVA SI APLICA)</t>
  </si>
  <si>
    <t xml:space="preserve">Venda elástica 2*5 yardas </t>
  </si>
  <si>
    <t xml:space="preserve">Curas </t>
  </si>
  <si>
    <t xml:space="preserve">Gasas estériles </t>
  </si>
  <si>
    <t>Esparadrapo de tela rollo de  4</t>
  </si>
  <si>
    <t xml:space="preserve">Esparadrapo de tela rollo de  2.5 </t>
  </si>
  <si>
    <t>Bajalenguas</t>
  </si>
  <si>
    <t xml:space="preserve">Guantes de nitrilo </t>
  </si>
  <si>
    <t>Guantes de nitrilo</t>
  </si>
  <si>
    <t>Solución salina 200 cc</t>
  </si>
  <si>
    <t>Solución salina de 500 cc</t>
  </si>
  <si>
    <t xml:space="preserve">Tapabocas </t>
  </si>
  <si>
    <t>Venda elástica 3*5 yardas</t>
  </si>
  <si>
    <t>Venda elástica de 5*5 yardas</t>
  </si>
  <si>
    <t>Venda de algodón de 3*5 yardas</t>
  </si>
  <si>
    <t>Venda de algodón de 5*5 yardas</t>
  </si>
  <si>
    <t xml:space="preserve">Termómetro digital </t>
  </si>
  <si>
    <t xml:space="preserve">Alcohol antiséptico </t>
  </si>
  <si>
    <t xml:space="preserve">Tijeras de trauma </t>
  </si>
  <si>
    <t xml:space="preserve">Pilas de repuesto </t>
  </si>
  <si>
    <t>Micropore de 4</t>
  </si>
  <si>
    <t xml:space="preserve">Maleta botiquín </t>
  </si>
  <si>
    <t>Maleta botiquín tipo A</t>
  </si>
  <si>
    <t xml:space="preserve">Manual de primeros auxilios </t>
  </si>
  <si>
    <t>INCOMEDICA S.A.</t>
  </si>
  <si>
    <t>MEDICOX LTDA</t>
  </si>
  <si>
    <t>OPERANDO</t>
  </si>
  <si>
    <t>RESUMEN COTIZACIONES DE PRECIOS - Matriz de Calculo -  FDLB-ES-C-085-2025 DOTACION BOTIQUINES</t>
  </si>
  <si>
    <t>FDLB-ES-C-085-2025 DOTACION BOTIQUINES</t>
  </si>
  <si>
    <t>Clara Eugenia Sánchez Diaz</t>
  </si>
  <si>
    <t>clara.sanchez@gobiernobogota.gov.co</t>
  </si>
  <si>
    <t>Allers.com.co</t>
  </si>
  <si>
    <t>Cotización5
VALOR UNITARIO (INCLUIDO IVA SI APLICA)</t>
  </si>
  <si>
    <t>NOBALSE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</si>
</sst>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 &quot;€&quot;_-;\-* #,##0\ &quot;€&quot;_-;_-* &quot;-&quot;\ &quot;€&quot;_-;_-@_-"/>
    <numFmt numFmtId="165" formatCode="_-* #,##0.00\ &quot;€&quot;_-;\-* #,##0.00\ &quot;€&quot;_-;_-* &quot;-&quot;??\ &quot;€&quot;_-;_-@_-"/>
    <numFmt numFmtId="166" formatCode="&quot;$&quot;\ #,##0"/>
    <numFmt numFmtId="167" formatCode="_ * #,##0.00_ ;_ * \-#,##0.00_ ;_ * &quot;-&quot;??_ ;_ @_ "/>
    <numFmt numFmtId="168" formatCode="_-* #,##0\ _€_-;\-* #,##0\ _€_-;_-* &quot;-&quot;\ _€_-;_-@_-"/>
    <numFmt numFmtId="169" formatCode="_-* #,##0.00\ _€_-;\-* #,##0.00\ _€_-;_-* &quot;-&quot;??\ _€_-;_-@_-"/>
    <numFmt numFmtId="170" formatCode="#,##0.00\ \€"/>
    <numFmt numFmtId="171" formatCode="0.0%"/>
  </numFmts>
  <fonts count="26" x14ac:knownFonts="1">
    <font>
      <sz val="11"/>
      <color theme="1"/>
      <name val="Calibri"/>
      <family val="2"/>
      <scheme val="minor"/>
    </font>
    <font>
      <sz val="11"/>
      <color theme="1"/>
      <name val="Calibri"/>
      <family val="2"/>
      <scheme val="minor"/>
    </font>
    <font>
      <b/>
      <sz val="8"/>
      <color rgb="FF000000"/>
      <name val="Arial"/>
      <family val="2"/>
    </font>
    <font>
      <b/>
      <sz val="6"/>
      <color rgb="FF000000"/>
      <name val="Arial"/>
      <family val="2"/>
    </font>
    <font>
      <b/>
      <sz val="5"/>
      <color rgb="FF000000"/>
      <name val="Arial"/>
      <family val="2"/>
    </font>
    <font>
      <b/>
      <sz val="5"/>
      <color theme="1"/>
      <name val="Arial"/>
      <family val="2"/>
    </font>
    <font>
      <b/>
      <sz val="14"/>
      <color theme="1"/>
      <name val="Calibri"/>
      <family val="2"/>
      <scheme val="minor"/>
    </font>
    <font>
      <b/>
      <sz val="8"/>
      <name val="Arial"/>
      <family val="2"/>
    </font>
    <font>
      <u/>
      <sz val="11"/>
      <color theme="10"/>
      <name val="Calibri"/>
      <family val="2"/>
      <scheme val="minor"/>
    </font>
    <font>
      <sz val="12"/>
      <color theme="1"/>
      <name val="Calibri"/>
      <family val="2"/>
      <scheme val="minor"/>
    </font>
    <font>
      <sz val="10"/>
      <name val="Arial"/>
      <family val="2"/>
    </font>
    <font>
      <u/>
      <sz val="10"/>
      <color indexed="12"/>
      <name val="Arial"/>
      <family val="2"/>
    </font>
    <font>
      <sz val="12"/>
      <color theme="1"/>
      <name val="Arial"/>
      <family val="2"/>
    </font>
    <font>
      <sz val="10"/>
      <color theme="1"/>
      <name val="Arial"/>
      <family val="2"/>
    </font>
    <font>
      <sz val="10"/>
      <color theme="1"/>
      <name val="Verdana"/>
      <family val="2"/>
    </font>
    <font>
      <b/>
      <sz val="10"/>
      <color theme="1"/>
      <name val="Verdana"/>
      <family val="2"/>
    </font>
    <font>
      <b/>
      <sz val="14"/>
      <color theme="1"/>
      <name val="Verdana"/>
      <family val="2"/>
    </font>
    <font>
      <b/>
      <sz val="5"/>
      <color theme="0"/>
      <name val="Arial"/>
      <family val="2"/>
    </font>
    <font>
      <sz val="8"/>
      <name val="Calibri"/>
      <family val="2"/>
      <scheme val="minor"/>
    </font>
    <font>
      <sz val="8"/>
      <color rgb="FF000000"/>
      <name val="Garamond"/>
      <family val="1"/>
    </font>
    <font>
      <sz val="9"/>
      <name val="Arial"/>
      <family val="2"/>
    </font>
    <font>
      <sz val="10"/>
      <name val="Trebuchet MS"/>
      <family val="2"/>
    </font>
    <font>
      <sz val="12"/>
      <name val="Calibri"/>
      <family val="2"/>
      <scheme val="minor"/>
    </font>
    <font>
      <b/>
      <sz val="5"/>
      <color rgb="FF000000"/>
      <name val="Calibri"/>
      <family val="2"/>
      <scheme val="minor"/>
    </font>
    <font>
      <sz val="9"/>
      <color theme="1"/>
      <name val="Garamond"/>
      <family val="1"/>
    </font>
    <font>
      <b/>
      <sz val="9"/>
      <color theme="1"/>
      <name val="Garamond"/>
      <family val="1"/>
    </font>
  </fonts>
  <fills count="12">
    <fill>
      <patternFill patternType="none"/>
    </fill>
    <fill>
      <patternFill patternType="gray125"/>
    </fill>
    <fill>
      <patternFill patternType="solid">
        <fgColor theme="0" tint="-4.9989318521683403E-2"/>
        <bgColor rgb="FFFF99CC"/>
      </patternFill>
    </fill>
    <fill>
      <patternFill patternType="solid">
        <fgColor theme="4" tint="0.59999389629810485"/>
        <bgColor indexed="64"/>
      </patternFill>
    </fill>
    <fill>
      <patternFill patternType="solid">
        <fgColor rgb="FFFFC000"/>
        <bgColor indexed="64"/>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4"/>
        <bgColor rgb="FFFF99CC"/>
      </patternFill>
    </fill>
    <fill>
      <patternFill patternType="solid">
        <fgColor theme="0"/>
        <bgColor indexed="64"/>
      </patternFill>
    </fill>
    <fill>
      <patternFill patternType="solid">
        <fgColor theme="0" tint="-4.9989318521683403E-2"/>
        <bgColor indexed="64"/>
      </patternFill>
    </fill>
  </fills>
  <borders count="17">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style="thin">
        <color indexed="64"/>
      </right>
      <top style="thin">
        <color indexed="64"/>
      </top>
      <bottom/>
      <diagonal/>
    </border>
  </borders>
  <cellStyleXfs count="55">
    <xf numFmtId="0" fontId="0" fillId="0" borderId="0"/>
    <xf numFmtId="42" fontId="1" fillId="0" borderId="0" applyFont="0" applyFill="0" applyBorder="0" applyAlignment="0" applyProtection="0"/>
    <xf numFmtId="9" fontId="1" fillId="0" borderId="0" applyFont="0" applyFill="0" applyBorder="0" applyAlignment="0" applyProtection="0"/>
    <xf numFmtId="0" fontId="8" fillId="0" borderId="0" applyNumberFormat="0" applyFill="0" applyBorder="0" applyAlignment="0" applyProtection="0"/>
    <xf numFmtId="0" fontId="10" fillId="0" borderId="0"/>
    <xf numFmtId="42" fontId="10" fillId="0" borderId="0" applyFont="0" applyFill="0" applyBorder="0" applyAlignment="0" applyProtection="0"/>
    <xf numFmtId="0" fontId="11" fillId="0" borderId="0" applyNumberFormat="0" applyFill="0" applyBorder="0" applyAlignment="0" applyProtection="0">
      <alignment vertical="top"/>
      <protection locked="0"/>
    </xf>
    <xf numFmtId="167" fontId="10" fillId="0" borderId="0" applyFont="0" applyFill="0" applyBorder="0" applyAlignment="0" applyProtection="0"/>
    <xf numFmtId="9" fontId="10" fillId="0" borderId="0" applyFont="0" applyFill="0" applyBorder="0" applyAlignment="0" applyProtection="0"/>
    <xf numFmtId="0" fontId="9" fillId="0" borderId="0"/>
    <xf numFmtId="9" fontId="9" fillId="0" borderId="0" applyFont="0" applyFill="0" applyBorder="0" applyAlignment="0" applyProtection="0"/>
    <xf numFmtId="0" fontId="12" fillId="0" borderId="0"/>
    <xf numFmtId="42" fontId="1" fillId="0" borderId="0" applyFont="0" applyFill="0" applyBorder="0" applyAlignment="0" applyProtection="0"/>
    <xf numFmtId="0" fontId="13" fillId="0" borderId="0"/>
    <xf numFmtId="9" fontId="13" fillId="0" borderId="0" applyFont="0" applyFill="0" applyBorder="0" applyAlignment="0" applyProtection="0"/>
    <xf numFmtId="165" fontId="13" fillId="0" borderId="0" applyFont="0" applyFill="0" applyBorder="0" applyAlignment="0" applyProtection="0"/>
    <xf numFmtId="164" fontId="13" fillId="0" borderId="0" applyFont="0" applyFill="0" applyBorder="0" applyAlignment="0" applyProtection="0"/>
    <xf numFmtId="169" fontId="13" fillId="0" borderId="0" applyFont="0" applyFill="0" applyBorder="0" applyAlignment="0" applyProtection="0"/>
    <xf numFmtId="168" fontId="13" fillId="0" borderId="0" applyFont="0" applyFill="0" applyBorder="0" applyAlignment="0" applyProtection="0"/>
    <xf numFmtId="0" fontId="16" fillId="5" borderId="1" applyNumberFormat="0" applyProtection="0">
      <alignment horizontal="left" vertical="center"/>
    </xf>
    <xf numFmtId="0" fontId="15" fillId="6" borderId="0" applyNumberFormat="0" applyBorder="0" applyProtection="0">
      <alignment horizontal="center" vertical="center"/>
    </xf>
    <xf numFmtId="0" fontId="15" fillId="7" borderId="0" applyNumberFormat="0" applyBorder="0" applyProtection="0">
      <alignment horizontal="center" vertical="center"/>
    </xf>
    <xf numFmtId="0" fontId="15" fillId="5" borderId="0" applyNumberFormat="0" applyBorder="0" applyProtection="0">
      <alignment horizontal="center" vertical="center" wrapText="1"/>
    </xf>
    <xf numFmtId="0" fontId="15" fillId="5" borderId="0" applyNumberFormat="0" applyBorder="0" applyProtection="0">
      <alignment horizontal="right" vertical="center" wrapText="1"/>
    </xf>
    <xf numFmtId="0" fontId="15" fillId="8" borderId="0" applyNumberFormat="0" applyBorder="0" applyProtection="0">
      <alignment horizontal="center" vertical="center" wrapText="1"/>
    </xf>
    <xf numFmtId="0" fontId="14" fillId="8" borderId="0" applyNumberFormat="0" applyBorder="0" applyProtection="0">
      <alignment horizontal="right" vertical="center" wrapText="1"/>
    </xf>
    <xf numFmtId="49" fontId="14" fillId="0" borderId="0" applyFill="0" applyBorder="0" applyProtection="0">
      <alignment horizontal="left" vertical="center"/>
    </xf>
    <xf numFmtId="0" fontId="15" fillId="0" borderId="0" applyNumberFormat="0" applyFill="0" applyBorder="0" applyProtection="0">
      <alignment horizontal="left" vertical="center"/>
    </xf>
    <xf numFmtId="0" fontId="15" fillId="0" borderId="0" applyNumberFormat="0" applyFill="0" applyBorder="0" applyProtection="0">
      <alignment horizontal="right" vertical="center"/>
    </xf>
    <xf numFmtId="170" fontId="14" fillId="0" borderId="0" applyFill="0" applyBorder="0" applyProtection="0">
      <alignment horizontal="right" vertical="center"/>
    </xf>
    <xf numFmtId="14" fontId="14" fillId="0" borderId="0" applyFill="0" applyBorder="0" applyProtection="0">
      <alignment horizontal="right" vertical="center"/>
    </xf>
    <xf numFmtId="22" fontId="14" fillId="0" borderId="0" applyFill="0" applyBorder="0" applyProtection="0">
      <alignment horizontal="right" vertical="center"/>
    </xf>
    <xf numFmtId="3" fontId="14" fillId="0" borderId="0" applyFill="0" applyBorder="0" applyProtection="0">
      <alignment horizontal="right" vertical="center"/>
    </xf>
    <xf numFmtId="4" fontId="14" fillId="0" borderId="0" applyFill="0" applyBorder="0" applyProtection="0">
      <alignment horizontal="right" vertical="center"/>
    </xf>
    <xf numFmtId="0" fontId="14" fillId="0" borderId="1" applyNumberFormat="0" applyFill="0" applyProtection="0">
      <alignment horizontal="left" vertical="center"/>
    </xf>
    <xf numFmtId="170" fontId="14" fillId="0" borderId="1" applyFill="0" applyProtection="0">
      <alignment horizontal="right" vertical="center"/>
    </xf>
    <xf numFmtId="3" fontId="14" fillId="0" borderId="1" applyFill="0" applyProtection="0">
      <alignment horizontal="right" vertical="center"/>
    </xf>
    <xf numFmtId="4" fontId="14" fillId="0" borderId="1" applyFill="0" applyProtection="0">
      <alignment horizontal="right" vertical="center"/>
    </xf>
    <xf numFmtId="0" fontId="13" fillId="0" borderId="1" applyNumberFormat="0" applyFont="0" applyFill="0" applyAlignment="0" applyProtection="0"/>
    <xf numFmtId="44" fontId="13" fillId="0" borderId="0" applyFont="0" applyFill="0" applyBorder="0" applyAlignment="0" applyProtection="0"/>
    <xf numFmtId="42" fontId="13" fillId="0" borderId="0" applyFont="0" applyFill="0" applyBorder="0" applyAlignment="0" applyProtection="0"/>
    <xf numFmtId="43" fontId="13" fillId="0" borderId="0" applyFont="0" applyFill="0" applyBorder="0" applyAlignment="0" applyProtection="0"/>
    <xf numFmtId="41" fontId="13" fillId="0" borderId="0" applyFont="0" applyFill="0" applyBorder="0" applyAlignment="0" applyProtection="0"/>
    <xf numFmtId="43" fontId="13" fillId="0" borderId="0" applyFont="0" applyFill="0" applyBorder="0" applyAlignment="0" applyProtection="0"/>
    <xf numFmtId="0" fontId="15" fillId="6" borderId="0" applyNumberFormat="0" applyBorder="0" applyProtection="0">
      <alignment horizontal="center" vertical="center"/>
    </xf>
    <xf numFmtId="43" fontId="1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0" fontId="1" fillId="0" borderId="0">
      <alignment vertical="center"/>
    </xf>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8" fillId="0" borderId="0" applyNumberFormat="0" applyFill="0" applyBorder="0" applyAlignment="0" applyProtection="0"/>
  </cellStyleXfs>
  <cellXfs count="81">
    <xf numFmtId="0" fontId="0" fillId="0" borderId="0" xfId="0"/>
    <xf numFmtId="0" fontId="3" fillId="2" borderId="1" xfId="0"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166" fontId="2" fillId="2" borderId="1" xfId="0" applyNumberFormat="1" applyFont="1" applyFill="1" applyBorder="1" applyAlignment="1">
      <alignment horizontal="center" vertical="center" wrapText="1"/>
    </xf>
    <xf numFmtId="0" fontId="7" fillId="4" borderId="1" xfId="0" applyFont="1" applyFill="1" applyBorder="1" applyAlignment="1">
      <alignment horizontal="center" vertical="center" wrapText="1"/>
    </xf>
    <xf numFmtId="0" fontId="0" fillId="0" borderId="0" xfId="0" applyAlignment="1">
      <alignment horizontal="left"/>
    </xf>
    <xf numFmtId="42" fontId="0" fillId="0" borderId="0" xfId="0" applyNumberFormat="1"/>
    <xf numFmtId="0" fontId="13" fillId="0" borderId="0" xfId="13" applyProtection="1">
      <protection locked="0"/>
    </xf>
    <xf numFmtId="0" fontId="10" fillId="0" borderId="0" xfId="13" applyFont="1" applyAlignment="1">
      <alignment horizontal="left" vertical="center"/>
    </xf>
    <xf numFmtId="42" fontId="0" fillId="0" borderId="0" xfId="1" applyFont="1" applyBorder="1"/>
    <xf numFmtId="10" fontId="0" fillId="0" borderId="0" xfId="2" applyNumberFormat="1" applyFont="1" applyBorder="1"/>
    <xf numFmtId="10" fontId="0" fillId="0" borderId="1" xfId="2" applyNumberFormat="1" applyFont="1" applyBorder="1" applyAlignment="1">
      <alignment vertical="center"/>
    </xf>
    <xf numFmtId="166" fontId="17" fillId="9" borderId="1" xfId="0" applyNumberFormat="1" applyFont="1" applyFill="1" applyBorder="1" applyAlignment="1">
      <alignment horizontal="center" vertical="center" wrapText="1"/>
    </xf>
    <xf numFmtId="0" fontId="6" fillId="0" borderId="0" xfId="0" applyFont="1" applyAlignment="1">
      <alignment horizontal="center"/>
    </xf>
    <xf numFmtId="166" fontId="0" fillId="0" borderId="1" xfId="1" applyNumberFormat="1" applyFont="1" applyBorder="1" applyAlignment="1">
      <alignment vertical="center"/>
    </xf>
    <xf numFmtId="166" fontId="0" fillId="0" borderId="1" xfId="0" applyNumberFormat="1" applyBorder="1" applyAlignment="1">
      <alignment vertical="center"/>
    </xf>
    <xf numFmtId="166" fontId="0" fillId="0" borderId="0" xfId="0" applyNumberFormat="1"/>
    <xf numFmtId="0" fontId="0" fillId="0" borderId="1" xfId="0" applyBorder="1" applyAlignment="1">
      <alignment horizontal="center" vertical="center"/>
    </xf>
    <xf numFmtId="0" fontId="19" fillId="0" borderId="0" xfId="0" applyFont="1" applyAlignment="1">
      <alignment horizontal="center" vertical="center" wrapText="1"/>
    </xf>
    <xf numFmtId="166" fontId="4" fillId="2" borderId="14" xfId="0" applyNumberFormat="1" applyFont="1" applyFill="1" applyBorder="1" applyAlignment="1">
      <alignment horizontal="center" vertical="center" wrapText="1"/>
    </xf>
    <xf numFmtId="171" fontId="0" fillId="0" borderId="0" xfId="2" applyNumberFormat="1" applyFont="1"/>
    <xf numFmtId="0" fontId="0" fillId="0" borderId="1" xfId="0" applyBorder="1" applyAlignment="1">
      <alignment vertical="center" wrapText="1"/>
    </xf>
    <xf numFmtId="42" fontId="0" fillId="0" borderId="1" xfId="1" applyFont="1" applyBorder="1" applyAlignment="1">
      <alignment vertical="center"/>
    </xf>
    <xf numFmtId="0" fontId="0" fillId="0" borderId="0" xfId="0" applyAlignment="1">
      <alignment vertical="center"/>
    </xf>
    <xf numFmtId="1" fontId="0" fillId="0" borderId="1" xfId="0" applyNumberFormat="1" applyBorder="1"/>
    <xf numFmtId="9" fontId="0" fillId="0" borderId="1" xfId="0" applyNumberFormat="1" applyBorder="1"/>
    <xf numFmtId="0" fontId="0" fillId="0" borderId="1" xfId="0" applyBorder="1" applyAlignment="1">
      <alignment horizontal="center" vertical="center" wrapText="1"/>
    </xf>
    <xf numFmtId="0" fontId="0" fillId="0" borderId="0" xfId="0" applyAlignment="1">
      <alignment horizontal="center" wrapText="1"/>
    </xf>
    <xf numFmtId="0" fontId="0" fillId="0" borderId="13" xfId="0" applyBorder="1" applyAlignment="1">
      <alignment horizontal="center" vertical="center" wrapText="1"/>
    </xf>
    <xf numFmtId="42" fontId="20" fillId="10" borderId="1" xfId="5" applyFont="1" applyFill="1" applyBorder="1" applyAlignment="1">
      <alignment horizontal="right" vertical="center"/>
    </xf>
    <xf numFmtId="0" fontId="20" fillId="10" borderId="1" xfId="0" applyFont="1" applyFill="1" applyBorder="1" applyAlignment="1">
      <alignment horizontal="center" vertical="center" wrapText="1"/>
    </xf>
    <xf numFmtId="0" fontId="19" fillId="11" borderId="0" xfId="0" applyFont="1" applyFill="1" applyAlignment="1">
      <alignment horizontal="center" vertical="center" wrapText="1"/>
    </xf>
    <xf numFmtId="0" fontId="9" fillId="0" borderId="13" xfId="0" applyFont="1" applyBorder="1" applyAlignment="1">
      <alignment horizontal="left" vertical="center" wrapText="1"/>
    </xf>
    <xf numFmtId="0" fontId="21" fillId="0" borderId="1" xfId="0" applyFont="1" applyBorder="1" applyAlignment="1">
      <alignment vertical="center" wrapText="1"/>
    </xf>
    <xf numFmtId="0" fontId="0" fillId="0" borderId="13" xfId="0" applyBorder="1" applyAlignment="1">
      <alignment horizontal="center" vertical="center"/>
    </xf>
    <xf numFmtId="0" fontId="9" fillId="0" borderId="13" xfId="0" applyFont="1" applyBorder="1" applyAlignment="1">
      <alignment horizontal="center" vertical="center" wrapText="1"/>
    </xf>
    <xf numFmtId="0" fontId="21" fillId="0" borderId="1" xfId="0" applyFont="1" applyBorder="1" applyAlignment="1">
      <alignment horizontal="center" vertical="center" wrapText="1"/>
    </xf>
    <xf numFmtId="0" fontId="9" fillId="0" borderId="1" xfId="0" applyFont="1" applyBorder="1" applyAlignment="1">
      <alignment horizontal="left" vertical="center" wrapText="1"/>
    </xf>
    <xf numFmtId="0" fontId="22" fillId="0" borderId="1" xfId="0" applyFont="1" applyBorder="1" applyAlignment="1">
      <alignment vertical="center" wrapText="1"/>
    </xf>
    <xf numFmtId="0" fontId="0" fillId="0" borderId="0" xfId="0" applyFont="1"/>
    <xf numFmtId="0" fontId="23" fillId="2" borderId="1" xfId="0" applyFont="1" applyFill="1" applyBorder="1" applyAlignment="1">
      <alignment horizontal="center" vertical="center"/>
    </xf>
    <xf numFmtId="0" fontId="24" fillId="0" borderId="1" xfId="0" applyFont="1" applyBorder="1" applyAlignment="1">
      <alignment horizontal="center" vertical="center" wrapText="1"/>
    </xf>
    <xf numFmtId="0" fontId="24" fillId="0" borderId="1" xfId="0" applyFont="1" applyBorder="1" applyAlignment="1">
      <alignment vertical="center" wrapText="1"/>
    </xf>
    <xf numFmtId="0" fontId="24" fillId="0" borderId="1" xfId="0" applyFont="1" applyBorder="1" applyAlignment="1">
      <alignment horizontal="left" vertical="center" wrapText="1"/>
    </xf>
    <xf numFmtId="0" fontId="24" fillId="0" borderId="1" xfId="0" applyFont="1" applyBorder="1" applyAlignment="1">
      <alignment horizontal="center" vertical="center"/>
    </xf>
    <xf numFmtId="166" fontId="24" fillId="0" borderId="1" xfId="1" applyNumberFormat="1" applyFont="1" applyBorder="1" applyAlignment="1">
      <alignment vertical="center"/>
    </xf>
    <xf numFmtId="0" fontId="24" fillId="0" borderId="0" xfId="0" applyFont="1"/>
    <xf numFmtId="0" fontId="24" fillId="0" borderId="0" xfId="0" applyFont="1" applyAlignment="1">
      <alignment horizontal="center" wrapText="1"/>
    </xf>
    <xf numFmtId="166" fontId="25" fillId="0" borderId="1" xfId="1" applyNumberFormat="1" applyFont="1" applyBorder="1"/>
    <xf numFmtId="0" fontId="4" fillId="2" borderId="15" xfId="0" applyFont="1" applyFill="1" applyBorder="1" applyAlignment="1">
      <alignment horizontal="center" vertical="center" wrapText="1"/>
    </xf>
    <xf numFmtId="166" fontId="4" fillId="2" borderId="16" xfId="0" applyNumberFormat="1" applyFont="1" applyFill="1" applyBorder="1" applyAlignment="1">
      <alignment horizontal="center" vertical="center" wrapText="1"/>
    </xf>
    <xf numFmtId="0" fontId="0" fillId="10" borderId="1" xfId="0" applyFill="1" applyBorder="1" applyAlignment="1">
      <alignment horizontal="center" vertical="center"/>
    </xf>
    <xf numFmtId="0" fontId="9" fillId="10" borderId="13" xfId="0" applyFont="1" applyFill="1" applyBorder="1" applyAlignment="1">
      <alignment horizontal="left" vertical="center" wrapText="1"/>
    </xf>
    <xf numFmtId="0" fontId="22" fillId="10" borderId="1" xfId="0" applyFont="1" applyFill="1" applyBorder="1" applyAlignment="1">
      <alignment vertical="center" wrapText="1"/>
    </xf>
    <xf numFmtId="0" fontId="21" fillId="10" borderId="1" xfId="0" applyFont="1" applyFill="1" applyBorder="1" applyAlignment="1">
      <alignment vertical="center" wrapText="1"/>
    </xf>
    <xf numFmtId="0" fontId="0" fillId="10" borderId="13" xfId="0" applyFill="1" applyBorder="1" applyAlignment="1">
      <alignment horizontal="center" vertical="center" wrapText="1"/>
    </xf>
    <xf numFmtId="0" fontId="0" fillId="10" borderId="13" xfId="0" applyFill="1" applyBorder="1" applyAlignment="1">
      <alignment horizontal="center" vertical="center"/>
    </xf>
    <xf numFmtId="166" fontId="0" fillId="10" borderId="1" xfId="1" applyNumberFormat="1" applyFont="1" applyFill="1" applyBorder="1" applyAlignment="1">
      <alignment vertical="center"/>
    </xf>
    <xf numFmtId="166" fontId="0" fillId="10" borderId="1" xfId="0" applyNumberFormat="1" applyFill="1" applyBorder="1" applyAlignment="1">
      <alignment vertical="center"/>
    </xf>
    <xf numFmtId="0" fontId="0" fillId="10" borderId="1" xfId="0" applyFill="1" applyBorder="1" applyAlignment="1">
      <alignment vertical="center" wrapText="1"/>
    </xf>
    <xf numFmtId="10" fontId="0" fillId="10" borderId="1" xfId="2" applyNumberFormat="1" applyFont="1" applyFill="1" applyBorder="1" applyAlignment="1">
      <alignment vertical="center"/>
    </xf>
    <xf numFmtId="0" fontId="0" fillId="10" borderId="0" xfId="0" applyFill="1"/>
    <xf numFmtId="1" fontId="0" fillId="10" borderId="1" xfId="0" applyNumberFormat="1" applyFill="1" applyBorder="1"/>
    <xf numFmtId="9" fontId="0" fillId="10" borderId="1" xfId="0" applyNumberFormat="1" applyFill="1" applyBorder="1"/>
    <xf numFmtId="166" fontId="0" fillId="10" borderId="0" xfId="0" applyNumberFormat="1" applyFill="1"/>
    <xf numFmtId="0" fontId="6" fillId="0" borderId="0" xfId="0" applyFont="1" applyAlignment="1">
      <alignment horizontal="center"/>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5" xfId="0" applyBorder="1" applyAlignment="1">
      <alignment horizontal="left"/>
    </xf>
    <xf numFmtId="0" fontId="0" fillId="0" borderId="0" xfId="0" applyAlignment="1">
      <alignment horizontal="left"/>
    </xf>
    <xf numFmtId="0" fontId="0" fillId="0" borderId="6" xfId="0" applyBorder="1" applyAlignment="1">
      <alignment horizontal="left"/>
    </xf>
    <xf numFmtId="0" fontId="8" fillId="0" borderId="7" xfId="54" applyBorder="1" applyAlignment="1">
      <alignment horizontal="left"/>
    </xf>
    <xf numFmtId="0" fontId="8" fillId="0" borderId="8" xfId="3" applyBorder="1" applyAlignment="1">
      <alignment horizontal="left"/>
    </xf>
    <xf numFmtId="0" fontId="8" fillId="0" borderId="9" xfId="3" applyBorder="1" applyAlignment="1">
      <alignment horizontal="left"/>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cellXfs>
  <cellStyles count="55">
    <cellStyle name="BodyStyle" xfId="26" xr:uid="{00000000-0005-0000-0000-000000000000}"/>
    <cellStyle name="BodyStyleBold" xfId="27" xr:uid="{00000000-0005-0000-0000-000001000000}"/>
    <cellStyle name="BodyStyleBoldRight" xfId="28" xr:uid="{00000000-0005-0000-0000-000002000000}"/>
    <cellStyle name="BodyStyleWithBorder" xfId="34" xr:uid="{00000000-0005-0000-0000-000003000000}"/>
    <cellStyle name="BorderThinBlack" xfId="38" xr:uid="{00000000-0005-0000-0000-000004000000}"/>
    <cellStyle name="Comma" xfId="17" xr:uid="{00000000-0005-0000-0000-000005000000}"/>
    <cellStyle name="Comma [0]" xfId="18" xr:uid="{00000000-0005-0000-0000-000006000000}"/>
    <cellStyle name="Comma [0] 2" xfId="42" xr:uid="{00000000-0005-0000-0000-000007000000}"/>
    <cellStyle name="Comma 2" xfId="41" xr:uid="{00000000-0005-0000-0000-000008000000}"/>
    <cellStyle name="Comma 3" xfId="43" xr:uid="{00000000-0005-0000-0000-000009000000}"/>
    <cellStyle name="Comma 4" xfId="45" xr:uid="{00000000-0005-0000-0000-00000A000000}"/>
    <cellStyle name="Comma 5" xfId="46" xr:uid="{00000000-0005-0000-0000-00000B000000}"/>
    <cellStyle name="Currency" xfId="15" xr:uid="{00000000-0005-0000-0000-00000C000000}"/>
    <cellStyle name="Currency [0]" xfId="16" xr:uid="{00000000-0005-0000-0000-00000D000000}"/>
    <cellStyle name="Currency [0] 2" xfId="40" xr:uid="{00000000-0005-0000-0000-00000E000000}"/>
    <cellStyle name="Currency 2" xfId="39" xr:uid="{00000000-0005-0000-0000-00000F000000}"/>
    <cellStyle name="Currency 3" xfId="48" xr:uid="{00000000-0005-0000-0000-000010000000}"/>
    <cellStyle name="Currency 4" xfId="47" xr:uid="{00000000-0005-0000-0000-000011000000}"/>
    <cellStyle name="Currency 5" xfId="49" xr:uid="{00000000-0005-0000-0000-000012000000}"/>
    <cellStyle name="DateStyle" xfId="30" xr:uid="{00000000-0005-0000-0000-000013000000}"/>
    <cellStyle name="DateTimeStyle" xfId="31" xr:uid="{00000000-0005-0000-0000-000014000000}"/>
    <cellStyle name="Decimal" xfId="33" xr:uid="{00000000-0005-0000-0000-000015000000}"/>
    <cellStyle name="DecimalWithBorder" xfId="37" xr:uid="{00000000-0005-0000-0000-000016000000}"/>
    <cellStyle name="EuroCurrency" xfId="29" xr:uid="{00000000-0005-0000-0000-000017000000}"/>
    <cellStyle name="EuroCurrencyWithBorder" xfId="35" xr:uid="{00000000-0005-0000-0000-000018000000}"/>
    <cellStyle name="HeaderStyle" xfId="20" xr:uid="{00000000-0005-0000-0000-000019000000}"/>
    <cellStyle name="HeaderStyle 2" xfId="44" xr:uid="{00000000-0005-0000-0000-00001A000000}"/>
    <cellStyle name="HeaderSubTop" xfId="24" xr:uid="{00000000-0005-0000-0000-00001B000000}"/>
    <cellStyle name="HeaderSubTopNoBold" xfId="25" xr:uid="{00000000-0005-0000-0000-00001C000000}"/>
    <cellStyle name="HeaderTopBuyer" xfId="21" xr:uid="{00000000-0005-0000-0000-00001D000000}"/>
    <cellStyle name="HeaderTopStyle" xfId="22" xr:uid="{00000000-0005-0000-0000-00001E000000}"/>
    <cellStyle name="HeaderTopStyleAlignRight" xfId="23" xr:uid="{00000000-0005-0000-0000-00001F000000}"/>
    <cellStyle name="Hipervínculo" xfId="54" builtinId="8"/>
    <cellStyle name="Hipervínculo 2" xfId="6" xr:uid="{00000000-0005-0000-0000-000021000000}"/>
    <cellStyle name="Hyperlink" xfId="3" xr:uid="{00000000-0005-0000-0000-000022000000}"/>
    <cellStyle name="MainTitle" xfId="19" xr:uid="{00000000-0005-0000-0000-000023000000}"/>
    <cellStyle name="Millares 2" xfId="7" xr:uid="{00000000-0005-0000-0000-000024000000}"/>
    <cellStyle name="Millares 3" xfId="52" xr:uid="{00000000-0005-0000-0000-000025000000}"/>
    <cellStyle name="Millares 5 3" xfId="53" xr:uid="{00000000-0005-0000-0000-000026000000}"/>
    <cellStyle name="Moneda [0]" xfId="1" builtinId="7"/>
    <cellStyle name="Moneda [0] 2" xfId="5" xr:uid="{00000000-0005-0000-0000-000028000000}"/>
    <cellStyle name="Moneda [0] 3" xfId="12" xr:uid="{00000000-0005-0000-0000-000029000000}"/>
    <cellStyle name="Moneda [0] 4" xfId="51" xr:uid="{00000000-0005-0000-0000-00002A000000}"/>
    <cellStyle name="Normal" xfId="0" builtinId="0"/>
    <cellStyle name="Normal 2" xfId="4" xr:uid="{00000000-0005-0000-0000-00002C000000}"/>
    <cellStyle name="Normal 2 2" xfId="50" xr:uid="{00000000-0005-0000-0000-00002D000000}"/>
    <cellStyle name="Normal 3" xfId="9" xr:uid="{00000000-0005-0000-0000-00002E000000}"/>
    <cellStyle name="Normal 4" xfId="11" xr:uid="{00000000-0005-0000-0000-00002F000000}"/>
    <cellStyle name="Normal 5" xfId="13" xr:uid="{00000000-0005-0000-0000-000030000000}"/>
    <cellStyle name="Numeric" xfId="32" xr:uid="{00000000-0005-0000-0000-000031000000}"/>
    <cellStyle name="NumericWithBorder" xfId="36" xr:uid="{00000000-0005-0000-0000-000032000000}"/>
    <cellStyle name="Percent" xfId="14" xr:uid="{00000000-0005-0000-0000-000033000000}"/>
    <cellStyle name="Porcentaje" xfId="2" builtinId="5"/>
    <cellStyle name="Porcentaje 2" xfId="8" xr:uid="{00000000-0005-0000-0000-000035000000}"/>
    <cellStyle name="Porcentaje 3" xfId="10" xr:uid="{00000000-0005-0000-0000-000036000000}"/>
  </cellStyles>
  <dxfs count="3">
    <dxf>
      <fill>
        <patternFill>
          <bgColor theme="5" tint="0.39994506668294322"/>
        </patternFill>
      </fill>
    </dxf>
    <dxf>
      <font>
        <color rgb="FF9C0006"/>
      </font>
      <fill>
        <patternFill>
          <bgColor rgb="FFFFC7CE"/>
        </patternFill>
      </fill>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13</xdr:col>
      <xdr:colOff>133350</xdr:colOff>
      <xdr:row>0</xdr:row>
      <xdr:rowOff>66675</xdr:rowOff>
    </xdr:from>
    <xdr:to>
      <xdr:col>13</xdr:col>
      <xdr:colOff>657226</xdr:colOff>
      <xdr:row>4</xdr:row>
      <xdr:rowOff>239464</xdr:rowOff>
    </xdr:to>
    <xdr:pic>
      <xdr:nvPicPr>
        <xdr:cNvPr id="2" name="Imagen 1">
          <a:extLst>
            <a:ext uri="{FF2B5EF4-FFF2-40B4-BE49-F238E27FC236}">
              <a16:creationId xmlns:a16="http://schemas.microsoft.com/office/drawing/2014/main" id="{F369EA45-4289-4155-B650-5A9D02C6C5E0}"/>
            </a:ext>
          </a:extLst>
        </xdr:cNvPr>
        <xdr:cNvPicPr>
          <a:picLocks noChangeAspect="1"/>
        </xdr:cNvPicPr>
      </xdr:nvPicPr>
      <xdr:blipFill>
        <a:blip xmlns:r="http://schemas.openxmlformats.org/officeDocument/2006/relationships" r:embed="rId1"/>
        <a:stretch>
          <a:fillRect/>
        </a:stretch>
      </xdr:blipFill>
      <xdr:spPr>
        <a:xfrm>
          <a:off x="16973550" y="66675"/>
          <a:ext cx="523876" cy="98241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142875</xdr:colOff>
      <xdr:row>0</xdr:row>
      <xdr:rowOff>19050</xdr:rowOff>
    </xdr:from>
    <xdr:to>
      <xdr:col>17</xdr:col>
      <xdr:colOff>666751</xdr:colOff>
      <xdr:row>3</xdr:row>
      <xdr:rowOff>401375</xdr:rowOff>
    </xdr:to>
    <xdr:pic>
      <xdr:nvPicPr>
        <xdr:cNvPr id="2" name="Imagen 1">
          <a:extLst>
            <a:ext uri="{FF2B5EF4-FFF2-40B4-BE49-F238E27FC236}">
              <a16:creationId xmlns:a16="http://schemas.microsoft.com/office/drawing/2014/main" id="{27BBD0B7-59FD-4EB0-A558-47565929050C}"/>
            </a:ext>
          </a:extLst>
        </xdr:cNvPr>
        <xdr:cNvPicPr>
          <a:picLocks noChangeAspect="1"/>
        </xdr:cNvPicPr>
      </xdr:nvPicPr>
      <xdr:blipFill>
        <a:blip xmlns:r="http://schemas.openxmlformats.org/officeDocument/2006/relationships" r:embed="rId1"/>
        <a:stretch>
          <a:fillRect/>
        </a:stretch>
      </xdr:blipFill>
      <xdr:spPr>
        <a:xfrm>
          <a:off x="38319075" y="19050"/>
          <a:ext cx="523876" cy="965269"/>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Nini.castellanos@GobiernoBogota.Gov.Co" TargetMode="External"/><Relationship Id="rId1" Type="http://schemas.openxmlformats.org/officeDocument/2006/relationships/hyperlink" Target="mailto:clara.sanchez@gobiernobogota.gov.co"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3:N52"/>
  <sheetViews>
    <sheetView showGridLines="0" zoomScale="80" zoomScaleNormal="80" workbookViewId="0">
      <selection activeCell="E6" sqref="E6"/>
    </sheetView>
  </sheetViews>
  <sheetFormatPr baseColWidth="10" defaultColWidth="0" defaultRowHeight="15" customHeight="1" x14ac:dyDescent="0.25"/>
  <cols>
    <col min="1" max="1" width="6.5703125" customWidth="1"/>
    <col min="2" max="2" width="5" customWidth="1"/>
    <col min="3" max="3" width="24.5703125" bestFit="1" customWidth="1"/>
    <col min="4" max="4" width="19" customWidth="1"/>
    <col min="5" max="5" width="31" style="30" customWidth="1"/>
    <col min="6" max="6" width="19.28515625" customWidth="1"/>
    <col min="7" max="7" width="13.140625" customWidth="1"/>
    <col min="8" max="8" width="17.5703125" customWidth="1"/>
    <col min="9" max="9" width="20.7109375" customWidth="1"/>
    <col min="10" max="10" width="39.28515625" customWidth="1"/>
    <col min="11" max="11" width="14.140625" customWidth="1"/>
    <col min="12" max="13" width="12.140625" customWidth="1"/>
    <col min="14" max="14" width="11.42578125" customWidth="1"/>
    <col min="15" max="16384" width="11.42578125" hidden="1"/>
  </cols>
  <sheetData>
    <row r="3" spans="2:13" ht="18.75" x14ac:dyDescent="0.3">
      <c r="B3" s="68" t="str">
        <f>CosteoIndividual!B2</f>
        <v>RESUMEN COTIZACIONES DE PRECIOS - Matriz de Calculo -  FDLB-ES-C-085-2025 DOTACION BOTIQUINES</v>
      </c>
      <c r="C3" s="68"/>
      <c r="D3" s="68"/>
      <c r="E3" s="68"/>
      <c r="F3" s="68"/>
      <c r="G3" s="68"/>
      <c r="H3" s="68"/>
      <c r="I3" s="68"/>
      <c r="J3" s="68"/>
      <c r="K3" s="68"/>
      <c r="L3" s="68"/>
      <c r="M3" s="16"/>
    </row>
    <row r="5" spans="2:13" ht="45" x14ac:dyDescent="0.25">
      <c r="B5" s="4" t="s">
        <v>0</v>
      </c>
      <c r="C5" s="5" t="s">
        <v>1</v>
      </c>
      <c r="D5" s="5" t="s">
        <v>2</v>
      </c>
      <c r="E5" s="5" t="s">
        <v>3</v>
      </c>
      <c r="F5" s="5" t="s">
        <v>4</v>
      </c>
      <c r="G5" s="5" t="s">
        <v>5</v>
      </c>
      <c r="H5" s="6" t="s">
        <v>6</v>
      </c>
      <c r="I5" s="6" t="s">
        <v>7</v>
      </c>
      <c r="J5" s="7" t="s">
        <v>8</v>
      </c>
      <c r="K5" s="7" t="s">
        <v>9</v>
      </c>
      <c r="L5" s="7" t="s">
        <v>10</v>
      </c>
      <c r="M5" s="7" t="s">
        <v>11</v>
      </c>
    </row>
    <row r="6" spans="2:13" s="26" customFormat="1" ht="36" x14ac:dyDescent="0.25">
      <c r="B6" s="20">
        <f>CosteoIndividual!B5</f>
        <v>1</v>
      </c>
      <c r="C6" s="44" t="str">
        <f>CosteoIndividual!C5</f>
        <v xml:space="preserve">Productos para la curación de heridas </v>
      </c>
      <c r="D6" s="45" t="str">
        <f>CosteoIndividual!D5</f>
        <v xml:space="preserve">Gasas limpias </v>
      </c>
      <c r="E6" s="46" t="str">
        <f>CosteoIndividual!E5</f>
        <v>Insumo médico esencial para limpieza de heridas, 100% Hilos de algodón Alta capacidad de absorción, empaque individual</v>
      </c>
      <c r="F6" s="47" t="str">
        <f>CosteoIndividual!F5</f>
        <v xml:space="preserve">Paquete x 20 unidades </v>
      </c>
      <c r="G6" s="47">
        <f>CosteoIndividual!G5</f>
        <v>30</v>
      </c>
      <c r="H6" s="48">
        <f>CosteoIndividual!M5</f>
        <v>8000</v>
      </c>
      <c r="I6" s="48">
        <f>IFERROR(H6*G6,"")</f>
        <v>240000</v>
      </c>
      <c r="J6" s="24" t="str">
        <f>CosteoIndividual!O5</f>
        <v>FDLB-ES-C-085-2025 DOTACION BOTIQUINES</v>
      </c>
      <c r="K6" s="25">
        <f>CosteoIndividual!P5</f>
        <v>20834.992094388348</v>
      </c>
      <c r="L6" s="14">
        <f>CosteoIndividual!Q5</f>
        <v>1.3332844063987019</v>
      </c>
      <c r="M6" s="14" t="str">
        <f>IF(L6="","",IF(L6&lt;0.15,"Promedio","Mediana"))</f>
        <v>Mediana</v>
      </c>
    </row>
    <row r="7" spans="2:13" s="26" customFormat="1" ht="48" x14ac:dyDescent="0.25">
      <c r="B7" s="20">
        <f>CosteoIndividual!B6</f>
        <v>2</v>
      </c>
      <c r="C7" s="44" t="str">
        <f>CosteoIndividual!C6</f>
        <v xml:space="preserve">Productos para la curación de heridas </v>
      </c>
      <c r="D7" s="45" t="str">
        <f>CosteoIndividual!D6</f>
        <v xml:space="preserve">Curas </v>
      </c>
      <c r="E7" s="46" t="str">
        <f>CosteoIndividual!E6</f>
        <v>Tienen como objetivo proteger la zona lesionada, promover la cicatrización, prevenir infecciones y facilitar la regeneración del tejido.</v>
      </c>
      <c r="F7" s="47" t="str">
        <f>CosteoIndividual!F6</f>
        <v xml:space="preserve">Caja x 100 unidades </v>
      </c>
      <c r="G7" s="47">
        <f>CosteoIndividual!G6</f>
        <v>10</v>
      </c>
      <c r="H7" s="48">
        <f>CosteoIndividual!M6</f>
        <v>13000</v>
      </c>
      <c r="I7" s="48">
        <f t="shared" ref="I7:I35" si="0">IFERROR(H7*G7,"")</f>
        <v>130000</v>
      </c>
      <c r="J7" s="24" t="str">
        <f>CosteoIndividual!O6</f>
        <v>FDLB-ES-C-085-2025 DOTACION BOTIQUINES</v>
      </c>
      <c r="K7" s="25">
        <f>CosteoIndividual!P6</f>
        <v>1935.6559442926614</v>
      </c>
      <c r="L7" s="14">
        <f>CosteoIndividual!Q6</f>
        <v>0.1522845359318227</v>
      </c>
      <c r="M7" s="14" t="str">
        <f t="shared" ref="M7:M35" si="1">IF(L7="","",IF(L7&lt;0.15,"Promedio","Mediana"))</f>
        <v>Mediana</v>
      </c>
    </row>
    <row r="8" spans="2:13" s="26" customFormat="1" ht="84" x14ac:dyDescent="0.25">
      <c r="B8" s="20">
        <f>CosteoIndividual!B7</f>
        <v>3</v>
      </c>
      <c r="C8" s="44" t="str">
        <f>CosteoIndividual!C7</f>
        <v xml:space="preserve">Productos para la curación de heridas </v>
      </c>
      <c r="D8" s="45" t="str">
        <f>CosteoIndividual!D7</f>
        <v xml:space="preserve">Gasas estériles </v>
      </c>
      <c r="E8" s="46" t="str">
        <f>CosteoIndividual!E7</f>
        <v>Elaborada en tejidos suaves y absorbentes que se utilizan para limpiar heridas, y proteger áreas lesionadas de la contaminación externa. Estériles y libres de contaminantes para reducir el riesgo de infecciones. Suaves y no irritantes para la piel sensible, en empaque individual.</v>
      </c>
      <c r="F8" s="47" t="str">
        <f>CosteoIndividual!F7</f>
        <v xml:space="preserve">Paquete x 3 unidades </v>
      </c>
      <c r="G8" s="47">
        <f>CosteoIndividual!G7</f>
        <v>30</v>
      </c>
      <c r="H8" s="48">
        <f>CosteoIndividual!M7</f>
        <v>1000</v>
      </c>
      <c r="I8" s="48">
        <f t="shared" si="0"/>
        <v>30000</v>
      </c>
      <c r="J8" s="24" t="str">
        <f>CosteoIndividual!O7</f>
        <v>FDLB-ES-C-085-2025 DOTACION BOTIQUINES</v>
      </c>
      <c r="K8" s="25">
        <f>CosteoIndividual!P7</f>
        <v>8631.1951387232584</v>
      </c>
      <c r="L8" s="14">
        <f>CosteoIndividual!Q7</f>
        <v>1.9537368336197345</v>
      </c>
      <c r="M8" s="14" t="str">
        <f t="shared" si="1"/>
        <v>Mediana</v>
      </c>
    </row>
    <row r="9" spans="2:13" s="26" customFormat="1" ht="84" x14ac:dyDescent="0.25">
      <c r="B9" s="20">
        <f>CosteoIndividual!B8</f>
        <v>4</v>
      </c>
      <c r="C9" s="44" t="str">
        <f>CosteoIndividual!C8</f>
        <v xml:space="preserve">Vendas y vendajes y productos relacionados </v>
      </c>
      <c r="D9" s="45" t="str">
        <f>CosteoIndividual!D8</f>
        <v>Esparadrapo de tela rollo de  4</v>
      </c>
      <c r="E9" s="46" t="str">
        <f>CosteoIndividual!E8</f>
        <v>Productos recubiertos con adhesivo termo fusible o acrílico. resistente al agua y permeable al aire y al vapor del agua. Permite que la piel respire y la mantiene húmeda. Es hipoalergénica, libre de látex y está indicado para piel sensible.  Fácil de rasgar.</v>
      </c>
      <c r="F9" s="47" t="str">
        <f>CosteoIndividual!F8</f>
        <v>Unidad</v>
      </c>
      <c r="G9" s="47">
        <f>CosteoIndividual!G8</f>
        <v>10</v>
      </c>
      <c r="H9" s="48">
        <f>CosteoIndividual!M8</f>
        <v>47000</v>
      </c>
      <c r="I9" s="48">
        <f t="shared" si="0"/>
        <v>470000</v>
      </c>
      <c r="J9" s="24" t="str">
        <f>CosteoIndividual!O8</f>
        <v>FDLB-ES-C-085-2025 DOTACION BOTIQUINES</v>
      </c>
      <c r="K9" s="25">
        <f>CosteoIndividual!P8</f>
        <v>41924.055851532547</v>
      </c>
      <c r="L9" s="14">
        <f>CosteoIndividual!Q8</f>
        <v>0.61758810704507272</v>
      </c>
      <c r="M9" s="14" t="str">
        <f t="shared" si="1"/>
        <v>Mediana</v>
      </c>
    </row>
    <row r="10" spans="2:13" s="26" customFormat="1" ht="84" x14ac:dyDescent="0.25">
      <c r="B10" s="20">
        <f>CosteoIndividual!B9</f>
        <v>5</v>
      </c>
      <c r="C10" s="44" t="str">
        <f>CosteoIndividual!C9</f>
        <v xml:space="preserve">Vendas y vendajes y productos relacionados </v>
      </c>
      <c r="D10" s="45" t="str">
        <f>CosteoIndividual!D9</f>
        <v xml:space="preserve">Esparadrapo de tela rollo de  2.5 </v>
      </c>
      <c r="E10" s="46" t="str">
        <f>CosteoIndividual!E9</f>
        <v>Productos recubiertos con adhesivo termo fusible o acrílico. resistente al agua y permeable al aire y al vapor del agua. Permite que la piel respire y la mantiene húmeda. Es hipoalergénica, libre de látex y está indicado para piel sensible.  Fácil de rasgar.</v>
      </c>
      <c r="F10" s="47" t="str">
        <f>CosteoIndividual!F9</f>
        <v>Unidad</v>
      </c>
      <c r="G10" s="47">
        <f>CosteoIndividual!G9</f>
        <v>20</v>
      </c>
      <c r="H10" s="48">
        <f>CosteoIndividual!M9</f>
        <v>33000</v>
      </c>
      <c r="I10" s="48">
        <f t="shared" si="0"/>
        <v>660000</v>
      </c>
      <c r="J10" s="24" t="str">
        <f>CosteoIndividual!O9</f>
        <v>FDLB-ES-C-085-2025 DOTACION BOTIQUINES</v>
      </c>
      <c r="K10" s="25">
        <f>CosteoIndividual!P9</f>
        <v>49524.915606187562</v>
      </c>
      <c r="L10" s="14">
        <f>CosteoIndividual!Q9</f>
        <v>0.85595280293586795</v>
      </c>
      <c r="M10" s="14" t="str">
        <f t="shared" si="1"/>
        <v>Mediana</v>
      </c>
    </row>
    <row r="11" spans="2:13" s="26" customFormat="1" ht="48" x14ac:dyDescent="0.25">
      <c r="B11" s="20">
        <f>CosteoIndividual!B10</f>
        <v>6</v>
      </c>
      <c r="C11" s="44" t="str">
        <f>CosteoIndividual!C10</f>
        <v xml:space="preserve">Dispositivos de sujeción de heridas, y accesorios y suministro </v>
      </c>
      <c r="D11" s="45" t="str">
        <f>CosteoIndividual!D10</f>
        <v>Bajalenguas</v>
      </c>
      <c r="E11" s="46" t="str">
        <f>CosteoIndividual!E10</f>
        <v>Producto no estéril de Madera de color crema uniforme, sin olor ni sabor, de superficie y bordes lisos, sin astillas ni perforaciones, resistente a la manipulación.</v>
      </c>
      <c r="F11" s="47" t="str">
        <f>CosteoIndividual!F10</f>
        <v xml:space="preserve">Paquete x 20 unidades </v>
      </c>
      <c r="G11" s="47">
        <f>CosteoIndividual!G10</f>
        <v>20</v>
      </c>
      <c r="H11" s="48">
        <f>CosteoIndividual!M10</f>
        <v>1000</v>
      </c>
      <c r="I11" s="48">
        <f t="shared" si="0"/>
        <v>20000</v>
      </c>
      <c r="J11" s="24" t="str">
        <f>CosteoIndividual!O10</f>
        <v>FDLB-ES-C-085-2025 DOTACION BOTIQUINES</v>
      </c>
      <c r="K11" s="25">
        <f>CosteoIndividual!P10</f>
        <v>25856.990644303911</v>
      </c>
      <c r="L11" s="14">
        <f>CosteoIndividual!Q10</f>
        <v>1.9708820231365423</v>
      </c>
      <c r="M11" s="14" t="str">
        <f t="shared" si="1"/>
        <v>Mediana</v>
      </c>
    </row>
    <row r="12" spans="2:13" s="26" customFormat="1" ht="84" x14ac:dyDescent="0.25">
      <c r="B12" s="20">
        <f>CosteoIndividual!B11</f>
        <v>7</v>
      </c>
      <c r="C12" s="44" t="str">
        <f>CosteoIndividual!C11</f>
        <v xml:space="preserve">Guantes y accesorios médicos </v>
      </c>
      <c r="D12" s="45" t="str">
        <f>CosteoIndividual!D11</f>
        <v xml:space="preserve">Guantes de nitrilo </v>
      </c>
      <c r="E12" s="46" t="str">
        <f>CosteoIndividual!E11</f>
        <v>Guante de examen de nitrilo sin polvo está hecho de 100% de caucho sintético de nitrilo (NR libre de proteína), ambidiestro y no estéril. Se trata con cloro, que es para facilitar al usuario la colocación del guante y también para evitar que la superficie del guante se pegue entre sí.</v>
      </c>
      <c r="F12" s="47" t="str">
        <f>CosteoIndividual!F11</f>
        <v xml:space="preserve">Caja x 100 unidades color azul </v>
      </c>
      <c r="G12" s="47">
        <f>CosteoIndividual!G11</f>
        <v>10</v>
      </c>
      <c r="H12" s="48">
        <f>CosteoIndividual!M11</f>
        <v>22000</v>
      </c>
      <c r="I12" s="48">
        <f t="shared" si="0"/>
        <v>220000</v>
      </c>
      <c r="J12" s="24" t="str">
        <f>CosteoIndividual!O11</f>
        <v>FDLB-ES-C-085-2025 DOTACION BOTIQUINES</v>
      </c>
      <c r="K12" s="25">
        <f>CosteoIndividual!P11</f>
        <v>4558.9052692748937</v>
      </c>
      <c r="L12" s="14">
        <f>CosteoIndividual!Q11</f>
        <v>0.20915044659793039</v>
      </c>
      <c r="M12" s="14" t="str">
        <f t="shared" si="1"/>
        <v>Mediana</v>
      </c>
    </row>
    <row r="13" spans="2:13" s="26" customFormat="1" ht="84" x14ac:dyDescent="0.25">
      <c r="B13" s="20">
        <f>CosteoIndividual!B12</f>
        <v>8</v>
      </c>
      <c r="C13" s="44" t="str">
        <f>CosteoIndividual!C12</f>
        <v xml:space="preserve">Guantes y accesorios médicos </v>
      </c>
      <c r="D13" s="45" t="str">
        <f>CosteoIndividual!D12</f>
        <v>Guantes de nitrilo</v>
      </c>
      <c r="E13" s="46" t="str">
        <f>CosteoIndividual!E12</f>
        <v>Guante de examen de nitrilo sin polvo está hecho de 100% de caucho sintético de nitrilo (NR libre de proteína), ambidiestro y no estéril. Se trata con cloro, que es para facilitar al usuario la colocación del guante y también para evitar que la superficie del guante se pegue entre sí.</v>
      </c>
      <c r="F13" s="47" t="str">
        <f>CosteoIndividual!F12</f>
        <v>Caja x 100 unidades color negro</v>
      </c>
      <c r="G13" s="47">
        <f>CosteoIndividual!G12</f>
        <v>40</v>
      </c>
      <c r="H13" s="48">
        <f>CosteoIndividual!M12</f>
        <v>23000</v>
      </c>
      <c r="I13" s="48">
        <f t="shared" si="0"/>
        <v>920000</v>
      </c>
      <c r="J13" s="24" t="str">
        <f>CosteoIndividual!O12</f>
        <v>FDLB-ES-C-085-2025 DOTACION BOTIQUINES</v>
      </c>
      <c r="K13" s="25">
        <f>CosteoIndividual!P12</f>
        <v>10674.130337888058</v>
      </c>
      <c r="L13" s="14">
        <f>CosteoIndividual!Q12</f>
        <v>0.41516306851395907</v>
      </c>
      <c r="M13" s="14" t="str">
        <f t="shared" si="1"/>
        <v>Mediana</v>
      </c>
    </row>
    <row r="14" spans="2:13" s="26" customFormat="1" ht="168" x14ac:dyDescent="0.25">
      <c r="B14" s="20">
        <f>CosteoIndividual!B13</f>
        <v>9</v>
      </c>
      <c r="C14" s="44" t="str">
        <f>CosteoIndividual!C13</f>
        <v xml:space="preserve">Alcoholes o sus sustitutos </v>
      </c>
      <c r="D14" s="45" t="str">
        <f>CosteoIndividual!D13</f>
        <v>Solución salina 200 cc</v>
      </c>
      <c r="E14" s="46" t="str">
        <f>CosteoIndividual!E13</f>
        <v xml:space="preserve">Generalmente contiene 0.9% de cloruro de sodio (NaCl) disuelto en agua destilada.
Equivale a 9 gramos de sal por litro de agua.
Esta concentración es isotónica con respecto al plasma sanguíneo humano.
Debido a su isotonicidad, no daña las células ni altera el equilibrio de líquidos del cuerpo cuando se administra por vía intravenosa. Los usos médicos más comunes son la hidratación intravenosa, limpieza de heridas y ojos, diluyente de medicamentos intravenosos, lavado nasal o para aliviar la congestión.
</v>
      </c>
      <c r="F14" s="47" t="str">
        <f>CosteoIndividual!F13</f>
        <v>unidad</v>
      </c>
      <c r="G14" s="47">
        <f>CosteoIndividual!G13</f>
        <v>30</v>
      </c>
      <c r="H14" s="48">
        <f>CosteoIndividual!M13</f>
        <v>4000</v>
      </c>
      <c r="I14" s="48">
        <f t="shared" si="0"/>
        <v>120000</v>
      </c>
      <c r="J14" s="24" t="str">
        <f>CosteoIndividual!O13</f>
        <v>FDLB-ES-C-085-2025 DOTACION BOTIQUINES</v>
      </c>
      <c r="K14" s="25">
        <f>CosteoIndividual!P13</f>
        <v>1117.0519412722033</v>
      </c>
      <c r="L14" s="14">
        <f>CosteoIndividual!Q13</f>
        <v>0.28788291963935209</v>
      </c>
      <c r="M14" s="14" t="str">
        <f t="shared" si="1"/>
        <v>Mediana</v>
      </c>
    </row>
    <row r="15" spans="2:13" s="26" customFormat="1" ht="168" x14ac:dyDescent="0.25">
      <c r="B15" s="20">
        <f>CosteoIndividual!B14</f>
        <v>10</v>
      </c>
      <c r="C15" s="44" t="str">
        <f>CosteoIndividual!C14</f>
        <v xml:space="preserve">Alcoholes o sus sustitutos </v>
      </c>
      <c r="D15" s="45" t="str">
        <f>CosteoIndividual!D14</f>
        <v>Solución salina de 500 cc</v>
      </c>
      <c r="E15" s="46" t="str">
        <f>CosteoIndividual!E14</f>
        <v xml:space="preserve">Generalmente contiene 0.9% de cloruro de sodio (NaCl) disuelto en agua destilada.
Equivale a 9 gramos de sal por litro de agua.
Esta concentración es isotónica con respecto al plasma sanguíneo humano. Debido a su isotonicidad, no daña las células ni altera el equilibrio de líquidos del cuerpo cuando se administra por vía intravenosa. Los usos médicos más comunes son la hidratación intravenosa, limpieza de heridas y ojos, diluyente de medicamentos intravenosos, lavado nasal o para aliviar la congestión.
</v>
      </c>
      <c r="F15" s="47" t="str">
        <f>CosteoIndividual!F14</f>
        <v>unidad</v>
      </c>
      <c r="G15" s="47">
        <f>CosteoIndividual!G14</f>
        <v>10</v>
      </c>
      <c r="H15" s="48">
        <f>CosteoIndividual!M14</f>
        <v>3000</v>
      </c>
      <c r="I15" s="48">
        <f t="shared" si="0"/>
        <v>30000</v>
      </c>
      <c r="J15" s="24" t="str">
        <f>CosteoIndividual!O14</f>
        <v>FDLB-ES-C-085-2025 DOTACION BOTIQUINES</v>
      </c>
      <c r="K15" s="25">
        <f>CosteoIndividual!P14</f>
        <v>1215.7643737583362</v>
      </c>
      <c r="L15" s="14">
        <f>CosteoIndividual!Q14</f>
        <v>0.31233108727141234</v>
      </c>
      <c r="M15" s="14" t="str">
        <f t="shared" si="1"/>
        <v>Mediana</v>
      </c>
    </row>
    <row r="16" spans="2:13" s="26" customFormat="1" ht="240" x14ac:dyDescent="0.25">
      <c r="B16" s="20">
        <f>CosteoIndividual!B15</f>
        <v>11</v>
      </c>
      <c r="C16" s="44" t="str">
        <f>CosteoIndividual!C15</f>
        <v xml:space="preserve">Vendas y vendajes y productos relacionados </v>
      </c>
      <c r="D16" s="45" t="str">
        <f>CosteoIndividual!D15</f>
        <v xml:space="preserve">Venda elástica 2*5 yardas </v>
      </c>
      <c r="E16" s="46" t="str">
        <f>CosteoIndividual!E15</f>
        <v xml:space="preserve">Material de uso común en medicina y primeros auxilios, especialmente útil para brindar soporte, compresión y protección en lesiones musculares o articulares, sus características principales:
Se puede estirar y recuperar su forma original, permite ajustar la presión según la necesidad terapéutica, ayuda a reducir la inflamación y el edema, mejora la circulación venosa (por ejemplo, en casos de varices), se usa para inmovilizar parcialmente articulaciones (como tobillos, muñecas o rodillas), previene el movimiento excesivo de músculos o ligamentos lesionados.
Generalmente está hecha de una mezcla de algodón, poliéster y látex, permite el paso del aire, reduciendo el riesgo de maceración de la piel.
</v>
      </c>
      <c r="F16" s="47" t="str">
        <f>CosteoIndividual!F15</f>
        <v>Unidad</v>
      </c>
      <c r="G16" s="47">
        <f>CosteoIndividual!G15</f>
        <v>20</v>
      </c>
      <c r="H16" s="48">
        <f>CosteoIndividual!M15</f>
        <v>1000</v>
      </c>
      <c r="I16" s="48">
        <f t="shared" si="0"/>
        <v>20000</v>
      </c>
      <c r="J16" s="24" t="str">
        <f>CosteoIndividual!O15</f>
        <v>FDLB-ES-C-085-2025 DOTACION BOTIQUINES</v>
      </c>
      <c r="K16" s="25">
        <f>CosteoIndividual!P15</f>
        <v>380.17097469428171</v>
      </c>
      <c r="L16" s="14">
        <f>CosteoIndividual!Q15</f>
        <v>0.26187984755409638</v>
      </c>
      <c r="M16" s="14" t="str">
        <f t="shared" si="1"/>
        <v>Mediana</v>
      </c>
    </row>
    <row r="17" spans="2:13" s="26" customFormat="1" ht="360" x14ac:dyDescent="0.25">
      <c r="B17" s="20">
        <f>CosteoIndividual!B16</f>
        <v>12</v>
      </c>
      <c r="C17" s="44" t="str">
        <f>CosteoIndividual!C16</f>
        <v xml:space="preserve">Acesorios médicos </v>
      </c>
      <c r="D17" s="45" t="str">
        <f>CosteoIndividual!D16</f>
        <v xml:space="preserve">Tapabocas </v>
      </c>
      <c r="E17" s="46" t="str">
        <f>CosteoIndividual!E16</f>
        <v xml:space="preserve">dispositivos médicos diseñados para proteger tanto al usuario como a las personas a su alrededor de la transmisión de agentes infecciosos.
Tienen 3 capas, capa externa: hidrofóbica (resistente a líquidos), capa intermedia: filtro que retiene partículas y bacterias, capa interna: hidrofílica (absorbe humedad de la respiración).
Hechos comúnmente de polipropileno, un material no tejido que permite una buena filtración y respirabilidad.
Filtran entre el 95% y 98% de bacterias y partículas grandes (según estándares como ASTM o EN14683).
No son eficaces para partículas muy pequeñas como los aerosoles (a diferencia de los respiradores tipo N95 o FFP2).
Son desechables, para un solo uso. No deben lavarse ni reutilizarse.
Rectangular y plegable, con pliegues horizontales para ajustarse mejor a la cara.
Cuentan con elástico para las orejas o cintas para anudar.
Incluyen un clip nasal metálico para mejor ajuste en la nariz.
Diseñados para ser ligeros, cómodos y permitir una respiración sin dificultad.
No deben causar irritación en la piel.
</v>
      </c>
      <c r="F17" s="47" t="str">
        <f>CosteoIndividual!F16</f>
        <v>Caja x 100 unidades</v>
      </c>
      <c r="G17" s="47">
        <f>CosteoIndividual!G16</f>
        <v>20</v>
      </c>
      <c r="H17" s="48">
        <f>CosteoIndividual!M16</f>
        <v>12000</v>
      </c>
      <c r="I17" s="48">
        <f t="shared" si="0"/>
        <v>240000</v>
      </c>
      <c r="J17" s="24" t="str">
        <f>CosteoIndividual!O16</f>
        <v>FDLB-ES-C-085-2025 DOTACION BOTIQUINES</v>
      </c>
      <c r="K17" s="25">
        <f>CosteoIndividual!P16</f>
        <v>5112.440693501384</v>
      </c>
      <c r="L17" s="14">
        <f>CosteoIndividual!Q16</f>
        <v>0.41803930736683759</v>
      </c>
      <c r="M17" s="14" t="str">
        <f t="shared" si="1"/>
        <v>Mediana</v>
      </c>
    </row>
    <row r="18" spans="2:13" s="26" customFormat="1" ht="240" x14ac:dyDescent="0.25">
      <c r="B18" s="20">
        <f>CosteoIndividual!B17</f>
        <v>13</v>
      </c>
      <c r="C18" s="44" t="str">
        <f>CosteoIndividual!C17</f>
        <v xml:space="preserve">Vendas y vendajes y productos relacionados </v>
      </c>
      <c r="D18" s="45" t="str">
        <f>CosteoIndividual!D17</f>
        <v>Venda elástica 3*5 yardas</v>
      </c>
      <c r="E18" s="46" t="str">
        <f>CosteoIndividual!E17</f>
        <v xml:space="preserve">Material de uso común en medicina y primeros auxilios, especialmente útil para brindar soporte, compresión y protección en lesiones musculares o articulares, sus características principales:
Se puede estirar y recuperar su forma original, permite ajustar la presión según la necesidad terapéutica, ayuda a reducir la inflamación y el edema, mejora la circulación venosa (por ejemplo, en casos de varices), se usa para inmovilizar parcialmente articulaciones (como tobillos, muñecas o rodillas), previene el movimiento excesivo de músculos o ligamentos lesionados.
Generalmente está hecha de una mezcla de algodón, poliéster y látex, permite el paso del aire, reduciendo el riesgo de maceración de la piel.
</v>
      </c>
      <c r="F18" s="47" t="str">
        <f>CosteoIndividual!F17</f>
        <v>Unidad</v>
      </c>
      <c r="G18" s="47">
        <f>CosteoIndividual!G17</f>
        <v>20</v>
      </c>
      <c r="H18" s="48">
        <f>CosteoIndividual!M17</f>
        <v>2000</v>
      </c>
      <c r="I18" s="48">
        <f t="shared" si="0"/>
        <v>40000</v>
      </c>
      <c r="J18" s="24" t="str">
        <f>CosteoIndividual!O17</f>
        <v>FDLB-ES-C-085-2025 DOTACION BOTIQUINES</v>
      </c>
      <c r="K18" s="25">
        <f>CosteoIndividual!P17</f>
        <v>483.20663488822373</v>
      </c>
      <c r="L18" s="14">
        <f>CosteoIndividual!Q17</f>
        <v>0.26601263701677075</v>
      </c>
      <c r="M18" s="14" t="str">
        <f t="shared" si="1"/>
        <v>Mediana</v>
      </c>
    </row>
    <row r="19" spans="2:13" s="26" customFormat="1" ht="240" x14ac:dyDescent="0.25">
      <c r="B19" s="20">
        <f>CosteoIndividual!B18</f>
        <v>14</v>
      </c>
      <c r="C19" s="44" t="str">
        <f>CosteoIndividual!C18</f>
        <v xml:space="preserve">Vendas y vendajes y productos relacionados </v>
      </c>
      <c r="D19" s="45" t="str">
        <f>CosteoIndividual!D18</f>
        <v>Venda elástica de 5*5 yardas</v>
      </c>
      <c r="E19" s="46" t="str">
        <f>CosteoIndividual!E18</f>
        <v xml:space="preserve">Material de uso común en medicina y primeros auxilios, especialmente útil para brindar soporte, compresión y protección en lesiones musculares o articulares, sus características principales:
Se puede estirar y recuperar su forma original, permite ajustar la presión según la necesidad terapéutica, ayuda a reducir la inflamación y el edema, mejora la circulación venosa (por ejemplo, en casos de varices), se usa para inmovilizar parcialmente articulaciones (como tobillos, muñecas o rodillas), previene el movimiento excesivo de músculos o ligamentos lesionados.
Generalmente está hecha de una mezcla de algodón, poliéster y látex, permite el paso del aire, reduciendo el riesgo de maceración de la piel.
</v>
      </c>
      <c r="F19" s="47" t="str">
        <f>CosteoIndividual!F18</f>
        <v>Unidad</v>
      </c>
      <c r="G19" s="47">
        <f>CosteoIndividual!G18</f>
        <v>20</v>
      </c>
      <c r="H19" s="48">
        <f>CosteoIndividual!M18</f>
        <v>3000</v>
      </c>
      <c r="I19" s="48">
        <f t="shared" si="0"/>
        <v>60000</v>
      </c>
      <c r="J19" s="24" t="str">
        <f>CosteoIndividual!O18</f>
        <v>FDLB-ES-C-085-2025 DOTACION BOTIQUINES</v>
      </c>
      <c r="K19" s="25">
        <f>CosteoIndividual!P18</f>
        <v>724.35270586917886</v>
      </c>
      <c r="L19" s="14">
        <f>CosteoIndividual!Q18</f>
        <v>0.25108851616866695</v>
      </c>
      <c r="M19" s="14" t="str">
        <f t="shared" si="1"/>
        <v>Mediana</v>
      </c>
    </row>
    <row r="20" spans="2:13" s="26" customFormat="1" ht="264" x14ac:dyDescent="0.25">
      <c r="B20" s="20">
        <f>CosteoIndividual!B19</f>
        <v>15</v>
      </c>
      <c r="C20" s="44" t="str">
        <f>CosteoIndividual!C19</f>
        <v xml:space="preserve">Vendas y vendajes y productos relacionados </v>
      </c>
      <c r="D20" s="45" t="str">
        <f>CosteoIndividual!D19</f>
        <v>Venda de algodón de 3*5 yardas</v>
      </c>
      <c r="E20" s="46" t="str">
        <f>CosteoIndividual!E19</f>
        <v xml:space="preserve">Fabricada con algodón 100%, lo que la hace suave y absorbente.
Alta capacidad de absorber líquidos, como sangre, exudados y otros fluidos corporales.
Permite el paso del aire, favoreciendo la oxigenación de la herida y evitando la maceración de la piel.
Generalmente no causa reacciones alérgicas, ideal para personas con piel sensible.
Suave al tacto, no irrita la piel.
Por lo general, no elástica, lo que le da firmeza, pero menor adaptabilidad en zonas curvas.
En rollos de diferentes anchos y largos, según el uso clínico.
Puede encontrarse en versiones estériles (para heridas abiertas) y no estériles (para fijaciones externas o protección).
Para fijar apósitos, cubrir heridas, proteger zonas lesionadas, y a veces como soporte para inmovilización leve.
</v>
      </c>
      <c r="F20" s="47" t="str">
        <f>CosteoIndividual!F19</f>
        <v>Unidad</v>
      </c>
      <c r="G20" s="47">
        <f>CosteoIndividual!G19</f>
        <v>20</v>
      </c>
      <c r="H20" s="48">
        <f>CosteoIndividual!M19</f>
        <v>2000</v>
      </c>
      <c r="I20" s="48">
        <f t="shared" si="0"/>
        <v>40000</v>
      </c>
      <c r="J20" s="24" t="str">
        <f>CosteoIndividual!O19</f>
        <v>FDLB-ES-C-085-2025 DOTACION BOTIQUINES</v>
      </c>
      <c r="K20" s="25">
        <f>CosteoIndividual!P19</f>
        <v>8361.6980328160626</v>
      </c>
      <c r="L20" s="14">
        <f>CosteoIndividual!Q19</f>
        <v>1.3980949028080052</v>
      </c>
      <c r="M20" s="14" t="str">
        <f t="shared" si="1"/>
        <v>Mediana</v>
      </c>
    </row>
    <row r="21" spans="2:13" s="26" customFormat="1" ht="264" x14ac:dyDescent="0.25">
      <c r="B21" s="20">
        <f>CosteoIndividual!B20</f>
        <v>16</v>
      </c>
      <c r="C21" s="44" t="str">
        <f>CosteoIndividual!C20</f>
        <v xml:space="preserve">Vendas y vendajes y productos relacionados </v>
      </c>
      <c r="D21" s="45" t="str">
        <f>CosteoIndividual!D20</f>
        <v>Venda de algodón de 5*5 yardas</v>
      </c>
      <c r="E21" s="46" t="str">
        <f>CosteoIndividual!E20</f>
        <v xml:space="preserve">Fabricada con algodón 100%, lo que la hace suave y absorbente.
Alta capacidad de absorber líquidos, como sangre, exudados y otros fluidos corporales.
Permite el paso del aire, favoreciendo la oxigenación de la herida y evitando la maceración de la piel.
Generalmente no causa reacciones alérgicas, ideal para personas con piel sensible.
Suave al tacto, no irrita la piel.
Por lo general, no elástica, lo que le da firmeza, pero menor adaptabilidad en zonas curvas.
En rollos de diferentes anchos y largos, según el uso clínico.
Puede encontrarse en versiones estériles (para heridas abiertas) y no estériles (para fijaciones externas o protección).
Para fijar apósitos, cubrir heridas, proteger zonas lesionadas, y a veces como soporte para inmovilización leve.
</v>
      </c>
      <c r="F21" s="47" t="str">
        <f>CosteoIndividual!F20</f>
        <v>Unidad</v>
      </c>
      <c r="G21" s="47">
        <f>CosteoIndividual!G20</f>
        <v>20</v>
      </c>
      <c r="H21" s="48">
        <f>CosteoIndividual!M20</f>
        <v>3000</v>
      </c>
      <c r="I21" s="48">
        <f t="shared" si="0"/>
        <v>60000</v>
      </c>
      <c r="J21" s="24" t="str">
        <f>CosteoIndividual!O20</f>
        <v>FDLB-ES-C-085-2025 DOTACION BOTIQUINES</v>
      </c>
      <c r="K21" s="25">
        <f>CosteoIndividual!P20</f>
        <v>13217.152876773425</v>
      </c>
      <c r="L21" s="14">
        <f>CosteoIndividual!Q20</f>
        <v>1.4356545775717466</v>
      </c>
      <c r="M21" s="14" t="str">
        <f t="shared" si="1"/>
        <v>Mediana</v>
      </c>
    </row>
    <row r="22" spans="2:13" s="26" customFormat="1" ht="240" x14ac:dyDescent="0.25">
      <c r="B22" s="20">
        <f>CosteoIndividual!B21</f>
        <v>17</v>
      </c>
      <c r="C22" s="44" t="str">
        <f>CosteoIndividual!C21</f>
        <v xml:space="preserve">Alcoholes o sus sustitutos </v>
      </c>
      <c r="D22" s="45" t="str">
        <f>CosteoIndividual!D21</f>
        <v xml:space="preserve">Jabón quirúrgico </v>
      </c>
      <c r="E22" s="46" t="str">
        <f>CosteoIndividual!E21</f>
        <v xml:space="preserve">Contiene sustancias como clorhexidina, yodopovidona, triclosán o alcoholes que eliminan una amplia gama de microorganismos (bacterias, virus, hongos).
Continúa actuando sobre la piel incluso después del lavado, ofreciendo protección durante horas.
Aunque es fuerte contra los gérmenes, suele contener emolientes o humectantes (como glicerina) para evitar irritaciones en el uso frecuente.
Para evitar reacciones alérgicas o interferencias con procedimientos quirúrgicos.
Compatible con la piel humana, generalmente con pH cercano al neutro.
Está validado por normas sanitarias y protocolos hospitalarios (como las normas de la OMS, CDC, o FDA).
</v>
      </c>
      <c r="F22" s="47" t="str">
        <f>CosteoIndividual!F21</f>
        <v>Frasco x 120 ml</v>
      </c>
      <c r="G22" s="47">
        <f>CosteoIndividual!G21</f>
        <v>20</v>
      </c>
      <c r="H22" s="48">
        <f>CosteoIndividual!M21</f>
        <v>10000</v>
      </c>
      <c r="I22" s="48">
        <f t="shared" si="0"/>
        <v>200000</v>
      </c>
      <c r="J22" s="24" t="str">
        <f>CosteoIndividual!O21</f>
        <v>FDLB-ES-C-085-2025 DOTACION BOTIQUINES</v>
      </c>
      <c r="K22" s="25">
        <f>CosteoIndividual!P21</f>
        <v>8448.0359427502444</v>
      </c>
      <c r="L22" s="14">
        <f>CosteoIndividual!Q21</f>
        <v>0.66805865596076475</v>
      </c>
      <c r="M22" s="14" t="str">
        <f t="shared" si="1"/>
        <v>Mediana</v>
      </c>
    </row>
    <row r="23" spans="2:13" s="26" customFormat="1" ht="156" x14ac:dyDescent="0.25">
      <c r="B23" s="20">
        <f>CosteoIndividual!B22</f>
        <v>18</v>
      </c>
      <c r="C23" s="44" t="str">
        <f>CosteoIndividual!C22</f>
        <v>Termómetro electrónico para uso médico</v>
      </c>
      <c r="D23" s="45" t="str">
        <f>CosteoIndividual!D22</f>
        <v xml:space="preserve">Termómetro digital </v>
      </c>
      <c r="E23" s="46" t="str">
        <f>CosteoIndividual!E22</f>
        <v xml:space="preserve">Instrumento moderno para medir la temperatura corporal, muestra la temperatura en números, facilitando su lectura rápida y precisa, proporciona resultados en pocos segundos (generalmente entre 10 y 60 segundos).
Tiene un margen de error pequeño, usualmente de ±0.1 °C a ±0.2 °C en modelos clínicos, emite un pitido cuando ha terminado la medición o si detecta fiebre.
Se apaga solo tras un período de inactividad para ahorrar batería.
</v>
      </c>
      <c r="F23" s="47" t="str">
        <f>CosteoIndividual!F22</f>
        <v xml:space="preserve">Unidad  </v>
      </c>
      <c r="G23" s="47">
        <f>CosteoIndividual!G22</f>
        <v>20</v>
      </c>
      <c r="H23" s="48">
        <f>CosteoIndividual!M22</f>
        <v>12000</v>
      </c>
      <c r="I23" s="48">
        <f t="shared" si="0"/>
        <v>240000</v>
      </c>
      <c r="J23" s="24" t="str">
        <f>CosteoIndividual!O22</f>
        <v>FDLB-ES-C-085-2025 DOTACION BOTIQUINES</v>
      </c>
      <c r="K23" s="25">
        <f>CosteoIndividual!P22</f>
        <v>4331.7787455847729</v>
      </c>
      <c r="L23" s="14">
        <f>CosteoIndividual!Q22</f>
        <v>0.34615045732908534</v>
      </c>
      <c r="M23" s="14" t="str">
        <f t="shared" si="1"/>
        <v>Mediana</v>
      </c>
    </row>
    <row r="24" spans="2:13" s="26" customFormat="1" ht="264" x14ac:dyDescent="0.25">
      <c r="B24" s="20">
        <f>CosteoIndividual!B23</f>
        <v>19</v>
      </c>
      <c r="C24" s="44" t="str">
        <f>CosteoIndividual!C23</f>
        <v xml:space="preserve">Alcoholes o sus sustitutos </v>
      </c>
      <c r="D24" s="45" t="str">
        <f>CosteoIndividual!D23</f>
        <v xml:space="preserve">Alcohol antiséptico </v>
      </c>
      <c r="E24" s="46" t="str">
        <f>CosteoIndividual!E23</f>
        <v xml:space="preserve">Concentración habitual: entre 60% y 90% (lo ideal para eficacia antiséptica es entre 70% y 75%).
Puede contener otros ingredientes como agua purificada, glicerina (para evitar resequedad), o peróxido de hidrógeno en pequeñas cantidades.
Líquido incoloro, volátil y de rápida evaporación, olor característico fuerte, Inflamable.
Actúa rompiendo las membranas celulares de bacterias, virus y hongos, eficaz contra microorganismos comunes como E. coli, Staphylococcus aureus y virus con envoltura como el de la gripe o el SARS-CoV-2, No es efectivo contra esporas bacterianas (como las del Clostridium difficile).
Desinfección de la piel antes de inyecciones o procedimientos médicos.
Limpieza de manos (cuando no hay agua y jabón).
</v>
      </c>
      <c r="F24" s="47" t="str">
        <f>CosteoIndividual!F23</f>
        <v xml:space="preserve">Frasco x 120 ml </v>
      </c>
      <c r="G24" s="47">
        <f>CosteoIndividual!G23</f>
        <v>20</v>
      </c>
      <c r="H24" s="48">
        <f>CosteoIndividual!M23</f>
        <v>3000</v>
      </c>
      <c r="I24" s="48">
        <f t="shared" si="0"/>
        <v>60000</v>
      </c>
      <c r="J24" s="24" t="str">
        <f>CosteoIndividual!O23</f>
        <v>FDLB-ES-C-085-2025 DOTACION BOTIQUINES</v>
      </c>
      <c r="K24" s="25">
        <f>CosteoIndividual!P23</f>
        <v>1826.9774905108536</v>
      </c>
      <c r="L24" s="14">
        <f>CosteoIndividual!Q23</f>
        <v>0.49217922616480358</v>
      </c>
      <c r="M24" s="14" t="str">
        <f t="shared" si="1"/>
        <v>Mediana</v>
      </c>
    </row>
    <row r="25" spans="2:13" s="26" customFormat="1" ht="252" x14ac:dyDescent="0.25">
      <c r="B25" s="20">
        <f>CosteoIndividual!B24</f>
        <v>20</v>
      </c>
      <c r="C25" s="44" t="str">
        <f>CosteoIndividual!C24</f>
        <v xml:space="preserve">Alcoholes o sus sustitutos </v>
      </c>
      <c r="D25" s="45" t="str">
        <f>CosteoIndividual!D24</f>
        <v>Alcohol antiséptico</v>
      </c>
      <c r="E25" s="46" t="str">
        <f>CosteoIndividual!E24</f>
        <v xml:space="preserve">Concentración habitual: entre 60% y 90% (lo ideal para eficacia antiséptica es entre 70% y 75%).Puede contener otros ingredientes como agua purificada, glicerina (para evitar resequedad), o peróxido de hidrógeno en pequeñas cantidades.
Líquido incoloro, volátil y de rápida evaporación, olor característico fuerte, Inflamable.
Actúa rompiendo las membranas celulares de bacterias, virus y hongos, eficaz contra microorganismos comunes como E. coli, Staphylococcus aureus y virus con envoltura como el de la gripe o el SARS-CoV-2, No es efectivo contra esporas bacterianas (como las del Clostridium difficile).
Desinfección de la piel antes de inyecciones o procedimientos médicos.
Limpieza de manos (cuando no hay agua y jabón).
</v>
      </c>
      <c r="F25" s="47" t="str">
        <f>CosteoIndividual!F24</f>
        <v>Frasco x 275 ml</v>
      </c>
      <c r="G25" s="47">
        <f>CosteoIndividual!G24</f>
        <v>10</v>
      </c>
      <c r="H25" s="48">
        <f>CosteoIndividual!M24</f>
        <v>5000</v>
      </c>
      <c r="I25" s="48">
        <f t="shared" si="0"/>
        <v>50000</v>
      </c>
      <c r="J25" s="24" t="str">
        <f>CosteoIndividual!O24</f>
        <v>FDLB-ES-C-085-2025 DOTACION BOTIQUINES</v>
      </c>
      <c r="K25" s="25">
        <f>CosteoIndividual!P24</f>
        <v>1266.350519126383</v>
      </c>
      <c r="L25" s="14">
        <f>CosteoIndividual!Q24</f>
        <v>0.25089724314820244</v>
      </c>
      <c r="M25" s="14" t="str">
        <f t="shared" si="1"/>
        <v>Mediana</v>
      </c>
    </row>
    <row r="26" spans="2:13" s="26" customFormat="1" ht="384" x14ac:dyDescent="0.25">
      <c r="B26" s="20">
        <f>CosteoIndividual!B25</f>
        <v>21</v>
      </c>
      <c r="C26" s="44" t="str">
        <f>CosteoIndividual!C25</f>
        <v xml:space="preserve">Dispositivos de sujeción de heridas, y accesorios y suministro </v>
      </c>
      <c r="D26" s="45" t="str">
        <f>CosteoIndividual!D25</f>
        <v xml:space="preserve">Tijeras de trauma </v>
      </c>
      <c r="E26" s="46" t="str">
        <f>CosteoIndividual!E25</f>
        <v xml:space="preserve">Tijeras de emergencia o tijeras médicas, son una herramienta esencial en primeros auxilios y entornos médicos de emergencia.
Punta roma o redondeada diseñada para evitar perforar la piel del paciente al cortar ropa o vendajes, hoja curva o angular (en ángulo de 90° aproximadamente), permite cortar ropa o materiales en contacto con el cuerpo sin herir al paciente, material resistente generalmente hechas de acero inoxidable, algunas tienen recubrimiento antiadherente o de titanio para mayor durabilidad, capacidad de corte de materiales duros, pueden cortar ropa gruesa, cinturones de seguridad, cuero, botas e incluso algunos metales delgados.
Mango ergonómico, grande y de plástico resistente, a menudo con textura antideslizante para mayor control, incluso con guantes.
Fáciles de desinfectar y hechas para soportar limpiezas frecuentes con alcohol u otros desinfectantes.
Tamaño compacto pero robusto, suelen medir entre 15 y 20 cm de largo, lo suficiente para ser funcionales pero portátiles.
Diseñadas para uso rápido y seguro, muy utilizadas por personal de emergencia, paramédicos, enfermeros, militares y bomberos.
</v>
      </c>
      <c r="F26" s="47" t="str">
        <f>CosteoIndividual!F25</f>
        <v>Unidad</v>
      </c>
      <c r="G26" s="47">
        <f>CosteoIndividual!G25</f>
        <v>20</v>
      </c>
      <c r="H26" s="48">
        <f>CosteoIndividual!M25</f>
        <v>12000</v>
      </c>
      <c r="I26" s="48">
        <f t="shared" si="0"/>
        <v>240000</v>
      </c>
      <c r="J26" s="24" t="str">
        <f>CosteoIndividual!O25</f>
        <v>FDLB-ES-C-085-2025 DOTACION BOTIQUINES</v>
      </c>
      <c r="K26" s="25">
        <f>CosteoIndividual!P25</f>
        <v>3509.6791982874656</v>
      </c>
      <c r="L26" s="14">
        <f>CosteoIndividual!Q25</f>
        <v>0.30504358298939466</v>
      </c>
      <c r="M26" s="14" t="str">
        <f t="shared" si="1"/>
        <v>Mediana</v>
      </c>
    </row>
    <row r="27" spans="2:13" s="26" customFormat="1" ht="240" x14ac:dyDescent="0.25">
      <c r="B27" s="20">
        <f>CosteoIndividual!B26</f>
        <v>22</v>
      </c>
      <c r="C27" s="44" t="str">
        <f>CosteoIndividual!C26</f>
        <v>Linternas</v>
      </c>
      <c r="D27" s="45" t="str">
        <f>CosteoIndividual!D26</f>
        <v xml:space="preserve">Linterna </v>
      </c>
      <c r="E27" s="46" t="str">
        <f>CosteoIndividual!E26</f>
        <v xml:space="preserve">Están diseñadas para ser confiables y funcionales en situaciones críticas como apagones, desastres naturales o emergencias en exteriores.
Debe ofrecer varias horas de luz continua.
Modo de bajo consumo o diferentes niveles de intensidad.
Medida en lúmenes (ideal: entre 100 y 1000 lúmenes).
Luz fuerte para búsqueda o rescate.
Modo de baja luz para conservación de batería.
Alta, media, baja intensidad.
Modo intermitente o SOS: Para señalizar en emergencias, resistir lluvia o salpicaduras, construcción robusta, idealmente con carcasa de aluminio o plástico reforzado, tamaño compacto y liviano, con gancho, clip o correa para facilitar su transporte.
</v>
      </c>
      <c r="F27" s="47" t="str">
        <f>CosteoIndividual!F26</f>
        <v>Unidad</v>
      </c>
      <c r="G27" s="47">
        <f>CosteoIndividual!G26</f>
        <v>20</v>
      </c>
      <c r="H27" s="48">
        <f>CosteoIndividual!M26</f>
        <v>48000</v>
      </c>
      <c r="I27" s="48">
        <f t="shared" si="0"/>
        <v>960000</v>
      </c>
      <c r="J27" s="24" t="str">
        <f>CosteoIndividual!O26</f>
        <v>FDLB-ES-C-085-2025 DOTACION BOTIQUINES</v>
      </c>
      <c r="K27" s="25">
        <f>CosteoIndividual!P26</f>
        <v>62490.946343657866</v>
      </c>
      <c r="L27" s="14">
        <f>CosteoIndividual!Q26</f>
        <v>0.96455169218526327</v>
      </c>
      <c r="M27" s="14" t="str">
        <f t="shared" si="1"/>
        <v>Mediana</v>
      </c>
    </row>
    <row r="28" spans="2:13" s="26" customFormat="1" ht="30" x14ac:dyDescent="0.25">
      <c r="B28" s="20">
        <f>CosteoIndividual!B27</f>
        <v>23</v>
      </c>
      <c r="C28" s="44" t="str">
        <f>CosteoIndividual!C27</f>
        <v xml:space="preserve">Pilas alcalinas </v>
      </c>
      <c r="D28" s="45" t="str">
        <f>CosteoIndividual!D27</f>
        <v xml:space="preserve">Pilas de repuesto </v>
      </c>
      <c r="E28" s="46" t="str">
        <f>CosteoIndividual!E27</f>
        <v xml:space="preserve">Pilas de repuesto para literna </v>
      </c>
      <c r="F28" s="47" t="str">
        <f>CosteoIndividual!F27</f>
        <v>Par</v>
      </c>
      <c r="G28" s="47">
        <f>CosteoIndividual!G27</f>
        <v>20</v>
      </c>
      <c r="H28" s="48">
        <f>CosteoIndividual!M27</f>
        <v>12000</v>
      </c>
      <c r="I28" s="48">
        <f t="shared" si="0"/>
        <v>240000</v>
      </c>
      <c r="J28" s="24" t="str">
        <f>CosteoIndividual!O27</f>
        <v>FDLB-ES-C-085-2025 DOTACION BOTIQUINES</v>
      </c>
      <c r="K28" s="25">
        <f>CosteoIndividual!P27</f>
        <v>3245.5968349010927</v>
      </c>
      <c r="L28" s="14">
        <f>CosteoIndividual!Q27</f>
        <v>0.32422611965820491</v>
      </c>
      <c r="M28" s="14" t="str">
        <f t="shared" si="1"/>
        <v>Mediana</v>
      </c>
    </row>
    <row r="29" spans="2:13" s="26" customFormat="1" ht="324" x14ac:dyDescent="0.25">
      <c r="B29" s="20">
        <f>CosteoIndividual!B28</f>
        <v>24</v>
      </c>
      <c r="C29" s="44" t="str">
        <f>CosteoIndividual!C28</f>
        <v xml:space="preserve">Vendas y vendajes y productos relacionados </v>
      </c>
      <c r="D29" s="45" t="str">
        <f>CosteoIndividual!D28</f>
        <v>Micropore de 4</v>
      </c>
      <c r="E29" s="46" t="str">
        <f>CosteoIndividual!E28</f>
        <v xml:space="preserve">Está hecho de un tejido no tejido o de papel microporoso, que permite la transpiración de la piel.
Transpirabilidad: Es transpirable, lo que significa que deja pasar el aire y la humedad, evitando la acumulación de sudor y humedad debajo de la cinta.
Hipoalergénico: Diseñado para minimizar reacciones alérgicas o irritaciones en la piel, ideal para piel sensible.
Adherencia suave: Su adhesivo es lo suficientemente fuerte para mantener la cinta en su lugar, pero suave para no dañar la piel al retirarlo.
Flexibilidad: Es flexible y se adapta fácilmente a las formas del cuerpo, lo que lo hace cómodo para uso prolongado.
Usos comunes: Se usa para fijar apósitos, vendas, catéteres y tubos, así como para sujetar dispositivos médicos sin causar molestias.
Resistencia: No es muy resistente al agua, por lo que se debe evitar mojarlo para mantener su adhesión.
Colores: Normalmente viene en color beige para que sea discreto sobre la piel.
</v>
      </c>
      <c r="F29" s="47" t="str">
        <f>CosteoIndividual!F28</f>
        <v>Unidad</v>
      </c>
      <c r="G29" s="47">
        <f>CosteoIndividual!G28</f>
        <v>20</v>
      </c>
      <c r="H29" s="48">
        <f>CosteoIndividual!M28</f>
        <v>49000</v>
      </c>
      <c r="I29" s="48">
        <f t="shared" si="0"/>
        <v>980000</v>
      </c>
      <c r="J29" s="24" t="str">
        <f>CosteoIndividual!O28</f>
        <v>FDLB-ES-C-085-2025 DOTACION BOTIQUINES</v>
      </c>
      <c r="K29" s="25">
        <f>CosteoIndividual!P28</f>
        <v>23951.213204275617</v>
      </c>
      <c r="L29" s="14">
        <f>CosteoIndividual!Q28</f>
        <v>0.57735817665965472</v>
      </c>
      <c r="M29" s="14" t="str">
        <f t="shared" si="1"/>
        <v>Mediana</v>
      </c>
    </row>
    <row r="30" spans="2:13" s="26" customFormat="1" ht="409.5" x14ac:dyDescent="0.25">
      <c r="B30" s="20">
        <f>CosteoIndividual!B29</f>
        <v>25</v>
      </c>
      <c r="C30" s="44" t="str">
        <f>CosteoIndividual!C29</f>
        <v>Estuches o bolsas o accesorios de primeros auxilios para servicios médicos y emergencias.</v>
      </c>
      <c r="D30" s="45" t="str">
        <f>CosteoIndividual!D29</f>
        <v xml:space="preserve">Canguros o riñonera </v>
      </c>
      <c r="E30" s="46" t="str">
        <f>CosteoIndividual!E29</f>
        <v xml:space="preserve">hechos con materiales resistentes y ligeros, como nylon o poliéster.
Su tamaño es de 32 cm de alto, 20 cm de ancho y 3 cm de fondo, de color rojo, pensado para ser fácil de llevar, incluso colgado o sujetado al cuerpo.
Compartimentos organizados:
Tienen varios bolsillos y compartimentos para organizar diferentes tipos de suministros médicos.
Permiten acceso rápido y fácil a los elementos esenciales.
Uso específico para primeros auxilios básicos:
Incluyen materiales para atención rápida en emergencias menores, como vendajes, apósitos, gasas, cinta adhesiva, tijeras, alcohol, y antisépticos.
Fácil transporte:
Equipados con asas o correas, lo que facilita su traslado en situaciones de emergencia, ideal para actividades al aire libre, guarderías, o transporte.
Resistente al agua y suciedad:
Están fabricados con materiales que ofrecen cierta resistencia a líquidos o polvo, para proteger los insumos.
Indicadores visibles:
Tienen un símbolo o etiqueta visible, generalmente una cruz o texto que identifica que es un botiquín de primeros auxilios.
Diseño pensado para uso rápido:
La apertura y cierre suelen ser con cremalleras o velcro para un acceso rápido.
</v>
      </c>
      <c r="F30" s="47" t="str">
        <f>CosteoIndividual!F29</f>
        <v>Unidad</v>
      </c>
      <c r="G30" s="47">
        <f>CosteoIndividual!G29</f>
        <v>20</v>
      </c>
      <c r="H30" s="48">
        <f>CosteoIndividual!M29</f>
        <v>28000</v>
      </c>
      <c r="I30" s="48">
        <f t="shared" si="0"/>
        <v>560000</v>
      </c>
      <c r="J30" s="24" t="str">
        <f>CosteoIndividual!O29</f>
        <v>FDLB-ES-C-085-2025 DOTACION BOTIQUINES</v>
      </c>
      <c r="K30" s="25">
        <f>CosteoIndividual!P29</f>
        <v>5394.3762123159586</v>
      </c>
      <c r="L30" s="14">
        <f>CosteoIndividual!Q29</f>
        <v>0.19138766647919359</v>
      </c>
      <c r="M30" s="14" t="str">
        <f t="shared" si="1"/>
        <v>Mediana</v>
      </c>
    </row>
    <row r="31" spans="2:13" s="26" customFormat="1" ht="372" x14ac:dyDescent="0.25">
      <c r="B31" s="20">
        <f>CosteoIndividual!B30</f>
        <v>26</v>
      </c>
      <c r="C31" s="44" t="str">
        <f>CosteoIndividual!C30</f>
        <v>Estuches o bolsas o accesorios de primeros auxilios para servicios médicos y emergencias.</v>
      </c>
      <c r="D31" s="45" t="str">
        <f>CosteoIndividual!D30</f>
        <v xml:space="preserve">Maleta botiquín </v>
      </c>
      <c r="E31" s="46" t="str">
        <f>CosteoIndividual!E30</f>
        <v xml:space="preserve">Hechos con materiales resistentes y ligeros, como nylon o poliéster.
Su tamaño es de 20 cm de largo por 18 cm de ancho y 7 cm de alto, de color rojo, pensado para ser fácil de llevar, incluso colgado.
Incluyen materiales para atención rápida en emergencias menores, como antisépticos (alcohol, povidona), tijeras o bisturí, algodón, gasas estériles, esparadrapo o curitas adhesivas, venda elástica, analgésicos (paracetamol/ibuprofeno), jabón o toallas antisépticas, guantes de látex, bajalenguas, tapabocas, solución salina.
Fácil transporte:
Equipados con asas o correas, lo que facilita su traslado en situaciones de emergencia, ideal para actividades al aire libre, guarderías, o transporte.
Resistente al agua y suciedad:
Están fabricados con materiales que ofrecen cierta resistencia a líquidos o polvo, para proteger los insumos.
Indicadores visibles:
Tienen un símbolo o etiqueta visible, con una cruz y texto que identifica que es un botiquín de primeros auxilios.
Diseño pensado para uso rápido:
La apertura y cierre deben ser con cremalleras para un acceso rápido.
</v>
      </c>
      <c r="F31" s="47" t="str">
        <f>CosteoIndividual!F30</f>
        <v>Unidad</v>
      </c>
      <c r="G31" s="47">
        <f>CosteoIndividual!G30</f>
        <v>4</v>
      </c>
      <c r="H31" s="48">
        <f>CosteoIndividual!M30</f>
        <v>62000</v>
      </c>
      <c r="I31" s="48">
        <f t="shared" si="0"/>
        <v>248000</v>
      </c>
      <c r="J31" s="24" t="str">
        <f>CosteoIndividual!O30</f>
        <v>FDLB-ES-C-085-2025 DOTACION BOTIQUINES</v>
      </c>
      <c r="K31" s="25">
        <f>CosteoIndividual!P30</f>
        <v>62685.750296903199</v>
      </c>
      <c r="L31" s="14">
        <f>CosteoIndividual!Q30</f>
        <v>0.64198997711766792</v>
      </c>
      <c r="M31" s="14" t="str">
        <f t="shared" si="1"/>
        <v>Mediana</v>
      </c>
    </row>
    <row r="32" spans="2:13" s="26" customFormat="1" ht="228" x14ac:dyDescent="0.25">
      <c r="B32" s="20">
        <f>CosteoIndividual!B31</f>
        <v>27</v>
      </c>
      <c r="C32" s="44" t="str">
        <f>CosteoIndividual!C31</f>
        <v xml:space="preserve">Silbatos </v>
      </c>
      <c r="D32" s="45" t="str">
        <f>CosteoIndividual!D31</f>
        <v xml:space="preserve">Silbatos </v>
      </c>
      <c r="E32" s="46" t="str">
        <f>CosteoIndividual!E31</f>
        <v xml:space="preserve">Dispositivo acústico que produce un sonido agudo al soplar aire a través de él.
Puede ser de plástico, metal (aluminio, acero inoxidable), madera o cerámica.
El material influye en el timbre del sonido, durabilidad y peso.
Tamaño compacto, fácil de transportar (muchos tienen un agujero para cordón).
Diseños ergonómicos para facilitar su uso en la boca o con los dedos.
Produce un sonido agudo y penetrante, que puede oírse a largas distancias.
Algunos modelos pueden alcanzar más de 120 decibelios.
Seguridad: silbatos de emergencia en actividades al aire libre.
Diseñado para ser audible en ambientes ruidosos.
</v>
      </c>
      <c r="F32" s="47" t="str">
        <f>CosteoIndividual!F31</f>
        <v>Unidad</v>
      </c>
      <c r="G32" s="47">
        <f>CosteoIndividual!G31</f>
        <v>20</v>
      </c>
      <c r="H32" s="48">
        <f>CosteoIndividual!M31</f>
        <v>7000</v>
      </c>
      <c r="I32" s="48">
        <f t="shared" si="0"/>
        <v>140000</v>
      </c>
      <c r="J32" s="24" t="str">
        <f>CosteoIndividual!O31</f>
        <v>FDLB-ES-C-085-2025 DOTACION BOTIQUINES</v>
      </c>
      <c r="K32" s="25">
        <f>CosteoIndividual!P31</f>
        <v>3475.4882245446001</v>
      </c>
      <c r="L32" s="14">
        <f>CosteoIndividual!Q31</f>
        <v>0.49219775940097688</v>
      </c>
      <c r="M32" s="14" t="str">
        <f t="shared" si="1"/>
        <v>Mediana</v>
      </c>
    </row>
    <row r="33" spans="2:13" s="26" customFormat="1" ht="409.5" x14ac:dyDescent="0.25">
      <c r="B33" s="20">
        <f>CosteoIndividual!B32</f>
        <v>28</v>
      </c>
      <c r="C33" s="44" t="str">
        <f>CosteoIndividual!C32</f>
        <v>Estuches o bolsas o accesorios de primeros auxilios para servicios médicos y emergencias.</v>
      </c>
      <c r="D33" s="45" t="str">
        <f>CosteoIndividual!D32</f>
        <v>Maleta botiquín tipo A</v>
      </c>
      <c r="E33" s="46" t="str">
        <f>CosteoIndividual!E32</f>
        <v xml:space="preserve">botiquín básico destinado a primeros auxilios en lugares de trabajo, oficinas, hhechos con materiales resistentes y ligeros, como nylon o poliéster.
Su tamaño es de 33 cm de alto por 32 cm de ancho y 9 cm de fondo, de color rojo, pensado para ser fácil de llevar.
Incluyen materiales para atención rápida en emergencias menores, como gasas estériles de varios tamaños (por ejemplo, 10x10 cm, 5x5 cm), vendas adhesivas (curitas) para cortes pequeños esparadrapo para fijar gasas o vendajes, tijeras pequeñas, pinzas para retirar objetos pequeños o astillas, guantes desechables (generalmente de látex o nitrilo) para protección, algodón o hisopos, antisépticos en solución o toallitas (como alcohol o povidona yodada), manual básico de primeros auxilios o instrucciones claras.
Fácil transporte:
Equipados con asas o correas, lo que facilita su traslado en situaciones de emergencia, ideal para actividades al aire libre, guarderías, o transporte.
Resistente al agua y suciedad:
Están fabricados con materiales que ofrecen cierta resistencia a líquidos o polvo, para proteger los insumos.
Indicadores visibles:
Tienen un símbolo o etiqueta visible, con una cruz y texto que identifica que es un botiquín de primeros auxilios.
Diseño pensado para uso rápido:
La apertura y cierre deben ser con cremalleras y velcro para un acceso rápido.
</v>
      </c>
      <c r="F33" s="47" t="str">
        <f>CosteoIndividual!F32</f>
        <v>Unidad</v>
      </c>
      <c r="G33" s="47">
        <f>CosteoIndividual!G32</f>
        <v>4</v>
      </c>
      <c r="H33" s="48">
        <f>CosteoIndividual!M32</f>
        <v>131000</v>
      </c>
      <c r="I33" s="48">
        <f t="shared" si="0"/>
        <v>524000</v>
      </c>
      <c r="J33" s="24" t="str">
        <f>CosteoIndividual!O32</f>
        <v>FDLB-ES-C-085-2025 DOTACION BOTIQUINES</v>
      </c>
      <c r="K33" s="25">
        <f>CosteoIndividual!P32</f>
        <v>129821.053219422</v>
      </c>
      <c r="L33" s="14">
        <f>CosteoIndividual!Q32</f>
        <v>0.64234458929478244</v>
      </c>
      <c r="M33" s="14" t="str">
        <f t="shared" si="1"/>
        <v>Mediana</v>
      </c>
    </row>
    <row r="34" spans="2:13" s="26" customFormat="1" ht="409.5" x14ac:dyDescent="0.25">
      <c r="B34" s="20">
        <f>CosteoIndividual!B33</f>
        <v>29</v>
      </c>
      <c r="C34" s="44" t="str">
        <f>CosteoIndividual!C33</f>
        <v>Manuales operativos o de instrucciones.</v>
      </c>
      <c r="D34" s="45" t="str">
        <f>CosteoIndividual!D33</f>
        <v xml:space="preserve">Manual de primeros auxilios </v>
      </c>
      <c r="E34" s="46" t="str">
        <f>CosteoIndividual!E33</f>
        <v xml:space="preserve">Claridad y sencillez:
El lenguaje debe ser fácil de entender, evitando términos médicos complicados para que cualquier persona pueda seguir las instrucciones sin dificultad.
Estructura ordenada:
Debe estar organizado por temas o situaciones específicas (heridas, quemaduras, fracturas, RCP, etc.), facilitando la rápida consulta en una emergencia.
Ilustraciones o diagramas:
Imágenes claras que ayuden a entender los procedimientos y técnicas de primeros auxilios.
Precisión y actualización:
La información debe estar basada en protocolos médicos actuales y ser confiable.
Pasos detallados:
Debe explicar paso a paso qué hacer, qué evitar, y cómo actuar para brindar ayuda eficaz.
Información preventiva:
Además de cómo actuar ante emergencias, incluye consejos para prevenir accidentes.
Indicaciones de seguridad:
Muestra cómo proteger al auxiliador y a la víctima para evitar riesgos adicionales.
Brevedad:
Lo suficiente para ser completo, pero no tan extenso que dificulte su uso rápido.
Contacto de emergencia:
Incluye números útiles para pedir ayuda profesional.
</v>
      </c>
      <c r="F34" s="47" t="str">
        <f>CosteoIndividual!F33</f>
        <v>Unidad</v>
      </c>
      <c r="G34" s="47">
        <f>CosteoIndividual!G33</f>
        <v>20</v>
      </c>
      <c r="H34" s="48">
        <f>CosteoIndividual!M33</f>
        <v>7000</v>
      </c>
      <c r="I34" s="48">
        <f t="shared" si="0"/>
        <v>140000</v>
      </c>
      <c r="J34" s="24" t="str">
        <f>CosteoIndividual!O33</f>
        <v>FDLB-ES-C-085-2025 DOTACION BOTIQUINES</v>
      </c>
      <c r="K34" s="25">
        <f>CosteoIndividual!P33</f>
        <v>2602.9149440436827</v>
      </c>
      <c r="L34" s="14">
        <f>CosteoIndividual!Q33</f>
        <v>0.35236640107927708</v>
      </c>
      <c r="M34" s="14" t="str">
        <f t="shared" si="1"/>
        <v>Mediana</v>
      </c>
    </row>
    <row r="35" spans="2:13" s="26" customFormat="1" ht="48" x14ac:dyDescent="0.25">
      <c r="B35" s="20">
        <f>CosteoIndividual!B34</f>
        <v>30</v>
      </c>
      <c r="C35" s="44" t="str">
        <f>CosteoIndividual!C34</f>
        <v>Papel libros o cuadernos para bitácora.</v>
      </c>
      <c r="D35" s="45" t="str">
        <f>CosteoIndividual!D34</f>
        <v xml:space="preserve">Libreta de apuntes </v>
      </c>
      <c r="E35" s="46" t="str">
        <f>CosteoIndividual!E34</f>
        <v>Debe ser pequeña, con hojas suficientes para anotar la información importante de la persona que deba mencionarse al servicio de emergencia.</v>
      </c>
      <c r="F35" s="47" t="str">
        <f>CosteoIndividual!F34</f>
        <v>Unidad</v>
      </c>
      <c r="G35" s="47">
        <f>CosteoIndividual!G34</f>
        <v>20</v>
      </c>
      <c r="H35" s="48">
        <f>CosteoIndividual!M34</f>
        <v>6000</v>
      </c>
      <c r="I35" s="48">
        <f t="shared" si="0"/>
        <v>120000</v>
      </c>
      <c r="J35" s="24" t="str">
        <f>CosteoIndividual!O34</f>
        <v>FDLB-ES-C-085-2025 DOTACION BOTIQUINES</v>
      </c>
      <c r="K35" s="25">
        <f>CosteoIndividual!P34</f>
        <v>1121.707057222264</v>
      </c>
      <c r="L35" s="14">
        <f>CosteoIndividual!Q34</f>
        <v>0.20199412777495077</v>
      </c>
      <c r="M35" s="14" t="str">
        <f t="shared" si="1"/>
        <v>Mediana</v>
      </c>
    </row>
    <row r="36" spans="2:13" x14ac:dyDescent="0.25">
      <c r="C36" s="49"/>
      <c r="D36" s="49"/>
      <c r="E36" s="50"/>
      <c r="F36" s="49"/>
      <c r="G36" s="49"/>
      <c r="H36" s="51">
        <f>SUM(H6:H35)</f>
        <v>570000</v>
      </c>
      <c r="I36" s="51">
        <f>SUM(I6:I35)</f>
        <v>8002000</v>
      </c>
      <c r="K36" s="12"/>
      <c r="L36" s="13"/>
      <c r="M36" s="13"/>
    </row>
    <row r="37" spans="2:13" x14ac:dyDescent="0.25">
      <c r="H37" s="12"/>
      <c r="I37" s="12"/>
      <c r="K37" s="12"/>
      <c r="L37" s="13"/>
      <c r="M37" s="13"/>
    </row>
    <row r="38" spans="2:13" ht="15" customHeight="1" thickBot="1" x14ac:dyDescent="0.3"/>
    <row r="39" spans="2:13" ht="15" customHeight="1" x14ac:dyDescent="0.25">
      <c r="I39" s="78" t="s">
        <v>12</v>
      </c>
      <c r="J39" s="69" t="s">
        <v>105</v>
      </c>
      <c r="K39" s="70"/>
      <c r="L39" s="71"/>
      <c r="M39" s="8"/>
    </row>
    <row r="40" spans="2:13" ht="15" customHeight="1" x14ac:dyDescent="0.25">
      <c r="I40" s="79"/>
      <c r="J40" s="72" t="s">
        <v>13</v>
      </c>
      <c r="K40" s="73"/>
      <c r="L40" s="74"/>
      <c r="M40" s="8"/>
    </row>
    <row r="41" spans="2:13" ht="15" customHeight="1" thickBot="1" x14ac:dyDescent="0.3">
      <c r="C41" s="11"/>
      <c r="I41" s="80"/>
      <c r="J41" s="75" t="s">
        <v>106</v>
      </c>
      <c r="K41" s="76"/>
      <c r="L41" s="77"/>
      <c r="M41" s="8"/>
    </row>
    <row r="42" spans="2:13" ht="15" customHeight="1" x14ac:dyDescent="0.25">
      <c r="C42" s="11"/>
      <c r="J42" s="8"/>
      <c r="K42" s="8"/>
      <c r="L42" s="8"/>
      <c r="M42" s="8"/>
    </row>
    <row r="43" spans="2:13" ht="15" customHeight="1" x14ac:dyDescent="0.25">
      <c r="C43" s="11"/>
    </row>
    <row r="44" spans="2:13" ht="15" customHeight="1" x14ac:dyDescent="0.25">
      <c r="C44" s="11"/>
    </row>
    <row r="45" spans="2:13" ht="15" customHeight="1" x14ac:dyDescent="0.25">
      <c r="C45" s="10"/>
    </row>
    <row r="46" spans="2:13" ht="15" customHeight="1" x14ac:dyDescent="0.25">
      <c r="C46" s="10"/>
    </row>
    <row r="47" spans="2:13" ht="15" customHeight="1" x14ac:dyDescent="0.25">
      <c r="C47" s="10"/>
    </row>
    <row r="48" spans="2:13" ht="15" customHeight="1" x14ac:dyDescent="0.25">
      <c r="C48" s="10"/>
    </row>
    <row r="49" spans="3:3" ht="15" customHeight="1" x14ac:dyDescent="0.25">
      <c r="C49" s="10"/>
    </row>
    <row r="50" spans="3:3" ht="15" customHeight="1" x14ac:dyDescent="0.25">
      <c r="C50" s="10"/>
    </row>
    <row r="51" spans="3:3" ht="15" customHeight="1" x14ac:dyDescent="0.25">
      <c r="C51" s="10"/>
    </row>
    <row r="52" spans="3:3" ht="15" customHeight="1" x14ac:dyDescent="0.25">
      <c r="C52" s="10"/>
    </row>
  </sheetData>
  <mergeCells count="5">
    <mergeCell ref="B3:L3"/>
    <mergeCell ref="J39:L39"/>
    <mergeCell ref="J40:L40"/>
    <mergeCell ref="J41:L41"/>
    <mergeCell ref="I39:I41"/>
  </mergeCells>
  <conditionalFormatting sqref="L36:M37 L6:L35">
    <cfRule type="cellIs" dxfId="2" priority="2" operator="greaterThan">
      <formula>0.15</formula>
    </cfRule>
  </conditionalFormatting>
  <hyperlinks>
    <hyperlink ref="J41" r:id="rId1" xr:uid="{00000000-0004-0000-0000-000000000000}"/>
    <hyperlink ref="J41:L41" r:id="rId2" display="Nini.castellanos@GobiernoBogota.Gov.Co" xr:uid="{00000000-0004-0000-0000-000001000000}"/>
  </hyperlinks>
  <pageMargins left="0.7" right="0.7" top="0.75" bottom="0.75" header="0.3" footer="0.3"/>
  <pageSetup paperSize="9" scale="50"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J55"/>
  <sheetViews>
    <sheetView showGridLines="0" tabSelected="1" zoomScale="70" zoomScaleNormal="70" workbookViewId="0">
      <selection activeCell="E5" sqref="E5:E34"/>
    </sheetView>
  </sheetViews>
  <sheetFormatPr baseColWidth="10" defaultColWidth="11.42578125" defaultRowHeight="15" x14ac:dyDescent="0.25"/>
  <cols>
    <col min="1" max="1" width="5.5703125" customWidth="1"/>
    <col min="2" max="2" width="6.7109375" bestFit="1" customWidth="1"/>
    <col min="3" max="3" width="28.28515625" customWidth="1"/>
    <col min="4" max="4" width="31.42578125" style="42" customWidth="1"/>
    <col min="5" max="5" width="87.5703125" customWidth="1"/>
    <col min="6" max="6" width="16" customWidth="1"/>
    <col min="7" max="8" width="17.140625" customWidth="1"/>
    <col min="9" max="10" width="28.85546875" customWidth="1"/>
    <col min="11" max="12" width="27.28515625" customWidth="1"/>
    <col min="13" max="13" width="16" bestFit="1" customWidth="1"/>
    <col min="14" max="14" width="21.28515625" customWidth="1"/>
    <col min="15" max="15" width="66.5703125" bestFit="1" customWidth="1"/>
    <col min="16" max="16" width="13.140625" bestFit="1" customWidth="1"/>
    <col min="17" max="18" width="11.42578125" customWidth="1"/>
    <col min="19" max="19" width="8" customWidth="1"/>
  </cols>
  <sheetData>
    <row r="2" spans="2:23" ht="18.75" x14ac:dyDescent="0.3">
      <c r="B2" s="68" t="s">
        <v>103</v>
      </c>
      <c r="C2" s="68"/>
      <c r="D2" s="68"/>
      <c r="E2" s="68"/>
      <c r="F2" s="68"/>
      <c r="G2" s="68"/>
      <c r="H2" s="68"/>
      <c r="I2" s="68"/>
      <c r="J2" s="68"/>
      <c r="K2" s="68"/>
      <c r="L2" s="68"/>
      <c r="M2" s="68"/>
      <c r="N2" s="68"/>
      <c r="O2" s="68"/>
      <c r="P2" s="68"/>
      <c r="Q2" s="68"/>
    </row>
    <row r="3" spans="2:23" x14ac:dyDescent="0.25">
      <c r="H3" t="s">
        <v>107</v>
      </c>
      <c r="I3" s="21" t="s">
        <v>100</v>
      </c>
      <c r="J3" s="34" t="s">
        <v>101</v>
      </c>
      <c r="K3" s="21" t="s">
        <v>102</v>
      </c>
      <c r="L3" s="34" t="s">
        <v>109</v>
      </c>
    </row>
    <row r="4" spans="2:23" ht="33" x14ac:dyDescent="0.25">
      <c r="B4" s="1" t="s">
        <v>0</v>
      </c>
      <c r="C4" s="2" t="s">
        <v>1</v>
      </c>
      <c r="D4" s="43" t="s">
        <v>2</v>
      </c>
      <c r="E4" s="2" t="s">
        <v>3</v>
      </c>
      <c r="F4" s="2" t="s">
        <v>4</v>
      </c>
      <c r="G4" s="52" t="s">
        <v>5</v>
      </c>
      <c r="H4" s="53" t="s">
        <v>74</v>
      </c>
      <c r="I4" s="53" t="s">
        <v>75</v>
      </c>
      <c r="J4" s="22" t="s">
        <v>76</v>
      </c>
      <c r="K4" s="22" t="s">
        <v>16</v>
      </c>
      <c r="L4" s="22" t="s">
        <v>108</v>
      </c>
      <c r="M4" s="15" t="s">
        <v>6</v>
      </c>
      <c r="N4" s="15" t="s">
        <v>7</v>
      </c>
      <c r="O4" s="3" t="s">
        <v>8</v>
      </c>
      <c r="P4" s="3" t="s">
        <v>9</v>
      </c>
      <c r="Q4" s="3" t="s">
        <v>10</v>
      </c>
      <c r="S4" s="3" t="s">
        <v>14</v>
      </c>
      <c r="T4" s="3" t="s">
        <v>15</v>
      </c>
    </row>
    <row r="5" spans="2:23" ht="31.5" x14ac:dyDescent="0.25">
      <c r="B5" s="20">
        <v>1</v>
      </c>
      <c r="C5" s="35" t="s">
        <v>18</v>
      </c>
      <c r="D5" s="41" t="s">
        <v>19</v>
      </c>
      <c r="E5" s="36" t="s">
        <v>20</v>
      </c>
      <c r="F5" s="31" t="s">
        <v>21</v>
      </c>
      <c r="G5" s="37">
        <v>30</v>
      </c>
      <c r="H5" s="32">
        <v>46460</v>
      </c>
      <c r="I5" s="32"/>
      <c r="J5" s="32">
        <v>8533</v>
      </c>
      <c r="K5" s="32">
        <v>6880</v>
      </c>
      <c r="L5" s="32">
        <v>634.27</v>
      </c>
      <c r="M5" s="17">
        <f>IFERROR(IF(Q5&gt;(0.15),ROUND(MEDIAN(H5:L5),-3),ROUND(AVERAGE(H5:L5),-3)),"")</f>
        <v>8000</v>
      </c>
      <c r="N5" s="18">
        <f>IFERROR(M5*G5,"")</f>
        <v>240000</v>
      </c>
      <c r="O5" s="24" t="s">
        <v>104</v>
      </c>
      <c r="P5" s="17">
        <f>IFERROR(STDEV(H5:L5),"")</f>
        <v>20834.992094388348</v>
      </c>
      <c r="Q5" s="14">
        <f>IFERROR(P5/AVERAGE(H5:L5),"")</f>
        <v>1.3332844063987019</v>
      </c>
      <c r="S5" s="27">
        <f>COUNTIF(H5:L5,"&gt;0")</f>
        <v>4</v>
      </c>
      <c r="T5" s="28">
        <f>1-(MIN(H5:L5)/M5)</f>
        <v>0.92071625000000001</v>
      </c>
      <c r="V5" s="19"/>
      <c r="W5" s="19"/>
    </row>
    <row r="6" spans="2:23" ht="31.5" x14ac:dyDescent="0.25">
      <c r="B6" s="20">
        <v>2</v>
      </c>
      <c r="C6" s="35" t="s">
        <v>18</v>
      </c>
      <c r="D6" s="41" t="s">
        <v>78</v>
      </c>
      <c r="E6" s="36" t="s">
        <v>22</v>
      </c>
      <c r="F6" s="31" t="s">
        <v>23</v>
      </c>
      <c r="G6" s="37">
        <v>10</v>
      </c>
      <c r="H6" s="32">
        <v>15651.5</v>
      </c>
      <c r="I6" s="32">
        <v>12512.4</v>
      </c>
      <c r="J6" s="32">
        <v>13010.333333333334</v>
      </c>
      <c r="K6" s="32">
        <v>10300</v>
      </c>
      <c r="L6" s="32">
        <v>12079.69</v>
      </c>
      <c r="M6" s="17">
        <f t="shared" ref="M6:M34" si="0">IFERROR(IF(Q6&gt;(0.15),ROUND(MEDIAN(H6:L6),-3),ROUND(AVERAGE(H6:L6),-3)),"")</f>
        <v>13000</v>
      </c>
      <c r="N6" s="18">
        <f t="shared" ref="N6:N34" si="1">IFERROR(M6*G6,"")</f>
        <v>130000</v>
      </c>
      <c r="O6" s="24" t="s">
        <v>104</v>
      </c>
      <c r="P6" s="17">
        <f t="shared" ref="P6:P34" si="2">IFERROR(STDEV(H6:L6),"")</f>
        <v>1935.6559442926614</v>
      </c>
      <c r="Q6" s="14">
        <f t="shared" ref="Q6:Q34" si="3">IFERROR(P6/AVERAGE(H6:L6),"")</f>
        <v>0.1522845359318227</v>
      </c>
      <c r="S6" s="27">
        <f t="shared" ref="S6:S34" si="4">COUNTIF(H6:L6,"&gt;0")</f>
        <v>5</v>
      </c>
      <c r="T6" s="28">
        <f t="shared" ref="T6:T34" si="5">1-(MIN(H6:L6)/M6)</f>
        <v>0.20769230769230773</v>
      </c>
      <c r="V6" s="19"/>
      <c r="W6" s="19"/>
    </row>
    <row r="7" spans="2:23" ht="45" x14ac:dyDescent="0.25">
      <c r="B7" s="20">
        <v>3</v>
      </c>
      <c r="C7" s="35" t="s">
        <v>18</v>
      </c>
      <c r="D7" s="41" t="s">
        <v>79</v>
      </c>
      <c r="E7" s="36" t="s">
        <v>24</v>
      </c>
      <c r="F7" s="31" t="s">
        <v>25</v>
      </c>
      <c r="G7" s="37">
        <v>30</v>
      </c>
      <c r="H7" s="32">
        <v>549</v>
      </c>
      <c r="I7" s="32">
        <v>603.6</v>
      </c>
      <c r="J7" s="32">
        <v>380</v>
      </c>
      <c r="K7" s="32">
        <v>700</v>
      </c>
      <c r="L7" s="32">
        <v>19856.34</v>
      </c>
      <c r="M7" s="17">
        <f t="shared" si="0"/>
        <v>1000</v>
      </c>
      <c r="N7" s="18">
        <f t="shared" si="1"/>
        <v>30000</v>
      </c>
      <c r="O7" s="24" t="s">
        <v>104</v>
      </c>
      <c r="P7" s="17">
        <f t="shared" si="2"/>
        <v>8631.1951387232584</v>
      </c>
      <c r="Q7" s="14">
        <f t="shared" si="3"/>
        <v>1.9537368336197345</v>
      </c>
      <c r="S7" s="27">
        <f t="shared" si="4"/>
        <v>5</v>
      </c>
      <c r="T7" s="28">
        <f t="shared" si="5"/>
        <v>0.62</v>
      </c>
      <c r="V7" s="19"/>
      <c r="W7" s="19"/>
    </row>
    <row r="8" spans="2:23" ht="45" x14ac:dyDescent="0.25">
      <c r="B8" s="20">
        <v>4</v>
      </c>
      <c r="C8" s="35" t="s">
        <v>26</v>
      </c>
      <c r="D8" s="41" t="s">
        <v>80</v>
      </c>
      <c r="E8" s="36" t="s">
        <v>27</v>
      </c>
      <c r="F8" s="31" t="s">
        <v>17</v>
      </c>
      <c r="G8" s="37">
        <v>10</v>
      </c>
      <c r="H8" s="32">
        <v>47358.400000000001</v>
      </c>
      <c r="I8" s="32">
        <v>126303.6</v>
      </c>
      <c r="J8" s="32">
        <v>96606</v>
      </c>
      <c r="K8" s="32">
        <v>43304</v>
      </c>
      <c r="L8" s="32">
        <v>25845.61</v>
      </c>
      <c r="M8" s="17">
        <f t="shared" si="0"/>
        <v>47000</v>
      </c>
      <c r="N8" s="18">
        <f t="shared" si="1"/>
        <v>470000</v>
      </c>
      <c r="O8" s="24" t="s">
        <v>104</v>
      </c>
      <c r="P8" s="17">
        <f t="shared" si="2"/>
        <v>41924.055851532547</v>
      </c>
      <c r="Q8" s="14">
        <f t="shared" si="3"/>
        <v>0.61758810704507272</v>
      </c>
      <c r="S8" s="27">
        <f t="shared" si="4"/>
        <v>5</v>
      </c>
      <c r="T8" s="28">
        <f t="shared" si="5"/>
        <v>0.45009340425531918</v>
      </c>
      <c r="V8" s="19"/>
      <c r="W8" s="19"/>
    </row>
    <row r="9" spans="2:23" ht="45" x14ac:dyDescent="0.25">
      <c r="B9" s="20">
        <v>5</v>
      </c>
      <c r="C9" s="35" t="s">
        <v>26</v>
      </c>
      <c r="D9" s="41" t="s">
        <v>81</v>
      </c>
      <c r="E9" s="36" t="s">
        <v>27</v>
      </c>
      <c r="F9" s="31" t="s">
        <v>17</v>
      </c>
      <c r="G9" s="37">
        <v>20</v>
      </c>
      <c r="H9" s="32">
        <v>23600</v>
      </c>
      <c r="I9" s="32">
        <v>126720</v>
      </c>
      <c r="J9" s="32">
        <v>93268</v>
      </c>
      <c r="K9" s="32">
        <v>32625</v>
      </c>
      <c r="L9" s="32">
        <v>13084</v>
      </c>
      <c r="M9" s="17">
        <f t="shared" si="0"/>
        <v>33000</v>
      </c>
      <c r="N9" s="18">
        <f t="shared" si="1"/>
        <v>660000</v>
      </c>
      <c r="O9" s="24" t="s">
        <v>104</v>
      </c>
      <c r="P9" s="17">
        <f t="shared" si="2"/>
        <v>49524.915606187562</v>
      </c>
      <c r="Q9" s="14">
        <f t="shared" si="3"/>
        <v>0.85595280293586795</v>
      </c>
      <c r="S9" s="27">
        <f t="shared" si="4"/>
        <v>5</v>
      </c>
      <c r="T9" s="28">
        <f t="shared" si="5"/>
        <v>0.60351515151515156</v>
      </c>
      <c r="V9" s="19"/>
      <c r="W9" s="19"/>
    </row>
    <row r="10" spans="2:23" ht="47.25" x14ac:dyDescent="0.25">
      <c r="B10" s="20">
        <v>6</v>
      </c>
      <c r="C10" s="35" t="s">
        <v>28</v>
      </c>
      <c r="D10" s="41" t="s">
        <v>82</v>
      </c>
      <c r="E10" s="36" t="s">
        <v>29</v>
      </c>
      <c r="F10" s="31" t="s">
        <v>21</v>
      </c>
      <c r="G10" s="37">
        <v>20</v>
      </c>
      <c r="H10" s="32">
        <v>1402</v>
      </c>
      <c r="I10" s="32">
        <v>59367.67</v>
      </c>
      <c r="J10" s="32">
        <v>1256.6400000000001</v>
      </c>
      <c r="K10" s="32">
        <v>1285.2</v>
      </c>
      <c r="L10" s="32">
        <v>2286</v>
      </c>
      <c r="M10" s="17">
        <f t="shared" si="0"/>
        <v>1000</v>
      </c>
      <c r="N10" s="18">
        <f t="shared" si="1"/>
        <v>20000</v>
      </c>
      <c r="O10" s="24" t="s">
        <v>104</v>
      </c>
      <c r="P10" s="17">
        <f t="shared" si="2"/>
        <v>25856.990644303911</v>
      </c>
      <c r="Q10" s="14">
        <f t="shared" si="3"/>
        <v>1.9708820231365423</v>
      </c>
      <c r="S10" s="27">
        <f t="shared" si="4"/>
        <v>5</v>
      </c>
      <c r="T10" s="28">
        <f t="shared" si="5"/>
        <v>-0.2566400000000002</v>
      </c>
      <c r="V10" s="19"/>
      <c r="W10" s="19"/>
    </row>
    <row r="11" spans="2:23" ht="45" x14ac:dyDescent="0.25">
      <c r="B11" s="20">
        <v>7</v>
      </c>
      <c r="C11" s="35" t="s">
        <v>30</v>
      </c>
      <c r="D11" s="41" t="s">
        <v>83</v>
      </c>
      <c r="E11" s="36" t="s">
        <v>31</v>
      </c>
      <c r="F11" s="31" t="s">
        <v>32</v>
      </c>
      <c r="G11" s="37">
        <v>10</v>
      </c>
      <c r="H11" s="32">
        <v>22170</v>
      </c>
      <c r="I11" s="32">
        <v>25758.6</v>
      </c>
      <c r="J11" s="32">
        <v>18405.666666666668</v>
      </c>
      <c r="K11" s="32">
        <v>16065</v>
      </c>
      <c r="L11" s="32">
        <v>26587</v>
      </c>
      <c r="M11" s="17">
        <f t="shared" si="0"/>
        <v>22000</v>
      </c>
      <c r="N11" s="18">
        <f t="shared" si="1"/>
        <v>220000</v>
      </c>
      <c r="O11" s="24" t="s">
        <v>104</v>
      </c>
      <c r="P11" s="17">
        <f t="shared" si="2"/>
        <v>4558.9052692748937</v>
      </c>
      <c r="Q11" s="14">
        <f t="shared" si="3"/>
        <v>0.20915044659793039</v>
      </c>
      <c r="S11" s="27">
        <f t="shared" si="4"/>
        <v>5</v>
      </c>
      <c r="T11" s="28">
        <f t="shared" si="5"/>
        <v>0.26977272727272728</v>
      </c>
      <c r="V11" s="19"/>
      <c r="W11" s="19"/>
    </row>
    <row r="12" spans="2:23" ht="45" x14ac:dyDescent="0.25">
      <c r="B12" s="20">
        <v>8</v>
      </c>
      <c r="C12" s="35" t="s">
        <v>30</v>
      </c>
      <c r="D12" s="41" t="s">
        <v>84</v>
      </c>
      <c r="E12" s="36" t="s">
        <v>31</v>
      </c>
      <c r="F12" s="31" t="s">
        <v>33</v>
      </c>
      <c r="G12" s="37">
        <v>40</v>
      </c>
      <c r="H12" s="32">
        <v>43030</v>
      </c>
      <c r="I12" s="32">
        <v>23367.8</v>
      </c>
      <c r="J12" s="32">
        <v>18405.666666666668</v>
      </c>
      <c r="K12" s="32">
        <v>16065</v>
      </c>
      <c r="L12" s="32">
        <v>27685</v>
      </c>
      <c r="M12" s="17">
        <f t="shared" si="0"/>
        <v>23000</v>
      </c>
      <c r="N12" s="18">
        <f t="shared" si="1"/>
        <v>920000</v>
      </c>
      <c r="O12" s="24" t="s">
        <v>104</v>
      </c>
      <c r="P12" s="17">
        <f t="shared" si="2"/>
        <v>10674.130337888058</v>
      </c>
      <c r="Q12" s="14">
        <f t="shared" si="3"/>
        <v>0.41516306851395907</v>
      </c>
      <c r="S12" s="27">
        <f t="shared" si="4"/>
        <v>5</v>
      </c>
      <c r="T12" s="28">
        <f t="shared" si="5"/>
        <v>0.30152173913043478</v>
      </c>
      <c r="V12" s="19"/>
      <c r="W12" s="19"/>
    </row>
    <row r="13" spans="2:23" ht="120" x14ac:dyDescent="0.25">
      <c r="B13" s="20">
        <v>9</v>
      </c>
      <c r="C13" s="35" t="s">
        <v>34</v>
      </c>
      <c r="D13" s="41" t="s">
        <v>85</v>
      </c>
      <c r="E13" s="36" t="s">
        <v>35</v>
      </c>
      <c r="F13" s="31" t="s">
        <v>36</v>
      </c>
      <c r="G13" s="37">
        <v>30</v>
      </c>
      <c r="H13" s="32">
        <v>3658.15</v>
      </c>
      <c r="I13" s="32">
        <v>5016</v>
      </c>
      <c r="J13" s="32">
        <v>2693</v>
      </c>
      <c r="K13" s="32">
        <v>2967</v>
      </c>
      <c r="L13" s="32">
        <v>5067</v>
      </c>
      <c r="M13" s="17">
        <f t="shared" si="0"/>
        <v>4000</v>
      </c>
      <c r="N13" s="18">
        <f t="shared" si="1"/>
        <v>120000</v>
      </c>
      <c r="O13" s="24" t="s">
        <v>104</v>
      </c>
      <c r="P13" s="17">
        <f t="shared" si="2"/>
        <v>1117.0519412722033</v>
      </c>
      <c r="Q13" s="14">
        <f t="shared" si="3"/>
        <v>0.28788291963935209</v>
      </c>
      <c r="S13" s="27">
        <f t="shared" si="4"/>
        <v>5</v>
      </c>
      <c r="T13" s="28">
        <f t="shared" si="5"/>
        <v>0.32674999999999998</v>
      </c>
      <c r="V13" s="19"/>
      <c r="W13" s="19"/>
    </row>
    <row r="14" spans="2:23" ht="105" x14ac:dyDescent="0.25">
      <c r="B14" s="20">
        <v>10</v>
      </c>
      <c r="C14" s="35" t="s">
        <v>34</v>
      </c>
      <c r="D14" s="41" t="s">
        <v>86</v>
      </c>
      <c r="E14" s="36" t="s">
        <v>37</v>
      </c>
      <c r="F14" s="31" t="s">
        <v>36</v>
      </c>
      <c r="G14" s="37">
        <v>10</v>
      </c>
      <c r="H14" s="32">
        <v>3294.75</v>
      </c>
      <c r="I14" s="32">
        <v>4830</v>
      </c>
      <c r="J14" s="32">
        <v>2943</v>
      </c>
      <c r="K14" s="32">
        <v>2858</v>
      </c>
      <c r="L14" s="32">
        <v>5537</v>
      </c>
      <c r="M14" s="17">
        <f t="shared" si="0"/>
        <v>3000</v>
      </c>
      <c r="N14" s="18">
        <f t="shared" si="1"/>
        <v>30000</v>
      </c>
      <c r="O14" s="24" t="s">
        <v>104</v>
      </c>
      <c r="P14" s="17">
        <f t="shared" si="2"/>
        <v>1215.7643737583362</v>
      </c>
      <c r="Q14" s="14">
        <f t="shared" si="3"/>
        <v>0.31233108727141234</v>
      </c>
      <c r="S14" s="27">
        <f t="shared" si="4"/>
        <v>5</v>
      </c>
      <c r="T14" s="28">
        <f t="shared" si="5"/>
        <v>4.7333333333333338E-2</v>
      </c>
      <c r="V14" s="19"/>
      <c r="W14" s="19"/>
    </row>
    <row r="15" spans="2:23" ht="135" x14ac:dyDescent="0.25">
      <c r="B15" s="20">
        <v>11</v>
      </c>
      <c r="C15" s="35" t="s">
        <v>26</v>
      </c>
      <c r="D15" s="41" t="s">
        <v>77</v>
      </c>
      <c r="E15" s="36" t="s">
        <v>38</v>
      </c>
      <c r="F15" s="31" t="s">
        <v>17</v>
      </c>
      <c r="G15" s="37">
        <v>20</v>
      </c>
      <c r="H15" s="32">
        <v>1359.3</v>
      </c>
      <c r="I15" s="32">
        <v>1447.2</v>
      </c>
      <c r="J15" s="32">
        <v>1280</v>
      </c>
      <c r="K15" s="32">
        <v>1084</v>
      </c>
      <c r="L15" s="32">
        <v>2088</v>
      </c>
      <c r="M15" s="17">
        <f t="shared" si="0"/>
        <v>1000</v>
      </c>
      <c r="N15" s="18">
        <f t="shared" si="1"/>
        <v>20000</v>
      </c>
      <c r="O15" s="24" t="s">
        <v>104</v>
      </c>
      <c r="P15" s="17">
        <f t="shared" si="2"/>
        <v>380.17097469428171</v>
      </c>
      <c r="Q15" s="14">
        <f t="shared" si="3"/>
        <v>0.26187984755409638</v>
      </c>
      <c r="S15" s="27">
        <f t="shared" si="4"/>
        <v>5</v>
      </c>
      <c r="T15" s="28">
        <f t="shared" si="5"/>
        <v>-8.4000000000000075E-2</v>
      </c>
      <c r="V15" s="19"/>
      <c r="W15" s="19"/>
    </row>
    <row r="16" spans="2:23" ht="255" x14ac:dyDescent="0.25">
      <c r="B16" s="20">
        <v>12</v>
      </c>
      <c r="C16" s="35" t="s">
        <v>39</v>
      </c>
      <c r="D16" s="41" t="s">
        <v>87</v>
      </c>
      <c r="E16" s="36" t="s">
        <v>40</v>
      </c>
      <c r="F16" s="31" t="s">
        <v>41</v>
      </c>
      <c r="G16" s="37">
        <v>20</v>
      </c>
      <c r="H16" s="32">
        <v>20284.740000000002</v>
      </c>
      <c r="I16" s="32">
        <v>11395.44</v>
      </c>
      <c r="J16" s="32">
        <v>6029.666666666667</v>
      </c>
      <c r="K16" s="32">
        <v>11662</v>
      </c>
      <c r="L16" s="32">
        <v>11776</v>
      </c>
      <c r="M16" s="17">
        <f t="shared" si="0"/>
        <v>12000</v>
      </c>
      <c r="N16" s="18">
        <f t="shared" si="1"/>
        <v>240000</v>
      </c>
      <c r="O16" s="24" t="s">
        <v>104</v>
      </c>
      <c r="P16" s="17">
        <f t="shared" si="2"/>
        <v>5112.440693501384</v>
      </c>
      <c r="Q16" s="14">
        <f t="shared" si="3"/>
        <v>0.41803930736683759</v>
      </c>
      <c r="S16" s="27">
        <f t="shared" si="4"/>
        <v>5</v>
      </c>
      <c r="T16" s="28">
        <f t="shared" si="5"/>
        <v>0.49752777777777779</v>
      </c>
      <c r="V16" s="19"/>
      <c r="W16" s="19"/>
    </row>
    <row r="17" spans="2:23" ht="135" x14ac:dyDescent="0.25">
      <c r="B17" s="20">
        <v>13</v>
      </c>
      <c r="C17" s="35" t="s">
        <v>26</v>
      </c>
      <c r="D17" s="41" t="s">
        <v>88</v>
      </c>
      <c r="E17" s="36" t="s">
        <v>38</v>
      </c>
      <c r="F17" s="31" t="s">
        <v>17</v>
      </c>
      <c r="G17" s="37">
        <v>20</v>
      </c>
      <c r="H17" s="32">
        <v>1633</v>
      </c>
      <c r="I17" s="32">
        <v>1808.4</v>
      </c>
      <c r="J17" s="32">
        <v>1733</v>
      </c>
      <c r="K17" s="32">
        <v>1300</v>
      </c>
      <c r="L17" s="32">
        <v>2608</v>
      </c>
      <c r="M17" s="17">
        <f t="shared" si="0"/>
        <v>2000</v>
      </c>
      <c r="N17" s="18">
        <f t="shared" si="1"/>
        <v>40000</v>
      </c>
      <c r="O17" s="24" t="s">
        <v>104</v>
      </c>
      <c r="P17" s="17">
        <f t="shared" si="2"/>
        <v>483.20663488822373</v>
      </c>
      <c r="Q17" s="14">
        <f t="shared" si="3"/>
        <v>0.26601263701677075</v>
      </c>
      <c r="S17" s="27">
        <f t="shared" si="4"/>
        <v>5</v>
      </c>
      <c r="T17" s="28">
        <f t="shared" si="5"/>
        <v>0.35</v>
      </c>
      <c r="V17" s="19"/>
      <c r="W17" s="19"/>
    </row>
    <row r="18" spans="2:23" ht="135" x14ac:dyDescent="0.25">
      <c r="B18" s="20">
        <v>14</v>
      </c>
      <c r="C18" s="35" t="s">
        <v>26</v>
      </c>
      <c r="D18" s="41" t="s">
        <v>89</v>
      </c>
      <c r="E18" s="36" t="s">
        <v>38</v>
      </c>
      <c r="F18" s="31" t="s">
        <v>17</v>
      </c>
      <c r="G18" s="37">
        <v>20</v>
      </c>
      <c r="H18" s="32">
        <v>2680.65</v>
      </c>
      <c r="I18" s="32">
        <v>2841.6</v>
      </c>
      <c r="J18" s="32">
        <v>2640</v>
      </c>
      <c r="K18" s="32">
        <v>2163</v>
      </c>
      <c r="L18" s="32">
        <v>4099</v>
      </c>
      <c r="M18" s="17">
        <f t="shared" si="0"/>
        <v>3000</v>
      </c>
      <c r="N18" s="18">
        <f t="shared" si="1"/>
        <v>60000</v>
      </c>
      <c r="O18" s="24" t="s">
        <v>104</v>
      </c>
      <c r="P18" s="17">
        <f t="shared" si="2"/>
        <v>724.35270586917886</v>
      </c>
      <c r="Q18" s="14">
        <f t="shared" si="3"/>
        <v>0.25108851616866695</v>
      </c>
      <c r="S18" s="27">
        <f t="shared" si="4"/>
        <v>5</v>
      </c>
      <c r="T18" s="28">
        <f t="shared" si="5"/>
        <v>0.27900000000000003</v>
      </c>
      <c r="V18" s="19"/>
      <c r="W18" s="19"/>
    </row>
    <row r="19" spans="2:23" ht="195" x14ac:dyDescent="0.25">
      <c r="B19" s="20">
        <v>15</v>
      </c>
      <c r="C19" s="35" t="s">
        <v>26</v>
      </c>
      <c r="D19" s="41" t="s">
        <v>90</v>
      </c>
      <c r="E19" s="36" t="s">
        <v>42</v>
      </c>
      <c r="F19" s="31" t="s">
        <v>17</v>
      </c>
      <c r="G19" s="37">
        <v>20</v>
      </c>
      <c r="H19" s="32">
        <v>2012.5</v>
      </c>
      <c r="I19" s="32">
        <v>2222.4</v>
      </c>
      <c r="J19" s="32">
        <v>20900</v>
      </c>
      <c r="K19" s="32">
        <v>1563</v>
      </c>
      <c r="L19" s="32">
        <v>3206</v>
      </c>
      <c r="M19" s="17">
        <f t="shared" si="0"/>
        <v>2000</v>
      </c>
      <c r="N19" s="18">
        <f t="shared" si="1"/>
        <v>40000</v>
      </c>
      <c r="O19" s="24" t="s">
        <v>104</v>
      </c>
      <c r="P19" s="17">
        <f t="shared" si="2"/>
        <v>8361.6980328160626</v>
      </c>
      <c r="Q19" s="14">
        <f t="shared" si="3"/>
        <v>1.3980949028080052</v>
      </c>
      <c r="S19" s="27">
        <f t="shared" si="4"/>
        <v>5</v>
      </c>
      <c r="T19" s="28">
        <f t="shared" si="5"/>
        <v>0.21850000000000003</v>
      </c>
      <c r="V19" s="19"/>
      <c r="W19" s="19"/>
    </row>
    <row r="20" spans="2:23" ht="195" x14ac:dyDescent="0.25">
      <c r="B20" s="20">
        <v>16</v>
      </c>
      <c r="C20" s="35" t="s">
        <v>26</v>
      </c>
      <c r="D20" s="41" t="s">
        <v>91</v>
      </c>
      <c r="E20" s="36" t="s">
        <v>42</v>
      </c>
      <c r="F20" s="31" t="s">
        <v>17</v>
      </c>
      <c r="G20" s="37">
        <v>20</v>
      </c>
      <c r="H20" s="32">
        <v>2893.4</v>
      </c>
      <c r="I20" s="32">
        <v>3254.4</v>
      </c>
      <c r="J20" s="32">
        <v>32800</v>
      </c>
      <c r="K20" s="32">
        <v>2388</v>
      </c>
      <c r="L20" s="32">
        <v>4696</v>
      </c>
      <c r="M20" s="17">
        <f t="shared" si="0"/>
        <v>3000</v>
      </c>
      <c r="N20" s="18">
        <f t="shared" si="1"/>
        <v>60000</v>
      </c>
      <c r="O20" s="24" t="s">
        <v>104</v>
      </c>
      <c r="P20" s="17">
        <f t="shared" si="2"/>
        <v>13217.152876773425</v>
      </c>
      <c r="Q20" s="14">
        <f t="shared" si="3"/>
        <v>1.4356545775717466</v>
      </c>
      <c r="S20" s="27">
        <f t="shared" si="4"/>
        <v>5</v>
      </c>
      <c r="T20" s="28">
        <f t="shared" si="5"/>
        <v>0.20399999999999996</v>
      </c>
      <c r="V20" s="19"/>
      <c r="W20" s="19"/>
    </row>
    <row r="21" spans="2:23" ht="150" x14ac:dyDescent="0.25">
      <c r="B21" s="20">
        <v>17</v>
      </c>
      <c r="C21" s="35" t="s">
        <v>34</v>
      </c>
      <c r="D21" s="35" t="s">
        <v>43</v>
      </c>
      <c r="E21" s="36" t="s">
        <v>44</v>
      </c>
      <c r="F21" s="31" t="s">
        <v>45</v>
      </c>
      <c r="G21" s="37">
        <v>20</v>
      </c>
      <c r="H21" s="32">
        <v>24561.599999999999</v>
      </c>
      <c r="I21" s="32"/>
      <c r="J21" s="32">
        <v>5529</v>
      </c>
      <c r="K21" s="32">
        <v>8015</v>
      </c>
      <c r="L21" s="32">
        <v>12477</v>
      </c>
      <c r="M21" s="17">
        <f t="shared" si="0"/>
        <v>10000</v>
      </c>
      <c r="N21" s="18">
        <f t="shared" si="1"/>
        <v>200000</v>
      </c>
      <c r="O21" s="24" t="s">
        <v>104</v>
      </c>
      <c r="P21" s="17">
        <f t="shared" si="2"/>
        <v>8448.0359427502444</v>
      </c>
      <c r="Q21" s="14">
        <f t="shared" si="3"/>
        <v>0.66805865596076475</v>
      </c>
      <c r="S21" s="27">
        <f t="shared" si="4"/>
        <v>4</v>
      </c>
      <c r="T21" s="28">
        <f t="shared" si="5"/>
        <v>0.44710000000000005</v>
      </c>
      <c r="V21" s="19"/>
      <c r="W21" s="19"/>
    </row>
    <row r="22" spans="2:23" ht="105" x14ac:dyDescent="0.25">
      <c r="B22" s="20">
        <v>18</v>
      </c>
      <c r="C22" s="35" t="s">
        <v>46</v>
      </c>
      <c r="D22" s="41" t="s">
        <v>92</v>
      </c>
      <c r="E22" s="36" t="s">
        <v>47</v>
      </c>
      <c r="F22" s="31" t="s">
        <v>48</v>
      </c>
      <c r="G22" s="37">
        <v>20</v>
      </c>
      <c r="H22" s="32">
        <v>12453</v>
      </c>
      <c r="I22" s="32">
        <v>18659.669999999998</v>
      </c>
      <c r="J22" s="32">
        <v>8725.08</v>
      </c>
      <c r="K22" s="32">
        <f>6875+1306</f>
        <v>8181</v>
      </c>
      <c r="L22" s="32">
        <v>14552</v>
      </c>
      <c r="M22" s="17">
        <f t="shared" si="0"/>
        <v>12000</v>
      </c>
      <c r="N22" s="18">
        <f t="shared" si="1"/>
        <v>240000</v>
      </c>
      <c r="O22" s="24" t="s">
        <v>104</v>
      </c>
      <c r="P22" s="17">
        <f t="shared" si="2"/>
        <v>4331.7787455847729</v>
      </c>
      <c r="Q22" s="14">
        <f t="shared" si="3"/>
        <v>0.34615045732908534</v>
      </c>
      <c r="S22" s="27">
        <f t="shared" si="4"/>
        <v>5</v>
      </c>
      <c r="T22" s="28">
        <f t="shared" si="5"/>
        <v>0.31825000000000003</v>
      </c>
      <c r="V22" s="19"/>
      <c r="W22" s="19"/>
    </row>
    <row r="23" spans="2:23" ht="165" x14ac:dyDescent="0.25">
      <c r="B23" s="20">
        <v>19</v>
      </c>
      <c r="C23" s="35" t="s">
        <v>34</v>
      </c>
      <c r="D23" s="41" t="s">
        <v>93</v>
      </c>
      <c r="E23" s="36" t="s">
        <v>50</v>
      </c>
      <c r="F23" s="31" t="s">
        <v>51</v>
      </c>
      <c r="G23" s="37">
        <v>20</v>
      </c>
      <c r="H23" s="32">
        <v>3067.05</v>
      </c>
      <c r="I23" s="32"/>
      <c r="J23" s="32">
        <v>2295</v>
      </c>
      <c r="K23" s="32"/>
      <c r="L23" s="32">
        <v>5774</v>
      </c>
      <c r="M23" s="17">
        <f t="shared" si="0"/>
        <v>3000</v>
      </c>
      <c r="N23" s="18">
        <f t="shared" si="1"/>
        <v>60000</v>
      </c>
      <c r="O23" s="24" t="s">
        <v>104</v>
      </c>
      <c r="P23" s="17">
        <f t="shared" si="2"/>
        <v>1826.9774905108536</v>
      </c>
      <c r="Q23" s="14">
        <f t="shared" si="3"/>
        <v>0.49217922616480358</v>
      </c>
      <c r="S23" s="27">
        <f t="shared" si="4"/>
        <v>3</v>
      </c>
      <c r="T23" s="28">
        <f t="shared" si="5"/>
        <v>0.23499999999999999</v>
      </c>
      <c r="V23" s="19"/>
      <c r="W23" s="19"/>
    </row>
    <row r="24" spans="2:23" ht="173.25" x14ac:dyDescent="0.25">
      <c r="B24" s="20">
        <v>20</v>
      </c>
      <c r="C24" s="35" t="s">
        <v>34</v>
      </c>
      <c r="D24" s="41" t="s">
        <v>49</v>
      </c>
      <c r="E24" s="35" t="s">
        <v>52</v>
      </c>
      <c r="F24" s="38" t="s">
        <v>53</v>
      </c>
      <c r="G24" s="39">
        <v>10</v>
      </c>
      <c r="H24" s="32">
        <v>4568.95</v>
      </c>
      <c r="I24" s="32">
        <v>6913.2</v>
      </c>
      <c r="J24" s="32">
        <v>4091</v>
      </c>
      <c r="K24" s="32">
        <v>4616</v>
      </c>
      <c r="L24" s="32"/>
      <c r="M24" s="17">
        <f t="shared" si="0"/>
        <v>5000</v>
      </c>
      <c r="N24" s="18">
        <f t="shared" si="1"/>
        <v>50000</v>
      </c>
      <c r="O24" s="24" t="s">
        <v>104</v>
      </c>
      <c r="P24" s="17">
        <f t="shared" si="2"/>
        <v>1266.350519126383</v>
      </c>
      <c r="Q24" s="14">
        <f t="shared" si="3"/>
        <v>0.25089724314820244</v>
      </c>
      <c r="S24" s="27">
        <f t="shared" si="4"/>
        <v>4</v>
      </c>
      <c r="T24" s="28">
        <f t="shared" si="5"/>
        <v>0.18179999999999996</v>
      </c>
      <c r="V24" s="19"/>
      <c r="W24" s="19"/>
    </row>
    <row r="25" spans="2:23" ht="255" x14ac:dyDescent="0.25">
      <c r="B25" s="20">
        <v>21</v>
      </c>
      <c r="C25" s="35" t="s">
        <v>28</v>
      </c>
      <c r="D25" s="41" t="s">
        <v>94</v>
      </c>
      <c r="E25" s="36" t="s">
        <v>54</v>
      </c>
      <c r="F25" s="31" t="s">
        <v>17</v>
      </c>
      <c r="G25" s="37">
        <v>20</v>
      </c>
      <c r="H25" s="32">
        <v>12343.87</v>
      </c>
      <c r="I25" s="32">
        <v>11566.8</v>
      </c>
      <c r="J25" s="32">
        <v>6822.333333333333</v>
      </c>
      <c r="K25" s="32"/>
      <c r="L25" s="32">
        <v>15289</v>
      </c>
      <c r="M25" s="17">
        <f t="shared" si="0"/>
        <v>12000</v>
      </c>
      <c r="N25" s="18">
        <f t="shared" si="1"/>
        <v>240000</v>
      </c>
      <c r="O25" s="24" t="s">
        <v>104</v>
      </c>
      <c r="P25" s="17">
        <f t="shared" si="2"/>
        <v>3509.6791982874656</v>
      </c>
      <c r="Q25" s="14">
        <f t="shared" si="3"/>
        <v>0.30504358298939466</v>
      </c>
      <c r="S25" s="27">
        <f t="shared" si="4"/>
        <v>4</v>
      </c>
      <c r="T25" s="28">
        <f t="shared" si="5"/>
        <v>0.43147222222222226</v>
      </c>
      <c r="V25" s="19"/>
      <c r="W25" s="19"/>
    </row>
    <row r="26" spans="2:23" ht="180" x14ac:dyDescent="0.25">
      <c r="B26" s="20">
        <v>22</v>
      </c>
      <c r="C26" s="35" t="s">
        <v>55</v>
      </c>
      <c r="D26" s="41" t="s">
        <v>56</v>
      </c>
      <c r="E26" s="36" t="s">
        <v>57</v>
      </c>
      <c r="F26" s="31" t="s">
        <v>17</v>
      </c>
      <c r="G26" s="37">
        <v>20</v>
      </c>
      <c r="H26" s="32">
        <v>47600</v>
      </c>
      <c r="I26" s="32"/>
      <c r="J26" s="32">
        <v>134073.66666666666</v>
      </c>
      <c r="K26" s="32"/>
      <c r="L26" s="32">
        <v>12689</v>
      </c>
      <c r="M26" s="17">
        <f t="shared" si="0"/>
        <v>48000</v>
      </c>
      <c r="N26" s="18">
        <f t="shared" si="1"/>
        <v>960000</v>
      </c>
      <c r="O26" s="24" t="s">
        <v>104</v>
      </c>
      <c r="P26" s="17">
        <f t="shared" si="2"/>
        <v>62490.946343657866</v>
      </c>
      <c r="Q26" s="14">
        <f t="shared" si="3"/>
        <v>0.96455169218526327</v>
      </c>
      <c r="S26" s="27">
        <f t="shared" si="4"/>
        <v>3</v>
      </c>
      <c r="T26" s="28">
        <f t="shared" si="5"/>
        <v>0.73564583333333333</v>
      </c>
      <c r="V26" s="19"/>
      <c r="W26" s="19"/>
    </row>
    <row r="27" spans="2:23" s="64" customFormat="1" ht="15.75" x14ac:dyDescent="0.25">
      <c r="B27" s="54">
        <v>23</v>
      </c>
      <c r="C27" s="55" t="s">
        <v>58</v>
      </c>
      <c r="D27" s="56" t="s">
        <v>95</v>
      </c>
      <c r="E27" s="57" t="s">
        <v>59</v>
      </c>
      <c r="F27" s="58" t="s">
        <v>60</v>
      </c>
      <c r="G27" s="59">
        <v>20</v>
      </c>
      <c r="H27" s="32">
        <v>4731.4399999999996</v>
      </c>
      <c r="I27" s="32">
        <v>12220</v>
      </c>
      <c r="J27" s="32">
        <v>12200</v>
      </c>
      <c r="K27" s="32">
        <v>9000</v>
      </c>
      <c r="L27" s="32">
        <v>11900</v>
      </c>
      <c r="M27" s="60">
        <f t="shared" si="0"/>
        <v>12000</v>
      </c>
      <c r="N27" s="61">
        <f t="shared" si="1"/>
        <v>240000</v>
      </c>
      <c r="O27" s="62" t="s">
        <v>104</v>
      </c>
      <c r="P27" s="60">
        <f t="shared" si="2"/>
        <v>3245.5968349010927</v>
      </c>
      <c r="Q27" s="63">
        <f t="shared" si="3"/>
        <v>0.32422611965820491</v>
      </c>
      <c r="S27" s="65">
        <f t="shared" si="4"/>
        <v>5</v>
      </c>
      <c r="T27" s="66">
        <f t="shared" si="5"/>
        <v>0.60571333333333333</v>
      </c>
      <c r="V27" s="67"/>
      <c r="W27" s="67"/>
    </row>
    <row r="28" spans="2:23" ht="225" x14ac:dyDescent="0.25">
      <c r="B28" s="20">
        <v>24</v>
      </c>
      <c r="C28" s="35" t="s">
        <v>26</v>
      </c>
      <c r="D28" s="41" t="s">
        <v>96</v>
      </c>
      <c r="E28" s="36" t="s">
        <v>61</v>
      </c>
      <c r="F28" s="31" t="s">
        <v>17</v>
      </c>
      <c r="G28" s="37">
        <v>20</v>
      </c>
      <c r="H28" s="32">
        <v>55000</v>
      </c>
      <c r="I28" s="32">
        <v>42327.6</v>
      </c>
      <c r="J28" s="32">
        <v>7523</v>
      </c>
      <c r="K28" s="32"/>
      <c r="L28" s="32">
        <v>61086</v>
      </c>
      <c r="M28" s="17">
        <f t="shared" si="0"/>
        <v>49000</v>
      </c>
      <c r="N28" s="18">
        <f t="shared" si="1"/>
        <v>980000</v>
      </c>
      <c r="O28" s="24" t="s">
        <v>104</v>
      </c>
      <c r="P28" s="17">
        <f t="shared" si="2"/>
        <v>23951.213204275617</v>
      </c>
      <c r="Q28" s="14">
        <f t="shared" si="3"/>
        <v>0.57735817665965472</v>
      </c>
      <c r="S28" s="27">
        <f t="shared" si="4"/>
        <v>4</v>
      </c>
      <c r="T28" s="28">
        <f t="shared" si="5"/>
        <v>0.84646938775510205</v>
      </c>
      <c r="V28" s="19"/>
      <c r="W28" s="19"/>
    </row>
    <row r="29" spans="2:23" ht="315" x14ac:dyDescent="0.25">
      <c r="B29" s="20">
        <v>25</v>
      </c>
      <c r="C29" s="40" t="s">
        <v>62</v>
      </c>
      <c r="D29" s="41" t="s">
        <v>63</v>
      </c>
      <c r="E29" s="36" t="s">
        <v>64</v>
      </c>
      <c r="F29" s="29" t="s">
        <v>17</v>
      </c>
      <c r="G29" s="20">
        <v>20</v>
      </c>
      <c r="H29" s="32">
        <v>24371.200000000001</v>
      </c>
      <c r="I29" s="32"/>
      <c r="J29" s="32">
        <v>32000</v>
      </c>
      <c r="K29" s="32"/>
      <c r="L29" s="32"/>
      <c r="M29" s="17">
        <f t="shared" si="0"/>
        <v>28000</v>
      </c>
      <c r="N29" s="18">
        <f t="shared" si="1"/>
        <v>560000</v>
      </c>
      <c r="O29" s="24" t="s">
        <v>104</v>
      </c>
      <c r="P29" s="17">
        <f t="shared" si="2"/>
        <v>5394.3762123159586</v>
      </c>
      <c r="Q29" s="14">
        <f t="shared" si="3"/>
        <v>0.19138766647919359</v>
      </c>
      <c r="S29" s="27">
        <f t="shared" si="4"/>
        <v>2</v>
      </c>
      <c r="T29" s="28">
        <f t="shared" si="5"/>
        <v>0.12959999999999994</v>
      </c>
      <c r="V29" s="19"/>
      <c r="W29" s="19"/>
    </row>
    <row r="30" spans="2:23" ht="285" x14ac:dyDescent="0.25">
      <c r="B30" s="20">
        <v>26</v>
      </c>
      <c r="C30" s="40" t="s">
        <v>62</v>
      </c>
      <c r="D30" s="41" t="s">
        <v>97</v>
      </c>
      <c r="E30" s="36" t="s">
        <v>65</v>
      </c>
      <c r="F30" s="29" t="s">
        <v>17</v>
      </c>
      <c r="G30" s="20">
        <v>4</v>
      </c>
      <c r="H30" s="32">
        <v>60905.25</v>
      </c>
      <c r="I30" s="32">
        <v>170023.39</v>
      </c>
      <c r="J30" s="32">
        <v>62000</v>
      </c>
      <c r="K30" s="32"/>
      <c r="L30" s="32"/>
      <c r="M30" s="17">
        <f t="shared" si="0"/>
        <v>62000</v>
      </c>
      <c r="N30" s="18">
        <f t="shared" si="1"/>
        <v>248000</v>
      </c>
      <c r="O30" s="24" t="s">
        <v>104</v>
      </c>
      <c r="P30" s="17">
        <f t="shared" si="2"/>
        <v>62685.750296903199</v>
      </c>
      <c r="Q30" s="14">
        <f t="shared" si="3"/>
        <v>0.64198997711766792</v>
      </c>
      <c r="S30" s="27">
        <f t="shared" si="4"/>
        <v>3</v>
      </c>
      <c r="T30" s="28">
        <f t="shared" si="5"/>
        <v>1.7657258064516124E-2</v>
      </c>
      <c r="V30" s="19"/>
      <c r="W30" s="19"/>
    </row>
    <row r="31" spans="2:23" ht="150" x14ac:dyDescent="0.25">
      <c r="B31" s="20">
        <v>27</v>
      </c>
      <c r="C31" s="40" t="s">
        <v>66</v>
      </c>
      <c r="D31" s="41" t="s">
        <v>66</v>
      </c>
      <c r="E31" s="36" t="s">
        <v>67</v>
      </c>
      <c r="F31" s="29" t="s">
        <v>17</v>
      </c>
      <c r="G31" s="20">
        <v>20</v>
      </c>
      <c r="H31" s="32">
        <v>7470.82</v>
      </c>
      <c r="I31" s="32"/>
      <c r="J31" s="32">
        <v>10313.666666666666</v>
      </c>
      <c r="K31" s="32"/>
      <c r="L31" s="32">
        <v>3399</v>
      </c>
      <c r="M31" s="17">
        <f t="shared" si="0"/>
        <v>7000</v>
      </c>
      <c r="N31" s="18">
        <f t="shared" si="1"/>
        <v>140000</v>
      </c>
      <c r="O31" s="24" t="s">
        <v>104</v>
      </c>
      <c r="P31" s="17">
        <f t="shared" si="2"/>
        <v>3475.4882245446001</v>
      </c>
      <c r="Q31" s="14">
        <f t="shared" si="3"/>
        <v>0.49219775940097688</v>
      </c>
      <c r="S31" s="27">
        <f t="shared" si="4"/>
        <v>3</v>
      </c>
      <c r="T31" s="28">
        <f t="shared" si="5"/>
        <v>0.51442857142857146</v>
      </c>
      <c r="V31" s="19"/>
      <c r="W31" s="19"/>
    </row>
    <row r="32" spans="2:23" ht="330" x14ac:dyDescent="0.25">
      <c r="B32" s="20">
        <v>28</v>
      </c>
      <c r="C32" s="40" t="s">
        <v>62</v>
      </c>
      <c r="D32" s="41" t="s">
        <v>98</v>
      </c>
      <c r="E32" s="36" t="s">
        <v>68</v>
      </c>
      <c r="F32" s="29" t="s">
        <v>17</v>
      </c>
      <c r="G32" s="20">
        <v>4</v>
      </c>
      <c r="H32" s="32">
        <v>130900</v>
      </c>
      <c r="I32" s="32">
        <v>351948</v>
      </c>
      <c r="J32" s="32">
        <v>123467</v>
      </c>
      <c r="K32" s="32"/>
      <c r="L32" s="32"/>
      <c r="M32" s="17">
        <f t="shared" si="0"/>
        <v>131000</v>
      </c>
      <c r="N32" s="18">
        <f t="shared" si="1"/>
        <v>524000</v>
      </c>
      <c r="O32" s="24" t="s">
        <v>104</v>
      </c>
      <c r="P32" s="17">
        <f t="shared" si="2"/>
        <v>129821.053219422</v>
      </c>
      <c r="Q32" s="14">
        <f t="shared" si="3"/>
        <v>0.64234458929478244</v>
      </c>
      <c r="S32" s="27">
        <f t="shared" si="4"/>
        <v>3</v>
      </c>
      <c r="T32" s="28">
        <f t="shared" si="5"/>
        <v>5.7503816793893159E-2</v>
      </c>
      <c r="V32" s="19"/>
      <c r="W32" s="19"/>
    </row>
    <row r="33" spans="2:23" ht="315" x14ac:dyDescent="0.25">
      <c r="B33" s="20">
        <v>29</v>
      </c>
      <c r="C33" s="40" t="s">
        <v>69</v>
      </c>
      <c r="D33" s="41" t="s">
        <v>99</v>
      </c>
      <c r="E33" s="36" t="s">
        <v>70</v>
      </c>
      <c r="F33" s="29" t="s">
        <v>17</v>
      </c>
      <c r="G33" s="20">
        <v>20</v>
      </c>
      <c r="H33" s="32">
        <v>5331.2</v>
      </c>
      <c r="I33" s="32"/>
      <c r="J33" s="32">
        <v>10313.666666666666</v>
      </c>
      <c r="K33" s="32"/>
      <c r="L33" s="32">
        <v>6516</v>
      </c>
      <c r="M33" s="17">
        <f t="shared" si="0"/>
        <v>7000</v>
      </c>
      <c r="N33" s="18">
        <f t="shared" si="1"/>
        <v>140000</v>
      </c>
      <c r="O33" s="24" t="s">
        <v>104</v>
      </c>
      <c r="P33" s="17">
        <f t="shared" si="2"/>
        <v>2602.9149440436827</v>
      </c>
      <c r="Q33" s="14">
        <f t="shared" si="3"/>
        <v>0.35236640107927708</v>
      </c>
      <c r="S33" s="27">
        <f t="shared" si="4"/>
        <v>3</v>
      </c>
      <c r="T33" s="28">
        <f t="shared" si="5"/>
        <v>0.23840000000000006</v>
      </c>
      <c r="V33" s="19"/>
      <c r="W33" s="19"/>
    </row>
    <row r="34" spans="2:23" ht="31.5" x14ac:dyDescent="0.25">
      <c r="B34" s="20">
        <v>30</v>
      </c>
      <c r="C34" s="40" t="s">
        <v>71</v>
      </c>
      <c r="D34" s="41" t="s">
        <v>72</v>
      </c>
      <c r="E34" s="36" t="s">
        <v>73</v>
      </c>
      <c r="F34" s="29" t="s">
        <v>17</v>
      </c>
      <c r="G34" s="20">
        <v>20</v>
      </c>
      <c r="H34" s="32">
        <v>4760</v>
      </c>
      <c r="I34" s="32"/>
      <c r="J34" s="32">
        <v>6346.333333333333</v>
      </c>
      <c r="K34" s="32"/>
      <c r="L34" s="33"/>
      <c r="M34" s="17">
        <f t="shared" si="0"/>
        <v>6000</v>
      </c>
      <c r="N34" s="18">
        <f t="shared" si="1"/>
        <v>120000</v>
      </c>
      <c r="O34" s="24" t="s">
        <v>104</v>
      </c>
      <c r="P34" s="17">
        <f t="shared" si="2"/>
        <v>1121.707057222264</v>
      </c>
      <c r="Q34" s="14">
        <f t="shared" si="3"/>
        <v>0.20199412777495077</v>
      </c>
      <c r="S34" s="27">
        <f t="shared" si="4"/>
        <v>2</v>
      </c>
      <c r="T34" s="28">
        <f t="shared" si="5"/>
        <v>0.20666666666666667</v>
      </c>
      <c r="V34" s="19"/>
      <c r="W34" s="19"/>
    </row>
    <row r="35" spans="2:23" x14ac:dyDescent="0.25">
      <c r="G35" s="19"/>
      <c r="H35" s="19">
        <f>SUMPRODUCT(H5:H34,$G$5:$G$34)</f>
        <v>10089986.9</v>
      </c>
      <c r="I35" s="19">
        <f>SUMPRODUCT(I5:I34,$G$5:$G$34)</f>
        <v>10830987.160000002</v>
      </c>
      <c r="J35" s="19">
        <f>SUMPRODUCT(J5:J34,$G$5:$G$34)</f>
        <v>11097815.733333332</v>
      </c>
      <c r="K35" s="19">
        <f>SUMPRODUCT(K5:K34,$G$5:$G$34)</f>
        <v>3315764</v>
      </c>
      <c r="L35" s="19">
        <f>SUMPRODUCT(L5:L34,$G$5:$G$34)</f>
        <v>6325121.2999999998</v>
      </c>
      <c r="M35" s="17">
        <f>SUMPRODUCT(M5:M34,G5:G34)</f>
        <v>8002000</v>
      </c>
      <c r="N35" s="17"/>
      <c r="O35" s="19"/>
    </row>
    <row r="36" spans="2:23" x14ac:dyDescent="0.25">
      <c r="I36" s="9"/>
      <c r="J36" s="9"/>
      <c r="K36" s="9"/>
      <c r="L36" s="9"/>
      <c r="M36" s="19"/>
    </row>
    <row r="37" spans="2:23" x14ac:dyDescent="0.25">
      <c r="I37" s="9"/>
      <c r="J37" s="9"/>
      <c r="K37" s="9"/>
      <c r="L37" s="9"/>
    </row>
    <row r="38" spans="2:23" x14ac:dyDescent="0.25">
      <c r="I38" s="9"/>
      <c r="J38" s="9"/>
      <c r="K38" s="9"/>
      <c r="L38" s="9"/>
      <c r="N38" s="19"/>
    </row>
    <row r="39" spans="2:23" x14ac:dyDescent="0.25">
      <c r="I39" s="9"/>
      <c r="J39" s="9"/>
      <c r="K39" s="9"/>
      <c r="L39" s="9"/>
      <c r="P39" s="17" t="str">
        <f>IFERROR(STDEV(H39:L39),"")</f>
        <v/>
      </c>
    </row>
    <row r="40" spans="2:23" x14ac:dyDescent="0.25">
      <c r="D40" s="23"/>
      <c r="I40" s="9"/>
      <c r="J40" s="9"/>
      <c r="K40" s="9"/>
      <c r="L40" s="9"/>
    </row>
    <row r="41" spans="2:23" x14ac:dyDescent="0.25">
      <c r="I41" s="9"/>
      <c r="J41" s="9"/>
      <c r="K41" s="9"/>
      <c r="L41" s="9"/>
    </row>
    <row r="42" spans="2:23" x14ac:dyDescent="0.25">
      <c r="I42" s="9"/>
      <c r="J42" s="9"/>
      <c r="K42" s="9"/>
      <c r="L42" s="9"/>
    </row>
    <row r="43" spans="2:23" x14ac:dyDescent="0.25">
      <c r="I43" s="9"/>
      <c r="J43" s="9"/>
      <c r="K43" s="9"/>
      <c r="L43" s="9"/>
    </row>
    <row r="44" spans="2:23" x14ac:dyDescent="0.25">
      <c r="I44" s="9"/>
      <c r="J44" s="9"/>
      <c r="K44" s="9"/>
      <c r="L44" s="9"/>
    </row>
    <row r="45" spans="2:23" x14ac:dyDescent="0.25">
      <c r="I45" s="9"/>
      <c r="J45" s="9"/>
      <c r="K45" s="9"/>
      <c r="L45" s="9"/>
    </row>
    <row r="46" spans="2:23" x14ac:dyDescent="0.25">
      <c r="I46" s="9"/>
      <c r="J46" s="9"/>
      <c r="K46" s="9"/>
      <c r="L46" s="9"/>
    </row>
    <row r="47" spans="2:23" x14ac:dyDescent="0.25">
      <c r="I47" s="9"/>
      <c r="J47" s="9"/>
      <c r="K47" s="9"/>
      <c r="L47" s="9"/>
    </row>
    <row r="48" spans="2:23" x14ac:dyDescent="0.25">
      <c r="I48" s="9"/>
      <c r="J48" s="9"/>
      <c r="K48" s="9"/>
      <c r="L48" s="9"/>
    </row>
    <row r="49" spans="9:36" x14ac:dyDescent="0.25">
      <c r="I49" s="9"/>
      <c r="J49" s="9"/>
      <c r="K49" s="9"/>
      <c r="L49" s="9"/>
    </row>
    <row r="50" spans="9:36" x14ac:dyDescent="0.25">
      <c r="I50" s="9"/>
      <c r="J50" s="9"/>
      <c r="K50" s="9"/>
      <c r="L50" s="9"/>
    </row>
    <row r="51" spans="9:36" x14ac:dyDescent="0.25">
      <c r="I51" s="9"/>
      <c r="J51" s="9"/>
      <c r="K51" s="9"/>
      <c r="L51" s="9"/>
    </row>
    <row r="52" spans="9:36" x14ac:dyDescent="0.25">
      <c r="I52" s="9"/>
      <c r="J52" s="9"/>
      <c r="K52" s="9"/>
      <c r="L52" s="9"/>
    </row>
    <row r="55" spans="9:36" x14ac:dyDescent="0.25">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sheetData>
  <autoFilter ref="B4:AJ35" xr:uid="{00000000-0009-0000-0000-000001000000}"/>
  <mergeCells count="1">
    <mergeCell ref="B2:Q2"/>
  </mergeCells>
  <phoneticPr fontId="18" type="noConversion"/>
  <conditionalFormatting sqref="D4">
    <cfRule type="duplicateValues" dxfId="1" priority="309"/>
  </conditionalFormatting>
  <conditionalFormatting sqref="Q5:Q34">
    <cfRule type="cellIs" dxfId="0" priority="301" operator="greaterThan">
      <formula>0.15</formula>
    </cfRule>
  </conditionalFormatting>
  <conditionalFormatting sqref="I5:L5">
    <cfRule type="colorScale" priority="361">
      <colorScale>
        <cfvo type="min"/>
        <cfvo type="percentile" val="50"/>
        <cfvo type="max"/>
        <color rgb="FF63BE7B"/>
        <color rgb="FFFFEB84"/>
        <color rgb="FFF8696B"/>
      </colorScale>
    </cfRule>
  </conditionalFormatting>
  <conditionalFormatting sqref="I5:L34">
    <cfRule type="colorScale" priority="366">
      <colorScale>
        <cfvo type="min"/>
        <cfvo type="percentile" val="50"/>
        <cfvo type="max"/>
        <color rgb="FF63BE7B"/>
        <color rgb="FFFFEB84"/>
        <color rgb="FFF8696B"/>
      </colorScale>
    </cfRule>
    <cfRule type="colorScale" priority="367">
      <colorScale>
        <cfvo type="min"/>
        <cfvo type="percentile" val="50"/>
        <cfvo type="max"/>
        <color rgb="FFF8696B"/>
        <color rgb="FFFFEB84"/>
        <color rgb="FF63BE7B"/>
      </colorScale>
    </cfRule>
  </conditionalFormatting>
  <conditionalFormatting sqref="I6:L34">
    <cfRule type="colorScale" priority="368">
      <colorScale>
        <cfvo type="min"/>
        <cfvo type="percentile" val="50"/>
        <cfvo type="max"/>
        <color rgb="FF63BE7B"/>
        <color rgb="FFFFEB84"/>
        <color rgb="FFF8696B"/>
      </colorScale>
    </cfRule>
    <cfRule type="colorScale" priority="369">
      <colorScale>
        <cfvo type="min"/>
        <cfvo type="percentile" val="50"/>
        <cfvo type="max"/>
        <color rgb="FFF8696B"/>
        <color rgb="FFFFEB84"/>
        <color rgb="FF63BE7B"/>
      </colorScale>
    </cfRule>
  </conditionalFormatting>
  <conditionalFormatting sqref="H5">
    <cfRule type="colorScale" priority="1">
      <colorScale>
        <cfvo type="min"/>
        <cfvo type="percentile" val="50"/>
        <cfvo type="max"/>
        <color rgb="FF63BE7B"/>
        <color rgb="FFFFEB84"/>
        <color rgb="FFF8696B"/>
      </colorScale>
    </cfRule>
  </conditionalFormatting>
  <conditionalFormatting sqref="H5:H34">
    <cfRule type="colorScale" priority="2">
      <colorScale>
        <cfvo type="min"/>
        <cfvo type="percentile" val="50"/>
        <cfvo type="max"/>
        <color rgb="FF63BE7B"/>
        <color rgb="FFFFEB84"/>
        <color rgb="FFF8696B"/>
      </colorScale>
    </cfRule>
    <cfRule type="colorScale" priority="3">
      <colorScale>
        <cfvo type="min"/>
        <cfvo type="percentile" val="50"/>
        <cfvo type="max"/>
        <color rgb="FFF8696B"/>
        <color rgb="FFFFEB84"/>
        <color rgb="FF63BE7B"/>
      </colorScale>
    </cfRule>
  </conditionalFormatting>
  <conditionalFormatting sqref="H6:H34">
    <cfRule type="colorScale" priority="4">
      <colorScale>
        <cfvo type="min"/>
        <cfvo type="percentile" val="50"/>
        <cfvo type="max"/>
        <color rgb="FF63BE7B"/>
        <color rgb="FFFFEB84"/>
        <color rgb="FFF8696B"/>
      </colorScale>
    </cfRule>
    <cfRule type="colorScale" priority="5">
      <colorScale>
        <cfvo type="min"/>
        <cfvo type="percentile" val="50"/>
        <cfvo type="max"/>
        <color rgb="FFF8696B"/>
        <color rgb="FFFFEB84"/>
        <color rgb="FF63BE7B"/>
      </colorScale>
    </cfRule>
  </conditionalFormatting>
  <pageMargins left="0.7" right="0.7" top="0.75" bottom="0.75" header="0.3" footer="0.3"/>
  <pageSetup paperSize="9" orientation="portrait" horizontalDpi="0"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2C942EBCDD5F5479D5600AA1BD6F9D6" ma:contentTypeVersion="14" ma:contentTypeDescription="Crear nuevo documento." ma:contentTypeScope="" ma:versionID="c8a6f30ebf6fedd5251bee4404f27c4f">
  <xsd:schema xmlns:xsd="http://www.w3.org/2001/XMLSchema" xmlns:xs="http://www.w3.org/2001/XMLSchema" xmlns:p="http://schemas.microsoft.com/office/2006/metadata/properties" xmlns:ns2="e8dacc14-b369-4826-b0bc-ab1ab45fffcd" xmlns:ns3="9c9a1cef-5b6b-42b1-990c-2ae96b3a73fe" targetNamespace="http://schemas.microsoft.com/office/2006/metadata/properties" ma:root="true" ma:fieldsID="376f06e66c19646c3445f06c37ba4dad" ns2:_="" ns3:_="">
    <xsd:import namespace="e8dacc14-b369-4826-b0bc-ab1ab45fffcd"/>
    <xsd:import namespace="9c9a1cef-5b6b-42b1-990c-2ae96b3a73fe"/>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8dacc14-b369-4826-b0bc-ab1ab45fff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c9a1cef-5b6b-42b1-990c-2ae96b3a73fe"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fbb89307-f604-429a-bd33-87a61bd88920}" ma:internalName="TaxCatchAll" ma:showField="CatchAllData" ma:web="9c9a1cef-5b6b-42b1-990c-2ae96b3a73fe">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8dacc14-b369-4826-b0bc-ab1ab45fffcd">
      <Terms xmlns="http://schemas.microsoft.com/office/infopath/2007/PartnerControls"/>
    </lcf76f155ced4ddcb4097134ff3c332f>
    <TaxCatchAll xmlns="9c9a1cef-5b6b-42b1-990c-2ae96b3a73fe"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C4018DE-1514-4AE1-8224-7C8A803152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8dacc14-b369-4826-b0bc-ab1ab45fffcd"/>
    <ds:schemaRef ds:uri="9c9a1cef-5b6b-42b1-990c-2ae96b3a73f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D4D2728-57CB-4B1F-BE14-A13998A514EF}">
  <ds:schemaRefs>
    <ds:schemaRef ds:uri="http://purl.org/dc/terms/"/>
    <ds:schemaRef ds:uri="http://www.w3.org/XML/1998/namespace"/>
    <ds:schemaRef ds:uri="http://purl.org/dc/elements/1.1/"/>
    <ds:schemaRef ds:uri="http://schemas.microsoft.com/office/infopath/2007/PartnerControls"/>
    <ds:schemaRef ds:uri="http://schemas.microsoft.com/office/2006/documentManagement/types"/>
    <ds:schemaRef ds:uri="e8dacc14-b369-4826-b0bc-ab1ab45fffcd"/>
    <ds:schemaRef ds:uri="http://schemas.microsoft.com/office/2006/metadata/properties"/>
    <ds:schemaRef ds:uri="http://schemas.openxmlformats.org/package/2006/metadata/core-properties"/>
    <ds:schemaRef ds:uri="9c9a1cef-5b6b-42b1-990c-2ae96b3a73fe"/>
    <ds:schemaRef ds:uri="http://purl.org/dc/dcmitype/"/>
  </ds:schemaRefs>
</ds:datastoreItem>
</file>

<file path=customXml/itemProps3.xml><?xml version="1.0" encoding="utf-8"?>
<ds:datastoreItem xmlns:ds="http://schemas.openxmlformats.org/officeDocument/2006/customXml" ds:itemID="{22DA79BE-447C-4CFC-BEEB-B702104F9FA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ProyecciónFinal_2025</vt:lpstr>
      <vt:lpstr>CosteoIndividual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Nelson Javier Arguellez Palacios</dc:creator>
  <cp:keywords/>
  <dc:description/>
  <cp:lastModifiedBy>Juan David Ramirez Usaquen</cp:lastModifiedBy>
  <cp:revision/>
  <dcterms:created xsi:type="dcterms:W3CDTF">2020-08-20T21:27:39Z</dcterms:created>
  <dcterms:modified xsi:type="dcterms:W3CDTF">2025-10-30T00:40:21Z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0x01010032C942EBCDD5F5479D5600AA1BD6F9D6</vt:lpwstr>
  </property>
  <property fmtid="{D5CDD505-2E9C-101B-9397-08002B2CF9AE}" pid="3" name="MediaServiceImageTags">
    <vt:lpwstr/>
  </property>
</Properties>
</file>